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E6567FEE-800E-4638-BFC8-6C3E283F7B5D}" xr6:coauthVersionLast="47" xr6:coauthVersionMax="47" xr10:uidLastSave="{00000000-0000-0000-0000-000000000000}"/>
  <bookViews>
    <workbookView xWindow="22932" yWindow="-108" windowWidth="25812" windowHeight="14016" firstSheet="1" activeTab="8" xr2:uid="{00000000-000D-0000-FFFF-FFFF00000000}"/>
  </bookViews>
  <sheets>
    <sheet name="__FDSCACHE__" sheetId="2" state="veryHidden" r:id="rId1"/>
    <sheet name="INPUT" sheetId="8" r:id="rId2"/>
    <sheet name="OUTPUT" sheetId="40" r:id="rId3"/>
    <sheet name="VALUE" sheetId="1" r:id="rId4"/>
    <sheet name="LIQUIDITY" sheetId="28" r:id="rId5"/>
    <sheet name="QUALITY" sheetId="39" r:id="rId6"/>
    <sheet name="PRICE MOMENTUM" sheetId="12" r:id="rId7"/>
    <sheet name="SAFETY" sheetId="13" r:id="rId8"/>
    <sheet name="BIZ MOMENTUM" sheetId="62" r:id="rId9"/>
    <sheet name="Seq- Sales" sheetId="63" r:id="rId10"/>
    <sheet name="Seq - Profits" sheetId="64" r:id="rId11"/>
    <sheet name="Seq - Margin" sheetId="65" r:id="rId12"/>
    <sheet name="ROE" sheetId="38" r:id="rId13"/>
    <sheet name="EPS" sheetId="18" r:id="rId14"/>
    <sheet name="GM" sheetId="61" r:id="rId15"/>
    <sheet name="YEARLY RETURNS" sheetId="15" r:id="rId16"/>
    <sheet name="MONTHLY RETURNS" sheetId="5" r:id="rId17"/>
    <sheet name="Chart1" sheetId="36" state="hidden" r:id="rId18"/>
  </sheets>
  <externalReferences>
    <externalReference r:id="rId19"/>
    <externalReference r:id="rId20"/>
  </externalReferences>
  <definedNames>
    <definedName name="_xlnm._FilterDatabase" localSheetId="2" hidden="1">OUTPUT!$B$6:$L$6</definedName>
    <definedName name="_xlnm._FilterDatabase" localSheetId="6" hidden="1">'PRICE MOMENTUM'!$A$3:$L$23</definedName>
    <definedName name="_xlnm._FilterDatabase" localSheetId="10" hidden="1">'Seq - Profits'!$A$4:$BM$34</definedName>
    <definedName name="_xlnm._FilterDatabase" localSheetId="9" hidden="1">'Seq- Sales'!$A$2:$BC$32</definedName>
    <definedName name="factset" localSheetId="11">[1]Factset!$A$1:$AK$503</definedName>
    <definedName name="factset" localSheetId="10">[1]Factset!$A$1:$AK$503</definedName>
    <definedName name="factset" localSheetId="9">[2]Factset!$A$1:$AF$503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62" l="1" a="1"/>
  <c r="G4" i="62" s="1"/>
  <c r="G5" i="62" a="1"/>
  <c r="G5" i="62" s="1"/>
  <c r="G6" i="62" a="1"/>
  <c r="G6" i="62" s="1"/>
  <c r="G7" i="62" a="1"/>
  <c r="G7" i="62" s="1"/>
  <c r="G8" i="62" a="1"/>
  <c r="G8" i="62" s="1"/>
  <c r="G9" i="62" a="1"/>
  <c r="G9" i="62" s="1"/>
  <c r="G10" i="62" a="1"/>
  <c r="G10" i="62" s="1"/>
  <c r="G11" i="62" a="1"/>
  <c r="G11" i="62" s="1"/>
  <c r="G12" i="62" a="1"/>
  <c r="G12" i="62" s="1"/>
  <c r="G13" i="62" a="1"/>
  <c r="G13" i="62" s="1"/>
  <c r="G14" i="62" a="1"/>
  <c r="G14" i="62" s="1"/>
  <c r="G15" i="62" a="1"/>
  <c r="G15" i="62" s="1"/>
  <c r="G16" i="62" a="1"/>
  <c r="G16" i="62" s="1"/>
  <c r="G17" i="62" a="1"/>
  <c r="G17" i="62" s="1"/>
  <c r="G18" i="62" a="1"/>
  <c r="G18" i="62" s="1"/>
  <c r="G19" i="62" a="1"/>
  <c r="G19" i="62" s="1"/>
  <c r="G20" i="62" a="1"/>
  <c r="G20" i="62" s="1"/>
  <c r="G21" i="62" a="1"/>
  <c r="G21" i="62" s="1"/>
  <c r="G22" i="62" a="1"/>
  <c r="G22" i="62" s="1"/>
  <c r="G23" i="62" a="1"/>
  <c r="G23" i="62" s="1"/>
  <c r="G24" i="62" a="1"/>
  <c r="G24" i="62" s="1"/>
  <c r="G25" i="62" a="1"/>
  <c r="G25" i="62" s="1"/>
  <c r="G26" i="62" a="1"/>
  <c r="G26" i="62" s="1"/>
  <c r="G27" i="62" a="1"/>
  <c r="G27" i="62" s="1"/>
  <c r="G28" i="62" a="1"/>
  <c r="G28" i="62" s="1"/>
  <c r="G29" i="62" a="1"/>
  <c r="G29" i="62" s="1"/>
  <c r="G30" i="62" a="1"/>
  <c r="G30" i="62" s="1"/>
  <c r="G31" i="62" a="1"/>
  <c r="G31" i="62" s="1"/>
  <c r="G32" i="62" a="1"/>
  <c r="G32" i="62" s="1"/>
  <c r="C4" i="62"/>
  <c r="D4" i="62"/>
  <c r="E4" i="62"/>
  <c r="C5" i="62"/>
  <c r="D5" i="62"/>
  <c r="E5" i="62"/>
  <c r="C6" i="62"/>
  <c r="D6" i="62"/>
  <c r="E6" i="62"/>
  <c r="C7" i="62"/>
  <c r="D7" i="62"/>
  <c r="E7" i="62"/>
  <c r="C8" i="62"/>
  <c r="D8" i="62"/>
  <c r="E8" i="62"/>
  <c r="C9" i="62"/>
  <c r="D9" i="62"/>
  <c r="E9" i="62"/>
  <c r="C10" i="62"/>
  <c r="D10" i="62"/>
  <c r="E10" i="62"/>
  <c r="C11" i="62"/>
  <c r="D11" i="62"/>
  <c r="E11" i="62"/>
  <c r="C12" i="62"/>
  <c r="D12" i="62"/>
  <c r="E12" i="62"/>
  <c r="C13" i="62"/>
  <c r="D13" i="62"/>
  <c r="E13" i="62"/>
  <c r="C14" i="62"/>
  <c r="D14" i="62"/>
  <c r="E14" i="62"/>
  <c r="C15" i="62"/>
  <c r="D15" i="62"/>
  <c r="E15" i="62"/>
  <c r="C16" i="62"/>
  <c r="D16" i="62"/>
  <c r="E16" i="62"/>
  <c r="C17" i="62"/>
  <c r="D17" i="62"/>
  <c r="E17" i="62"/>
  <c r="C18" i="62"/>
  <c r="D18" i="62"/>
  <c r="E18" i="62"/>
  <c r="C19" i="62"/>
  <c r="D19" i="62"/>
  <c r="E19" i="62"/>
  <c r="C20" i="62"/>
  <c r="D20" i="62"/>
  <c r="E20" i="62"/>
  <c r="C21" i="62"/>
  <c r="D21" i="62"/>
  <c r="E21" i="62"/>
  <c r="C22" i="62"/>
  <c r="D22" i="62"/>
  <c r="E22" i="62"/>
  <c r="C23" i="62"/>
  <c r="D23" i="62"/>
  <c r="E23" i="62"/>
  <c r="C24" i="62"/>
  <c r="D24" i="62"/>
  <c r="E24" i="62"/>
  <c r="C25" i="62"/>
  <c r="D25" i="62"/>
  <c r="E25" i="62"/>
  <c r="C26" i="62"/>
  <c r="D26" i="62"/>
  <c r="E26" i="62"/>
  <c r="C27" i="62"/>
  <c r="D27" i="62"/>
  <c r="E27" i="62"/>
  <c r="C28" i="62"/>
  <c r="D28" i="62"/>
  <c r="E28" i="62"/>
  <c r="C29" i="62"/>
  <c r="D29" i="62"/>
  <c r="E29" i="62"/>
  <c r="C30" i="62"/>
  <c r="D30" i="62"/>
  <c r="E30" i="62"/>
  <c r="C31" i="62"/>
  <c r="D31" i="62"/>
  <c r="E31" i="62"/>
  <c r="C32" i="62"/>
  <c r="D32" i="62"/>
  <c r="E32" i="62"/>
  <c r="E3" i="62"/>
  <c r="D3" i="62"/>
  <c r="C3" i="62"/>
  <c r="J4" i="13" a="1"/>
  <c r="J4" i="13" s="1"/>
  <c r="J5" i="13" a="1"/>
  <c r="J5" i="13" s="1"/>
  <c r="J6" i="13" a="1"/>
  <c r="J6" i="13"/>
  <c r="J7" i="13" a="1"/>
  <c r="J7" i="13"/>
  <c r="J8" i="13" a="1"/>
  <c r="J8" i="13" s="1"/>
  <c r="J9" i="13" a="1"/>
  <c r="J9" i="13" s="1"/>
  <c r="J10" i="13" a="1"/>
  <c r="J10" i="13"/>
  <c r="J11" i="13" a="1"/>
  <c r="J11" i="13"/>
  <c r="J12" i="13" a="1"/>
  <c r="J12" i="13" s="1"/>
  <c r="J13" i="13" a="1"/>
  <c r="J13" i="13" s="1"/>
  <c r="J14" i="13" a="1"/>
  <c r="J14" i="13"/>
  <c r="J15" i="13" a="1"/>
  <c r="J15" i="13"/>
  <c r="J16" i="13" a="1"/>
  <c r="J16" i="13" s="1"/>
  <c r="J17" i="13" a="1"/>
  <c r="J17" i="13" s="1"/>
  <c r="J18" i="13" a="1"/>
  <c r="J18" i="13"/>
  <c r="J19" i="13" a="1"/>
  <c r="J19" i="13"/>
  <c r="J20" i="13" a="1"/>
  <c r="J20" i="13" s="1"/>
  <c r="J21" i="13" a="1"/>
  <c r="J21" i="13" s="1"/>
  <c r="J22" i="13" a="1"/>
  <c r="J22" i="13"/>
  <c r="J23" i="13" a="1"/>
  <c r="J23" i="13"/>
  <c r="J24" i="13" a="1"/>
  <c r="J24" i="13" s="1"/>
  <c r="J25" i="13" a="1"/>
  <c r="J25" i="13" s="1"/>
  <c r="J26" i="13" a="1"/>
  <c r="J26" i="13"/>
  <c r="J27" i="13" a="1"/>
  <c r="J27" i="13"/>
  <c r="J28" i="13" a="1"/>
  <c r="J28" i="13" s="1"/>
  <c r="J29" i="13" a="1"/>
  <c r="J29" i="13" s="1"/>
  <c r="J30" i="13" a="1"/>
  <c r="J30" i="13"/>
  <c r="J31" i="13" a="1"/>
  <c r="J31" i="13"/>
  <c r="J32" i="13" a="1"/>
  <c r="J32" i="13" s="1"/>
  <c r="F4" i="13"/>
  <c r="G4" i="13"/>
  <c r="H4" i="13"/>
  <c r="F5" i="13"/>
  <c r="G5" i="13"/>
  <c r="H5" i="13"/>
  <c r="F6" i="13"/>
  <c r="G6" i="13"/>
  <c r="H6" i="13"/>
  <c r="F7" i="13"/>
  <c r="G7" i="13"/>
  <c r="H7" i="13"/>
  <c r="F8" i="13"/>
  <c r="G8" i="13"/>
  <c r="H8" i="13"/>
  <c r="F9" i="13"/>
  <c r="G9" i="13"/>
  <c r="H9" i="13"/>
  <c r="F10" i="13"/>
  <c r="G10" i="13"/>
  <c r="H10" i="13"/>
  <c r="F11" i="13"/>
  <c r="G11" i="13"/>
  <c r="H11" i="13"/>
  <c r="F12" i="13"/>
  <c r="G12" i="13"/>
  <c r="H12" i="13"/>
  <c r="F13" i="13"/>
  <c r="G13" i="13"/>
  <c r="H13" i="13"/>
  <c r="F14" i="13"/>
  <c r="G14" i="13"/>
  <c r="H14" i="13"/>
  <c r="F15" i="13"/>
  <c r="G15" i="13"/>
  <c r="H15" i="13"/>
  <c r="F16" i="13"/>
  <c r="G16" i="13"/>
  <c r="H16" i="13"/>
  <c r="F17" i="13"/>
  <c r="G17" i="13"/>
  <c r="H17" i="13"/>
  <c r="F18" i="13"/>
  <c r="G18" i="13"/>
  <c r="H18" i="13"/>
  <c r="F19" i="13"/>
  <c r="G19" i="13"/>
  <c r="H19" i="13"/>
  <c r="F20" i="13"/>
  <c r="G20" i="13"/>
  <c r="H20" i="13"/>
  <c r="F21" i="13"/>
  <c r="G21" i="13"/>
  <c r="H21" i="13"/>
  <c r="F22" i="13"/>
  <c r="G22" i="13"/>
  <c r="H22" i="13"/>
  <c r="F23" i="13"/>
  <c r="G23" i="13"/>
  <c r="H23" i="13"/>
  <c r="F24" i="13"/>
  <c r="G24" i="13"/>
  <c r="H24" i="13"/>
  <c r="F25" i="13"/>
  <c r="G25" i="13"/>
  <c r="H25" i="13"/>
  <c r="F26" i="13"/>
  <c r="G26" i="13"/>
  <c r="H26" i="13"/>
  <c r="F27" i="13"/>
  <c r="G27" i="13"/>
  <c r="H27" i="13"/>
  <c r="F28" i="13"/>
  <c r="G28" i="13"/>
  <c r="H28" i="13"/>
  <c r="F29" i="13"/>
  <c r="G29" i="13"/>
  <c r="H29" i="13"/>
  <c r="F30" i="13"/>
  <c r="G30" i="13"/>
  <c r="H30" i="13"/>
  <c r="F31" i="13"/>
  <c r="G31" i="13"/>
  <c r="H31" i="13"/>
  <c r="F32" i="13"/>
  <c r="G32" i="13"/>
  <c r="H32" i="13"/>
  <c r="H3" i="13"/>
  <c r="G3" i="13"/>
  <c r="F3" i="13"/>
  <c r="H4" i="12" a="1"/>
  <c r="H4" i="12" s="1"/>
  <c r="K4" i="12" s="1"/>
  <c r="I4" i="12" a="1"/>
  <c r="I4" i="12" s="1"/>
  <c r="J4" i="12" a="1"/>
  <c r="J4" i="12" s="1"/>
  <c r="H5" i="12" a="1"/>
  <c r="H5" i="12"/>
  <c r="I5" i="12" a="1"/>
  <c r="I5" i="12"/>
  <c r="J5" i="12" a="1"/>
  <c r="J5" i="12"/>
  <c r="K5" i="12"/>
  <c r="H6" i="12" a="1"/>
  <c r="H6" i="12" s="1"/>
  <c r="K6" i="12" s="1"/>
  <c r="I6" i="12" a="1"/>
  <c r="I6" i="12"/>
  <c r="J6" i="12" a="1"/>
  <c r="J6" i="12"/>
  <c r="H7" i="12" a="1"/>
  <c r="H7" i="12"/>
  <c r="I7" i="12" a="1"/>
  <c r="I7" i="12"/>
  <c r="K7" i="12" s="1"/>
  <c r="J7" i="12" a="1"/>
  <c r="J7" i="12" s="1"/>
  <c r="H8" i="12" a="1"/>
  <c r="H8" i="12" s="1"/>
  <c r="K8" i="12" s="1"/>
  <c r="I8" i="12" a="1"/>
  <c r="I8" i="12"/>
  <c r="J8" i="12" a="1"/>
  <c r="J8" i="12"/>
  <c r="H9" i="12" a="1"/>
  <c r="H9" i="12"/>
  <c r="I9" i="12" a="1"/>
  <c r="I9" i="12" s="1"/>
  <c r="J9" i="12" a="1"/>
  <c r="J9" i="12" s="1"/>
  <c r="H10" i="12" a="1"/>
  <c r="H10" i="12"/>
  <c r="K10" i="12" s="1"/>
  <c r="I10" i="12" a="1"/>
  <c r="I10" i="12"/>
  <c r="J10" i="12" a="1"/>
  <c r="J10" i="12" s="1"/>
  <c r="H11" i="12" a="1"/>
  <c r="H11" i="12" s="1"/>
  <c r="K11" i="12" s="1"/>
  <c r="I11" i="12" a="1"/>
  <c r="I11" i="12" s="1"/>
  <c r="J11" i="12" a="1"/>
  <c r="J11" i="12"/>
  <c r="H12" i="12" a="1"/>
  <c r="H12" i="12"/>
  <c r="I12" i="12" a="1"/>
  <c r="I12" i="12" s="1"/>
  <c r="K12" i="12" s="1"/>
  <c r="J12" i="12" a="1"/>
  <c r="J12" i="12" s="1"/>
  <c r="H13" i="12" a="1"/>
  <c r="H13" i="12" s="1"/>
  <c r="K13" i="12" s="1"/>
  <c r="I13" i="12" a="1"/>
  <c r="I13" i="12"/>
  <c r="J13" i="12" a="1"/>
  <c r="J13" i="12"/>
  <c r="H14" i="12" a="1"/>
  <c r="H14" i="12" s="1"/>
  <c r="K14" i="12" s="1"/>
  <c r="I14" i="12" a="1"/>
  <c r="I14" i="12"/>
  <c r="J14" i="12" a="1"/>
  <c r="J14" i="12"/>
  <c r="H15" i="12" a="1"/>
  <c r="H15" i="12" s="1"/>
  <c r="I15" i="12" a="1"/>
  <c r="I15" i="12"/>
  <c r="J15" i="12" a="1"/>
  <c r="J15" i="12" s="1"/>
  <c r="H16" i="12" a="1"/>
  <c r="H16" i="12"/>
  <c r="K16" i="12" s="1"/>
  <c r="I16" i="12" a="1"/>
  <c r="I16" i="12"/>
  <c r="J16" i="12" a="1"/>
  <c r="J16" i="12"/>
  <c r="H17" i="12" a="1"/>
  <c r="H17" i="12"/>
  <c r="K17" i="12" s="1"/>
  <c r="I17" i="12" a="1"/>
  <c r="I17" i="12" s="1"/>
  <c r="J17" i="12" a="1"/>
  <c r="J17" i="12" s="1"/>
  <c r="H18" i="12" a="1"/>
  <c r="H18" i="12"/>
  <c r="I18" i="12" a="1"/>
  <c r="I18" i="12"/>
  <c r="J18" i="12" a="1"/>
  <c r="J18" i="12" s="1"/>
  <c r="H19" i="12" a="1"/>
  <c r="H19" i="12" s="1"/>
  <c r="K19" i="12" s="1"/>
  <c r="I19" i="12" a="1"/>
  <c r="I19" i="12" s="1"/>
  <c r="J19" i="12" a="1"/>
  <c r="J19" i="12" s="1"/>
  <c r="H20" i="12" a="1"/>
  <c r="H20" i="12"/>
  <c r="I20" i="12" a="1"/>
  <c r="I20" i="12" s="1"/>
  <c r="K20" i="12" s="1"/>
  <c r="J20" i="12" a="1"/>
  <c r="J20" i="12"/>
  <c r="H21" i="12" a="1"/>
  <c r="H21" i="12" s="1"/>
  <c r="K21" i="12" s="1"/>
  <c r="I21" i="12" a="1"/>
  <c r="I21" i="12" s="1"/>
  <c r="J21" i="12" a="1"/>
  <c r="J21" i="12"/>
  <c r="H22" i="12" a="1"/>
  <c r="H22" i="12" s="1"/>
  <c r="K22" i="12" s="1"/>
  <c r="I22" i="12" a="1"/>
  <c r="I22" i="12"/>
  <c r="J22" i="12" a="1"/>
  <c r="J22" i="12"/>
  <c r="H23" i="12" a="1"/>
  <c r="H23" i="12" s="1"/>
  <c r="I23" i="12" a="1"/>
  <c r="I23" i="12"/>
  <c r="J23" i="12" a="1"/>
  <c r="J23" i="12" s="1"/>
  <c r="H24" i="12" a="1"/>
  <c r="H24" i="12"/>
  <c r="K24" i="12" s="1"/>
  <c r="I24" i="12" a="1"/>
  <c r="I24" i="12"/>
  <c r="J24" i="12" a="1"/>
  <c r="J24" i="12"/>
  <c r="H25" i="12" a="1"/>
  <c r="H25" i="12"/>
  <c r="I25" i="12" a="1"/>
  <c r="I25" i="12" s="1"/>
  <c r="J25" i="12" a="1"/>
  <c r="J25" i="12" s="1"/>
  <c r="H26" i="12" a="1"/>
  <c r="H26" i="12"/>
  <c r="K26" i="12" s="1"/>
  <c r="I26" i="12" a="1"/>
  <c r="I26" i="12"/>
  <c r="J26" i="12" a="1"/>
  <c r="J26" i="12" s="1"/>
  <c r="H27" i="12" a="1"/>
  <c r="H27" i="12" s="1"/>
  <c r="I27" i="12" a="1"/>
  <c r="I27" i="12" s="1"/>
  <c r="J27" i="12" a="1"/>
  <c r="J27" i="12" s="1"/>
  <c r="H28" i="12" a="1"/>
  <c r="H28" i="12"/>
  <c r="I28" i="12" a="1"/>
  <c r="I28" i="12" s="1"/>
  <c r="K28" i="12" s="1"/>
  <c r="J28" i="12" a="1"/>
  <c r="J28" i="12"/>
  <c r="H29" i="12" a="1"/>
  <c r="H29" i="12" s="1"/>
  <c r="I29" i="12" a="1"/>
  <c r="I29" i="12" s="1"/>
  <c r="J29" i="12" a="1"/>
  <c r="J29" i="12"/>
  <c r="H30" i="12" a="1"/>
  <c r="H30" i="12" s="1"/>
  <c r="K30" i="12" s="1"/>
  <c r="I30" i="12" a="1"/>
  <c r="I30" i="12"/>
  <c r="J30" i="12" a="1"/>
  <c r="J30" i="12"/>
  <c r="H31" i="12" a="1"/>
  <c r="H31" i="12" s="1"/>
  <c r="I31" i="12" a="1"/>
  <c r="I31" i="12"/>
  <c r="J31" i="12" a="1"/>
  <c r="J31" i="12" s="1"/>
  <c r="H32" i="12" a="1"/>
  <c r="H32" i="12"/>
  <c r="K32" i="12" s="1"/>
  <c r="I32" i="12" a="1"/>
  <c r="I32" i="12"/>
  <c r="J32" i="12" a="1"/>
  <c r="J32" i="12"/>
  <c r="K3" i="12"/>
  <c r="J3" i="12" a="1"/>
  <c r="J3" i="12" s="1"/>
  <c r="I3" i="12" a="1"/>
  <c r="I3" i="12" s="1"/>
  <c r="H3" i="12" a="1"/>
  <c r="H3" i="12" s="1"/>
  <c r="G4" i="39" a="1"/>
  <c r="G4" i="39" s="1"/>
  <c r="K4" i="39" s="1"/>
  <c r="H4" i="39" a="1"/>
  <c r="H4" i="39" s="1"/>
  <c r="I4" i="39" a="1"/>
  <c r="I4" i="39"/>
  <c r="J4" i="39" a="1"/>
  <c r="J4" i="39"/>
  <c r="G5" i="39" a="1"/>
  <c r="G5" i="39"/>
  <c r="H5" i="39" a="1"/>
  <c r="H5" i="39"/>
  <c r="I5" i="39" a="1"/>
  <c r="I5" i="39" s="1"/>
  <c r="J5" i="39" a="1"/>
  <c r="J5" i="39"/>
  <c r="G6" i="39" a="1"/>
  <c r="G6" i="39"/>
  <c r="K6" i="39" s="1"/>
  <c r="H6" i="39" a="1"/>
  <c r="H6" i="39" s="1"/>
  <c r="I6" i="39" a="1"/>
  <c r="I6" i="39" s="1"/>
  <c r="J6" i="39" a="1"/>
  <c r="J6" i="39"/>
  <c r="G7" i="39" a="1"/>
  <c r="G7" i="39"/>
  <c r="H7" i="39" a="1"/>
  <c r="H7" i="39" s="1"/>
  <c r="I7" i="39" a="1"/>
  <c r="I7" i="39"/>
  <c r="J7" i="39" a="1"/>
  <c r="J7" i="39" s="1"/>
  <c r="G8" i="39" a="1"/>
  <c r="G8" i="39"/>
  <c r="H8" i="39" a="1"/>
  <c r="H8" i="39"/>
  <c r="I8" i="39" a="1"/>
  <c r="I8" i="39" s="1"/>
  <c r="J8" i="39" a="1"/>
  <c r="J8" i="39" s="1"/>
  <c r="G9" i="39" a="1"/>
  <c r="G9" i="39" s="1"/>
  <c r="H9" i="39" a="1"/>
  <c r="H9" i="39"/>
  <c r="I9" i="39" a="1"/>
  <c r="I9" i="39" s="1"/>
  <c r="J9" i="39" a="1"/>
  <c r="J9" i="39"/>
  <c r="G10" i="39" a="1"/>
  <c r="G10" i="39" s="1"/>
  <c r="K10" i="39" s="1"/>
  <c r="H10" i="39" a="1"/>
  <c r="H10" i="39"/>
  <c r="I10" i="39" a="1"/>
  <c r="I10" i="39"/>
  <c r="J10" i="39" a="1"/>
  <c r="J10" i="39" s="1"/>
  <c r="G11" i="39" a="1"/>
  <c r="G11" i="39"/>
  <c r="H11" i="39" a="1"/>
  <c r="H11" i="39" s="1"/>
  <c r="I11" i="39" a="1"/>
  <c r="I11" i="39"/>
  <c r="J11" i="39" a="1"/>
  <c r="J11" i="39" s="1"/>
  <c r="G12" i="39" a="1"/>
  <c r="G12" i="39" s="1"/>
  <c r="H12" i="39" a="1"/>
  <c r="H12" i="39" s="1"/>
  <c r="I12" i="39" a="1"/>
  <c r="I12" i="39"/>
  <c r="J12" i="39" a="1"/>
  <c r="J12" i="39"/>
  <c r="G13" i="39" a="1"/>
  <c r="G13" i="39" s="1"/>
  <c r="H13" i="39" a="1"/>
  <c r="H13" i="39"/>
  <c r="I13" i="39" a="1"/>
  <c r="I13" i="39" s="1"/>
  <c r="J13" i="39" a="1"/>
  <c r="J13" i="39"/>
  <c r="G14" i="39" a="1"/>
  <c r="G14" i="39"/>
  <c r="K14" i="39" s="1"/>
  <c r="H14" i="39" a="1"/>
  <c r="H14" i="39" s="1"/>
  <c r="I14" i="39" a="1"/>
  <c r="I14" i="39" s="1"/>
  <c r="J14" i="39" a="1"/>
  <c r="J14" i="39"/>
  <c r="G15" i="39" a="1"/>
  <c r="G15" i="39"/>
  <c r="K15" i="39" s="1"/>
  <c r="H15" i="39" a="1"/>
  <c r="H15" i="39"/>
  <c r="I15" i="39" a="1"/>
  <c r="I15" i="39"/>
  <c r="J15" i="39" a="1"/>
  <c r="J15" i="39" s="1"/>
  <c r="G16" i="39" a="1"/>
  <c r="G16" i="39"/>
  <c r="H16" i="39" a="1"/>
  <c r="H16" i="39"/>
  <c r="I16" i="39" a="1"/>
  <c r="I16" i="39" s="1"/>
  <c r="J16" i="39" a="1"/>
  <c r="J16" i="39" s="1"/>
  <c r="G17" i="39" a="1"/>
  <c r="G17" i="39" s="1"/>
  <c r="K17" i="39" s="1"/>
  <c r="H17" i="39" a="1"/>
  <c r="H17" i="39"/>
  <c r="I17" i="39" a="1"/>
  <c r="I17" i="39"/>
  <c r="J17" i="39" a="1"/>
  <c r="J17" i="39"/>
  <c r="G18" i="39" a="1"/>
  <c r="G18" i="39" s="1"/>
  <c r="H18" i="39" a="1"/>
  <c r="H18" i="39"/>
  <c r="I18" i="39" a="1"/>
  <c r="I18" i="39"/>
  <c r="J18" i="39" a="1"/>
  <c r="J18" i="39" s="1"/>
  <c r="G19" i="39" a="1"/>
  <c r="G19" i="39"/>
  <c r="K19" i="39" s="1"/>
  <c r="H19" i="39" a="1"/>
  <c r="H19" i="39" s="1"/>
  <c r="I19" i="39" a="1"/>
  <c r="I19" i="39"/>
  <c r="J19" i="39" a="1"/>
  <c r="J19" i="39"/>
  <c r="G20" i="39" a="1"/>
  <c r="G20" i="39" s="1"/>
  <c r="H20" i="39" a="1"/>
  <c r="H20" i="39" s="1"/>
  <c r="I20" i="39" a="1"/>
  <c r="I20" i="39"/>
  <c r="J20" i="39" a="1"/>
  <c r="J20" i="39"/>
  <c r="G21" i="39" a="1"/>
  <c r="G21" i="39"/>
  <c r="H21" i="39" a="1"/>
  <c r="H21" i="39"/>
  <c r="I21" i="39" a="1"/>
  <c r="I21" i="39" s="1"/>
  <c r="J21" i="39" a="1"/>
  <c r="J21" i="39"/>
  <c r="G22" i="39" a="1"/>
  <c r="G22" i="39"/>
  <c r="H22" i="39" a="1"/>
  <c r="H22" i="39" s="1"/>
  <c r="I22" i="39" a="1"/>
  <c r="I22" i="39" s="1"/>
  <c r="J22" i="39" a="1"/>
  <c r="J22" i="39"/>
  <c r="G23" i="39" a="1"/>
  <c r="G23" i="39"/>
  <c r="H23" i="39" a="1"/>
  <c r="H23" i="39"/>
  <c r="I23" i="39" a="1"/>
  <c r="I23" i="39"/>
  <c r="J23" i="39" a="1"/>
  <c r="J23" i="39" s="1"/>
  <c r="G24" i="39" a="1"/>
  <c r="G24" i="39"/>
  <c r="H24" i="39" a="1"/>
  <c r="H24" i="39"/>
  <c r="I24" i="39" a="1"/>
  <c r="I24" i="39" s="1"/>
  <c r="J24" i="39" a="1"/>
  <c r="J24" i="39" s="1"/>
  <c r="G25" i="39" a="1"/>
  <c r="G25" i="39" s="1"/>
  <c r="K25" i="39" s="1"/>
  <c r="H25" i="39" a="1"/>
  <c r="H25" i="39"/>
  <c r="I25" i="39" a="1"/>
  <c r="I25" i="39"/>
  <c r="J25" i="39" a="1"/>
  <c r="J25" i="39"/>
  <c r="G26" i="39" a="1"/>
  <c r="G26" i="39" s="1"/>
  <c r="H26" i="39" a="1"/>
  <c r="H26" i="39"/>
  <c r="I26" i="39" a="1"/>
  <c r="I26" i="39"/>
  <c r="J26" i="39" a="1"/>
  <c r="J26" i="39" s="1"/>
  <c r="G27" i="39" a="1"/>
  <c r="G27" i="39"/>
  <c r="H27" i="39" a="1"/>
  <c r="H27" i="39" s="1"/>
  <c r="I27" i="39" a="1"/>
  <c r="I27" i="39"/>
  <c r="J27" i="39" a="1"/>
  <c r="J27" i="39"/>
  <c r="G28" i="39" a="1"/>
  <c r="G28" i="39" s="1"/>
  <c r="K28" i="39" s="1"/>
  <c r="H28" i="39" a="1"/>
  <c r="H28" i="39" s="1"/>
  <c r="I28" i="39" a="1"/>
  <c r="I28" i="39"/>
  <c r="J28" i="39" a="1"/>
  <c r="J28" i="39"/>
  <c r="G29" i="39" a="1"/>
  <c r="G29" i="39"/>
  <c r="K29" i="39" s="1"/>
  <c r="H29" i="39" a="1"/>
  <c r="H29" i="39"/>
  <c r="I29" i="39" a="1"/>
  <c r="I29" i="39" s="1"/>
  <c r="J29" i="39" a="1"/>
  <c r="J29" i="39"/>
  <c r="G30" i="39" a="1"/>
  <c r="G30" i="39"/>
  <c r="K30" i="39" s="1"/>
  <c r="H30" i="39" a="1"/>
  <c r="H30" i="39" s="1"/>
  <c r="I30" i="39" a="1"/>
  <c r="I30" i="39" s="1"/>
  <c r="J30" i="39" a="1"/>
  <c r="J30" i="39"/>
  <c r="G31" i="39" a="1"/>
  <c r="G31" i="39"/>
  <c r="K31" i="39" s="1"/>
  <c r="H31" i="39" a="1"/>
  <c r="H31" i="39"/>
  <c r="I31" i="39" a="1"/>
  <c r="I31" i="39"/>
  <c r="J31" i="39" a="1"/>
  <c r="J31" i="39" s="1"/>
  <c r="G32" i="39" a="1"/>
  <c r="G32" i="39"/>
  <c r="H32" i="39" a="1"/>
  <c r="H32" i="39"/>
  <c r="I32" i="39" a="1"/>
  <c r="I32" i="39" s="1"/>
  <c r="J32" i="39" a="1"/>
  <c r="J32" i="39" s="1"/>
  <c r="J3" i="39" a="1"/>
  <c r="J3" i="39" s="1"/>
  <c r="I3" i="39" a="1"/>
  <c r="I3" i="39" s="1"/>
  <c r="H3" i="39" a="1"/>
  <c r="H3" i="39" s="1"/>
  <c r="G3" i="39" a="1"/>
  <c r="G3" i="39" s="1"/>
  <c r="N4" i="1" a="1"/>
  <c r="N4" i="1" s="1"/>
  <c r="N5" i="1" a="1"/>
  <c r="N5" i="1"/>
  <c r="N6" i="1" a="1"/>
  <c r="N6" i="1" s="1"/>
  <c r="N7" i="1" a="1"/>
  <c r="N7" i="1"/>
  <c r="N8" i="1" a="1"/>
  <c r="N8" i="1" s="1"/>
  <c r="N9" i="1" a="1"/>
  <c r="N9" i="1"/>
  <c r="N10" i="1" a="1"/>
  <c r="N10" i="1" s="1"/>
  <c r="N11" i="1" a="1"/>
  <c r="N11" i="1"/>
  <c r="N12" i="1" a="1"/>
  <c r="N12" i="1" s="1"/>
  <c r="N13" i="1" a="1"/>
  <c r="N13" i="1"/>
  <c r="N14" i="1" a="1"/>
  <c r="N14" i="1" s="1"/>
  <c r="N15" i="1" a="1"/>
  <c r="N15" i="1"/>
  <c r="N16" i="1" a="1"/>
  <c r="N16" i="1" s="1"/>
  <c r="N17" i="1" a="1"/>
  <c r="N17" i="1"/>
  <c r="N18" i="1" a="1"/>
  <c r="N18" i="1" s="1"/>
  <c r="N19" i="1" a="1"/>
  <c r="N19" i="1"/>
  <c r="N20" i="1" a="1"/>
  <c r="N20" i="1" s="1"/>
  <c r="N21" i="1" a="1"/>
  <c r="N21" i="1"/>
  <c r="N22" i="1" a="1"/>
  <c r="N22" i="1" s="1"/>
  <c r="N23" i="1" a="1"/>
  <c r="N23" i="1"/>
  <c r="N24" i="1" a="1"/>
  <c r="N24" i="1" s="1"/>
  <c r="N25" i="1" a="1"/>
  <c r="N25" i="1"/>
  <c r="N26" i="1" a="1"/>
  <c r="N26" i="1" s="1"/>
  <c r="N27" i="1" a="1"/>
  <c r="N27" i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" i="1" a="1"/>
  <c r="N3" i="1" s="1"/>
  <c r="H4" i="1" a="1"/>
  <c r="H4" i="1" s="1"/>
  <c r="I4" i="1" a="1"/>
  <c r="I4" i="1" s="1"/>
  <c r="J4" i="1" a="1"/>
  <c r="J4" i="1" s="1"/>
  <c r="K4" i="1" a="1"/>
  <c r="K4" i="1"/>
  <c r="L4" i="1" a="1"/>
  <c r="L4" i="1" s="1"/>
  <c r="H5" i="1" a="1"/>
  <c r="H5" i="1"/>
  <c r="I5" i="1" a="1"/>
  <c r="I5" i="1" s="1"/>
  <c r="J5" i="1" a="1"/>
  <c r="J5" i="1"/>
  <c r="K5" i="1" a="1"/>
  <c r="K5" i="1" s="1"/>
  <c r="L5" i="1" a="1"/>
  <c r="L5" i="1"/>
  <c r="H6" i="1" a="1"/>
  <c r="H6" i="1" s="1"/>
  <c r="I6" i="1" a="1"/>
  <c r="I6" i="1"/>
  <c r="J6" i="1" a="1"/>
  <c r="J6" i="1" s="1"/>
  <c r="K6" i="1" a="1"/>
  <c r="K6" i="1"/>
  <c r="L6" i="1" a="1"/>
  <c r="L6" i="1" s="1"/>
  <c r="H7" i="1" a="1"/>
  <c r="H7" i="1"/>
  <c r="I7" i="1" a="1"/>
  <c r="I7" i="1" s="1"/>
  <c r="J7" i="1" a="1"/>
  <c r="J7" i="1"/>
  <c r="K7" i="1" a="1"/>
  <c r="K7" i="1" s="1"/>
  <c r="L7" i="1" a="1"/>
  <c r="L7" i="1"/>
  <c r="H8" i="1" a="1"/>
  <c r="H8" i="1" s="1"/>
  <c r="I8" i="1" a="1"/>
  <c r="I8" i="1"/>
  <c r="J8" i="1" a="1"/>
  <c r="J8" i="1" s="1"/>
  <c r="K8" i="1" a="1"/>
  <c r="K8" i="1"/>
  <c r="L8" i="1" a="1"/>
  <c r="L8" i="1" s="1"/>
  <c r="H9" i="1" a="1"/>
  <c r="H9" i="1"/>
  <c r="I9" i="1" a="1"/>
  <c r="I9" i="1" s="1"/>
  <c r="J9" i="1" a="1"/>
  <c r="J9" i="1"/>
  <c r="K9" i="1" a="1"/>
  <c r="K9" i="1" s="1"/>
  <c r="L9" i="1" a="1"/>
  <c r="L9" i="1"/>
  <c r="H10" i="1" a="1"/>
  <c r="H10" i="1" s="1"/>
  <c r="I10" i="1" a="1"/>
  <c r="I10" i="1"/>
  <c r="J10" i="1" a="1"/>
  <c r="J10" i="1" s="1"/>
  <c r="K10" i="1" a="1"/>
  <c r="K10" i="1"/>
  <c r="L10" i="1" a="1"/>
  <c r="L10" i="1" s="1"/>
  <c r="H11" i="1" a="1"/>
  <c r="H11" i="1"/>
  <c r="I11" i="1" a="1"/>
  <c r="I11" i="1" s="1"/>
  <c r="J11" i="1" a="1"/>
  <c r="J11" i="1" s="1"/>
  <c r="K11" i="1" a="1"/>
  <c r="K11" i="1" s="1"/>
  <c r="L11" i="1" a="1"/>
  <c r="L11" i="1"/>
  <c r="H12" i="1" a="1"/>
  <c r="H12" i="1" s="1"/>
  <c r="I12" i="1" a="1"/>
  <c r="I12" i="1" s="1"/>
  <c r="J12" i="1" a="1"/>
  <c r="J12" i="1" s="1"/>
  <c r="K12" i="1" a="1"/>
  <c r="K12" i="1"/>
  <c r="L12" i="1" a="1"/>
  <c r="L12" i="1" s="1"/>
  <c r="H13" i="1" a="1"/>
  <c r="H13" i="1" s="1"/>
  <c r="I13" i="1" a="1"/>
  <c r="I13" i="1" s="1"/>
  <c r="J13" i="1" a="1"/>
  <c r="J13" i="1"/>
  <c r="K13" i="1" a="1"/>
  <c r="K13" i="1" s="1"/>
  <c r="L13" i="1" a="1"/>
  <c r="L13" i="1" s="1"/>
  <c r="H14" i="1" a="1"/>
  <c r="H14" i="1" s="1"/>
  <c r="I14" i="1" a="1"/>
  <c r="I14" i="1"/>
  <c r="J14" i="1" a="1"/>
  <c r="J14" i="1" s="1"/>
  <c r="K14" i="1" a="1"/>
  <c r="K14" i="1" s="1"/>
  <c r="L14" i="1" a="1"/>
  <c r="L14" i="1" s="1"/>
  <c r="H15" i="1" a="1"/>
  <c r="H15" i="1"/>
  <c r="I15" i="1" a="1"/>
  <c r="I15" i="1" s="1"/>
  <c r="J15" i="1" a="1"/>
  <c r="J15" i="1" s="1"/>
  <c r="K15" i="1" a="1"/>
  <c r="K15" i="1" s="1"/>
  <c r="L15" i="1" a="1"/>
  <c r="L15" i="1" s="1"/>
  <c r="H16" i="1" a="1"/>
  <c r="H16" i="1" s="1"/>
  <c r="I16" i="1" a="1"/>
  <c r="I16" i="1" s="1"/>
  <c r="J16" i="1" a="1"/>
  <c r="J16" i="1" s="1"/>
  <c r="K16" i="1" a="1"/>
  <c r="K16" i="1"/>
  <c r="L16" i="1" a="1"/>
  <c r="L16" i="1" s="1"/>
  <c r="H17" i="1" a="1"/>
  <c r="H17" i="1" s="1"/>
  <c r="I17" i="1" a="1"/>
  <c r="I17" i="1" s="1"/>
  <c r="J17" i="1" a="1"/>
  <c r="J17" i="1"/>
  <c r="K17" i="1" a="1"/>
  <c r="K17" i="1" s="1"/>
  <c r="L17" i="1" a="1"/>
  <c r="L17" i="1" s="1"/>
  <c r="H18" i="1" a="1"/>
  <c r="H18" i="1" s="1"/>
  <c r="I18" i="1" a="1"/>
  <c r="I18" i="1" s="1"/>
  <c r="J18" i="1" a="1"/>
  <c r="J18" i="1" s="1"/>
  <c r="K18" i="1" a="1"/>
  <c r="K18" i="1" s="1"/>
  <c r="L18" i="1" a="1"/>
  <c r="L18" i="1" s="1"/>
  <c r="H19" i="1" a="1"/>
  <c r="H19" i="1" s="1"/>
  <c r="I19" i="1" a="1"/>
  <c r="I19" i="1" s="1"/>
  <c r="J19" i="1" a="1"/>
  <c r="J19" i="1" s="1"/>
  <c r="K19" i="1" a="1"/>
  <c r="K19" i="1" s="1"/>
  <c r="L19" i="1" a="1"/>
  <c r="L19" i="1" s="1"/>
  <c r="H20" i="1" a="1"/>
  <c r="H20" i="1" s="1"/>
  <c r="I20" i="1" a="1"/>
  <c r="I20" i="1" s="1"/>
  <c r="J20" i="1" a="1"/>
  <c r="J20" i="1" s="1"/>
  <c r="K20" i="1" a="1"/>
  <c r="K20" i="1" s="1"/>
  <c r="L20" i="1" a="1"/>
  <c r="L20" i="1" s="1"/>
  <c r="H21" i="1" a="1"/>
  <c r="H21" i="1" s="1"/>
  <c r="I21" i="1" a="1"/>
  <c r="I21" i="1" s="1"/>
  <c r="J21" i="1" a="1"/>
  <c r="J21" i="1" s="1"/>
  <c r="K21" i="1" a="1"/>
  <c r="K21" i="1" s="1"/>
  <c r="L21" i="1" a="1"/>
  <c r="L21" i="1" s="1"/>
  <c r="H22" i="1" a="1"/>
  <c r="H22" i="1" s="1"/>
  <c r="I22" i="1" a="1"/>
  <c r="I22" i="1" s="1"/>
  <c r="J22" i="1" a="1"/>
  <c r="J22" i="1" s="1"/>
  <c r="K22" i="1" a="1"/>
  <c r="K22" i="1" s="1"/>
  <c r="L22" i="1" a="1"/>
  <c r="L22" i="1" s="1"/>
  <c r="H23" i="1" a="1"/>
  <c r="H23" i="1" s="1"/>
  <c r="I23" i="1" a="1"/>
  <c r="I23" i="1" s="1"/>
  <c r="J23" i="1" a="1"/>
  <c r="J23" i="1" s="1"/>
  <c r="K23" i="1" a="1"/>
  <c r="K23" i="1" s="1"/>
  <c r="L23" i="1" a="1"/>
  <c r="L23" i="1" s="1"/>
  <c r="H24" i="1" a="1"/>
  <c r="H24" i="1" s="1"/>
  <c r="I24" i="1" a="1"/>
  <c r="I24" i="1" s="1"/>
  <c r="J24" i="1" a="1"/>
  <c r="J24" i="1" s="1"/>
  <c r="K24" i="1" a="1"/>
  <c r="K24" i="1" s="1"/>
  <c r="L24" i="1" a="1"/>
  <c r="L24" i="1" s="1"/>
  <c r="H25" i="1" a="1"/>
  <c r="H25" i="1" s="1"/>
  <c r="I25" i="1" a="1"/>
  <c r="I25" i="1" s="1"/>
  <c r="J25" i="1" a="1"/>
  <c r="J25" i="1" s="1"/>
  <c r="K25" i="1" a="1"/>
  <c r="K25" i="1" s="1"/>
  <c r="L25" i="1" a="1"/>
  <c r="L25" i="1" s="1"/>
  <c r="H26" i="1" a="1"/>
  <c r="H26" i="1" s="1"/>
  <c r="I26" i="1" a="1"/>
  <c r="I26" i="1" s="1"/>
  <c r="J26" i="1" a="1"/>
  <c r="J26" i="1" s="1"/>
  <c r="K26" i="1" a="1"/>
  <c r="K26" i="1" s="1"/>
  <c r="L26" i="1" a="1"/>
  <c r="L26" i="1" s="1"/>
  <c r="H27" i="1" a="1"/>
  <c r="H27" i="1" s="1"/>
  <c r="I27" i="1" a="1"/>
  <c r="I27" i="1" s="1"/>
  <c r="J27" i="1" a="1"/>
  <c r="J27" i="1" s="1"/>
  <c r="K27" i="1" a="1"/>
  <c r="K27" i="1" s="1"/>
  <c r="L27" i="1" a="1"/>
  <c r="L27" i="1" s="1"/>
  <c r="H28" i="1" a="1"/>
  <c r="H28" i="1" s="1"/>
  <c r="I28" i="1" a="1"/>
  <c r="I28" i="1" s="1"/>
  <c r="J28" i="1" a="1"/>
  <c r="J28" i="1" s="1"/>
  <c r="K28" i="1" a="1"/>
  <c r="K28" i="1" s="1"/>
  <c r="L28" i="1" a="1"/>
  <c r="L28" i="1" s="1"/>
  <c r="H29" i="1" a="1"/>
  <c r="H29" i="1" s="1"/>
  <c r="I29" i="1" a="1"/>
  <c r="I29" i="1" s="1"/>
  <c r="J29" i="1" a="1"/>
  <c r="J29" i="1" s="1"/>
  <c r="K29" i="1" a="1"/>
  <c r="K29" i="1" s="1"/>
  <c r="L29" i="1" a="1"/>
  <c r="L29" i="1" s="1"/>
  <c r="H30" i="1" a="1"/>
  <c r="H30" i="1" s="1"/>
  <c r="I30" i="1" a="1"/>
  <c r="I30" i="1" s="1"/>
  <c r="J30" i="1" a="1"/>
  <c r="J30" i="1" s="1"/>
  <c r="K30" i="1" a="1"/>
  <c r="K30" i="1" s="1"/>
  <c r="L30" i="1" a="1"/>
  <c r="L30" i="1" s="1"/>
  <c r="H31" i="1" a="1"/>
  <c r="H31" i="1" s="1"/>
  <c r="I31" i="1" a="1"/>
  <c r="I31" i="1" s="1"/>
  <c r="J31" i="1" a="1"/>
  <c r="J31" i="1" s="1"/>
  <c r="K31" i="1" a="1"/>
  <c r="K31" i="1" s="1"/>
  <c r="L31" i="1" a="1"/>
  <c r="L31" i="1" s="1"/>
  <c r="H32" i="1" a="1"/>
  <c r="H32" i="1" s="1"/>
  <c r="I32" i="1" a="1"/>
  <c r="I32" i="1" s="1"/>
  <c r="J32" i="1" a="1"/>
  <c r="J32" i="1" s="1"/>
  <c r="K32" i="1" a="1"/>
  <c r="K32" i="1" s="1"/>
  <c r="L32" i="1" a="1"/>
  <c r="L32" i="1" s="1"/>
  <c r="L3" i="1" a="1"/>
  <c r="L3" i="1" s="1"/>
  <c r="K3" i="1" a="1"/>
  <c r="K3" i="1" s="1"/>
  <c r="J3" i="1" a="1"/>
  <c r="J3" i="1" s="1"/>
  <c r="I3" i="1" a="1"/>
  <c r="I3" i="1" s="1"/>
  <c r="H3" i="1" a="1"/>
  <c r="H3" i="1" s="1"/>
  <c r="K31" i="12" l="1"/>
  <c r="K15" i="12"/>
  <c r="K29" i="12"/>
  <c r="K27" i="12"/>
  <c r="K25" i="12"/>
  <c r="K18" i="12"/>
  <c r="K9" i="12"/>
  <c r="L5" i="12" s="1" a="1"/>
  <c r="L5" i="12" s="1"/>
  <c r="K23" i="12"/>
  <c r="L22" i="12" s="1" a="1"/>
  <c r="L22" i="12" s="1"/>
  <c r="L16" i="12" a="1"/>
  <c r="L16" i="12" s="1"/>
  <c r="K23" i="39"/>
  <c r="K24" i="39"/>
  <c r="K18" i="39"/>
  <c r="K13" i="39"/>
  <c r="K9" i="39"/>
  <c r="K20" i="39"/>
  <c r="K11" i="39"/>
  <c r="K7" i="39"/>
  <c r="K32" i="39"/>
  <c r="K21" i="39"/>
  <c r="K22" i="39"/>
  <c r="K8" i="39"/>
  <c r="K26" i="39"/>
  <c r="K16" i="39"/>
  <c r="K27" i="39"/>
  <c r="K12" i="39"/>
  <c r="K5" i="39"/>
  <c r="L7" i="39" s="1" a="1"/>
  <c r="L7" i="39" s="1"/>
  <c r="F8" i="40"/>
  <c r="F9" i="40"/>
  <c r="F10" i="40"/>
  <c r="F11" i="40"/>
  <c r="F12" i="40"/>
  <c r="F13" i="40"/>
  <c r="F14" i="40"/>
  <c r="F15" i="40"/>
  <c r="F16" i="40"/>
  <c r="F17" i="40"/>
  <c r="F18" i="40"/>
  <c r="F19" i="40"/>
  <c r="F20" i="40"/>
  <c r="F21" i="40"/>
  <c r="F22" i="40"/>
  <c r="F23" i="40"/>
  <c r="F24" i="40"/>
  <c r="F25" i="40"/>
  <c r="F26" i="40"/>
  <c r="F27" i="40"/>
  <c r="F28" i="40"/>
  <c r="F29" i="40"/>
  <c r="F30" i="40"/>
  <c r="F31" i="40"/>
  <c r="F32" i="40"/>
  <c r="F33" i="40"/>
  <c r="F34" i="40"/>
  <c r="F35" i="40"/>
  <c r="F7" i="40"/>
  <c r="D35" i="40" a="1"/>
  <c r="B4" i="62" a="1"/>
  <c r="B8" i="62" a="1"/>
  <c r="B16" i="62" a="1"/>
  <c r="B32" i="62" a="1"/>
  <c r="B22" i="62" a="1"/>
  <c r="B25" i="62" a="1"/>
  <c r="B5" i="62" a="1"/>
  <c r="B9" i="62" a="1"/>
  <c r="B13" i="62" a="1"/>
  <c r="B17" i="62" a="1"/>
  <c r="B21" i="62" a="1"/>
  <c r="B18" i="62" a="1"/>
  <c r="B14" i="62" a="1"/>
  <c r="B6" i="62" a="1"/>
  <c r="B10" i="62" a="1"/>
  <c r="B11" i="62" a="1"/>
  <c r="B15" i="62" a="1"/>
  <c r="B23" i="62" a="1"/>
  <c r="B31" i="62" a="1"/>
  <c r="B20" i="62" a="1"/>
  <c r="B30" i="62" a="1"/>
  <c r="B7" i="62" a="1"/>
  <c r="B19" i="62" a="1"/>
  <c r="B27" i="62" a="1"/>
  <c r="B12" i="62" a="1"/>
  <c r="B24" i="62" a="1"/>
  <c r="B28" i="62" a="1"/>
  <c r="B29" i="62" a="1"/>
  <c r="B26" i="62" a="1"/>
  <c r="B3" i="62" a="1"/>
  <c r="B4" i="13" a="1"/>
  <c r="B8" i="13" a="1"/>
  <c r="B12" i="13" a="1"/>
  <c r="B16" i="13" a="1"/>
  <c r="B20" i="13" a="1"/>
  <c r="B32" i="13" a="1"/>
  <c r="B9" i="13" a="1"/>
  <c r="B13" i="13" a="1"/>
  <c r="B21" i="13" a="1"/>
  <c r="B25" i="13" a="1"/>
  <c r="B29" i="13" a="1"/>
  <c r="B30" i="13" a="1"/>
  <c r="B19" i="13" a="1"/>
  <c r="B24" i="13" a="1"/>
  <c r="B5" i="13" a="1"/>
  <c r="B17" i="13" a="1"/>
  <c r="B10" i="13" a="1"/>
  <c r="B14" i="13" a="1"/>
  <c r="B15" i="13" a="1"/>
  <c r="B27" i="13" a="1"/>
  <c r="B28" i="13" a="1"/>
  <c r="B6" i="13" a="1"/>
  <c r="B18" i="13" a="1"/>
  <c r="B22" i="13" a="1"/>
  <c r="B26" i="13" a="1"/>
  <c r="B23" i="13" a="1"/>
  <c r="B31" i="13" a="1"/>
  <c r="B7" i="13" a="1"/>
  <c r="B11" i="13" a="1"/>
  <c r="B3" i="13" a="1"/>
  <c r="B6" i="12" a="1"/>
  <c r="B10" i="12" a="1"/>
  <c r="B14" i="12" a="1"/>
  <c r="B18" i="12" a="1"/>
  <c r="B22" i="12" a="1"/>
  <c r="B26" i="12" a="1"/>
  <c r="B30" i="12" a="1"/>
  <c r="B21" i="12" a="1"/>
  <c r="B11" i="12" a="1"/>
  <c r="B15" i="12" a="1"/>
  <c r="B23" i="12" a="1"/>
  <c r="B31" i="12" a="1"/>
  <c r="B13" i="12" a="1"/>
  <c r="B25" i="12" a="1"/>
  <c r="B7" i="12" a="1"/>
  <c r="B19" i="12" a="1"/>
  <c r="B27" i="12" a="1"/>
  <c r="B4" i="12" a="1"/>
  <c r="B8" i="12" a="1"/>
  <c r="B12" i="12" a="1"/>
  <c r="B16" i="12" a="1"/>
  <c r="B20" i="12" a="1"/>
  <c r="B24" i="12" a="1"/>
  <c r="B28" i="12" a="1"/>
  <c r="B32" i="12" a="1"/>
  <c r="B5" i="12" a="1"/>
  <c r="B9" i="12" a="1"/>
  <c r="B17" i="12" a="1"/>
  <c r="B29" i="12" a="1"/>
  <c r="B3" i="12" a="1"/>
  <c r="C13" i="1" a="1"/>
  <c r="D12" i="1" a="1"/>
  <c r="C11" i="1" a="1"/>
  <c r="C5" i="1" a="1"/>
  <c r="C30" i="1" a="1"/>
  <c r="D15" i="1" a="1"/>
  <c r="D31" i="1" a="1"/>
  <c r="C7" i="1" a="1"/>
  <c r="D17" i="1" a="1"/>
  <c r="D19" i="1" a="1"/>
  <c r="D4" i="1" a="1"/>
  <c r="D11" i="1" a="1"/>
  <c r="D32" i="1" a="1"/>
  <c r="C4" i="1" a="1"/>
  <c r="C21" i="1" a="1"/>
  <c r="D14" i="1" a="1"/>
  <c r="C15" i="1" a="1"/>
  <c r="C23" i="1" a="1"/>
  <c r="C6" i="1" a="1"/>
  <c r="C24" i="1" a="1"/>
  <c r="D5" i="1" a="1"/>
  <c r="D3" i="1" a="1"/>
  <c r="C26" i="1" a="1"/>
  <c r="D30" i="1" a="1"/>
  <c r="C18" i="1" a="1"/>
  <c r="C22" i="1" a="1"/>
  <c r="C31" i="1" a="1"/>
  <c r="D18" i="1" a="1"/>
  <c r="C19" i="1" a="1"/>
  <c r="C9" i="1" a="1"/>
  <c r="C28" i="1" a="1"/>
  <c r="D27" i="1" a="1"/>
  <c r="C32" i="1" a="1"/>
  <c r="D29" i="1" a="1"/>
  <c r="D6" i="1" a="1"/>
  <c r="C10" i="1" a="1"/>
  <c r="D20" i="1" a="1"/>
  <c r="C27" i="1" a="1"/>
  <c r="C17" i="1" a="1"/>
  <c r="D21" i="1" a="1"/>
  <c r="D26" i="1" a="1"/>
  <c r="C14" i="1" a="1"/>
  <c r="D10" i="1" a="1"/>
  <c r="C16" i="1" a="1"/>
  <c r="D22" i="1" a="1"/>
  <c r="C8" i="1" a="1"/>
  <c r="C25" i="1" a="1"/>
  <c r="D7" i="1" a="1"/>
  <c r="D23" i="1" a="1"/>
  <c r="C3" i="1" a="1"/>
  <c r="D25" i="1" a="1"/>
  <c r="D16" i="1" a="1"/>
  <c r="C20" i="1" a="1"/>
  <c r="D24" i="1" a="1"/>
  <c r="C12" i="1" a="1"/>
  <c r="C29" i="1" a="1"/>
  <c r="D9" i="1" a="1"/>
  <c r="D28" i="1" a="1"/>
  <c r="D8" i="1" a="1"/>
  <c r="D13" i="1" a="1"/>
  <c r="G32" i="1" a="1"/>
  <c r="F32" i="1" a="1"/>
  <c r="E32" i="1" a="1"/>
  <c r="G31" i="1" a="1"/>
  <c r="F31" i="1" a="1"/>
  <c r="E31" i="1" a="1"/>
  <c r="G30" i="1" a="1"/>
  <c r="F30" i="1" a="1"/>
  <c r="E30" i="1" a="1"/>
  <c r="G29" i="1" a="1"/>
  <c r="F29" i="1" a="1"/>
  <c r="E29" i="1" a="1"/>
  <c r="G28" i="1" a="1"/>
  <c r="F28" i="1" a="1"/>
  <c r="E28" i="1" a="1"/>
  <c r="G27" i="1" a="1"/>
  <c r="F27" i="1" a="1"/>
  <c r="E27" i="1" a="1"/>
  <c r="G26" i="1" a="1"/>
  <c r="F26" i="1" a="1"/>
  <c r="E26" i="1" a="1"/>
  <c r="G25" i="1" a="1"/>
  <c r="F25" i="1" a="1"/>
  <c r="E25" i="1" a="1"/>
  <c r="G24" i="1" a="1"/>
  <c r="F24" i="1" a="1"/>
  <c r="E24" i="1" a="1"/>
  <c r="G23" i="1" a="1"/>
  <c r="F23" i="1" a="1"/>
  <c r="E23" i="1" a="1"/>
  <c r="G22" i="1" a="1"/>
  <c r="F22" i="1" a="1"/>
  <c r="E22" i="1" a="1"/>
  <c r="G21" i="1" a="1"/>
  <c r="F21" i="1" a="1"/>
  <c r="E21" i="1" a="1"/>
  <c r="G20" i="1" a="1"/>
  <c r="F20" i="1" a="1"/>
  <c r="E20" i="1" a="1"/>
  <c r="G19" i="1" a="1"/>
  <c r="F19" i="1" a="1"/>
  <c r="E19" i="1" a="1"/>
  <c r="G18" i="1" a="1"/>
  <c r="F18" i="1" a="1"/>
  <c r="E18" i="1" a="1"/>
  <c r="G17" i="1" a="1"/>
  <c r="F17" i="1" a="1"/>
  <c r="E17" i="1" a="1"/>
  <c r="G16" i="1" a="1"/>
  <c r="F16" i="1" a="1"/>
  <c r="E16" i="1" a="1"/>
  <c r="G15" i="1" a="1"/>
  <c r="F15" i="1" a="1"/>
  <c r="E15" i="1" a="1"/>
  <c r="G14" i="1" a="1"/>
  <c r="F14" i="1" a="1"/>
  <c r="E14" i="1" a="1"/>
  <c r="G13" i="1" a="1"/>
  <c r="F13" i="1" a="1"/>
  <c r="E13" i="1" a="1"/>
  <c r="G12" i="1" a="1"/>
  <c r="F12" i="1" a="1"/>
  <c r="E12" i="1" a="1"/>
  <c r="G11" i="1" a="1"/>
  <c r="F11" i="1" a="1"/>
  <c r="E11" i="1" a="1"/>
  <c r="G10" i="1" a="1"/>
  <c r="F10" i="1" a="1"/>
  <c r="E10" i="1" a="1"/>
  <c r="G9" i="1" a="1"/>
  <c r="F9" i="1" a="1"/>
  <c r="E9" i="1" a="1"/>
  <c r="G8" i="1" a="1"/>
  <c r="F8" i="1" a="1"/>
  <c r="E8" i="1" a="1"/>
  <c r="G7" i="1" a="1"/>
  <c r="F7" i="1" a="1"/>
  <c r="E7" i="1" a="1"/>
  <c r="G6" i="1" a="1"/>
  <c r="F6" i="1" a="1"/>
  <c r="E6" i="1" a="1"/>
  <c r="G5" i="1" a="1"/>
  <c r="F5" i="1" a="1"/>
  <c r="E5" i="1" a="1"/>
  <c r="G4" i="1" a="1"/>
  <c r="F4" i="1" a="1"/>
  <c r="E4" i="1" a="1"/>
  <c r="F3" i="1" a="1"/>
  <c r="G3" i="1" a="1"/>
  <c r="E3" i="1" a="1"/>
  <c r="L10" i="12" l="1" a="1"/>
  <c r="L10" i="12" s="1"/>
  <c r="L8" i="12" a="1"/>
  <c r="L8" i="12" s="1"/>
  <c r="L6" i="12" a="1"/>
  <c r="L6" i="12" s="1"/>
  <c r="L14" i="12" a="1"/>
  <c r="L14" i="12" s="1"/>
  <c r="L12" i="12" a="1"/>
  <c r="L12" i="12" s="1"/>
  <c r="L25" i="12" a="1"/>
  <c r="L25" i="12" s="1"/>
  <c r="L31" i="12" a="1"/>
  <c r="L31" i="12" s="1"/>
  <c r="L20" i="12" a="1"/>
  <c r="L20" i="12" s="1"/>
  <c r="L27" i="12" a="1"/>
  <c r="L27" i="12" s="1"/>
  <c r="L17" i="12" a="1"/>
  <c r="L17" i="12" s="1"/>
  <c r="L23" i="12" a="1"/>
  <c r="L23" i="12" s="1"/>
  <c r="L4" i="12" a="1"/>
  <c r="L4" i="12" s="1"/>
  <c r="L19" i="12" a="1"/>
  <c r="L19" i="12" s="1"/>
  <c r="L9" i="12" a="1"/>
  <c r="L9" i="12" s="1"/>
  <c r="L15" i="12" a="1"/>
  <c r="L15" i="12" s="1"/>
  <c r="L29" i="12" a="1"/>
  <c r="L29" i="12" s="1"/>
  <c r="L11" i="12" a="1"/>
  <c r="L11" i="12" s="1"/>
  <c r="L28" i="12" a="1"/>
  <c r="L28" i="12" s="1"/>
  <c r="L7" i="12" a="1"/>
  <c r="L7" i="12" s="1"/>
  <c r="L21" i="12" a="1"/>
  <c r="L21" i="12" s="1"/>
  <c r="L18" i="12" a="1"/>
  <c r="L18" i="12" s="1"/>
  <c r="L3" i="12" a="1"/>
  <c r="L3" i="12" s="1"/>
  <c r="L32" i="12" a="1"/>
  <c r="L32" i="12" s="1"/>
  <c r="L30" i="12" a="1"/>
  <c r="L30" i="12" s="1"/>
  <c r="L13" i="12" a="1"/>
  <c r="L13" i="12" s="1"/>
  <c r="L26" i="12" a="1"/>
  <c r="L26" i="12" s="1"/>
  <c r="L24" i="12" a="1"/>
  <c r="L24" i="12" s="1"/>
  <c r="L27" i="39" a="1"/>
  <c r="L27" i="39" s="1"/>
  <c r="L13" i="39" a="1"/>
  <c r="L13" i="39" s="1"/>
  <c r="L10" i="39" a="1"/>
  <c r="L10" i="39" s="1"/>
  <c r="L28" i="39" a="1"/>
  <c r="L28" i="39" s="1"/>
  <c r="L12" i="39" a="1"/>
  <c r="L12" i="39" s="1"/>
  <c r="L6" i="39" a="1"/>
  <c r="L6" i="39" s="1"/>
  <c r="L19" i="39" a="1"/>
  <c r="L19" i="39" s="1"/>
  <c r="L24" i="39" a="1"/>
  <c r="L24" i="39" s="1"/>
  <c r="L4" i="39" a="1"/>
  <c r="L4" i="39" s="1"/>
  <c r="L5" i="39" a="1"/>
  <c r="L5" i="39" s="1"/>
  <c r="L22" i="39" a="1"/>
  <c r="L22" i="39" s="1"/>
  <c r="L3" i="39" a="1"/>
  <c r="L3" i="39" s="1"/>
  <c r="L16" i="39" a="1"/>
  <c r="L16" i="39" s="1"/>
  <c r="L31" i="39" a="1"/>
  <c r="L31" i="39" s="1"/>
  <c r="L25" i="39" a="1"/>
  <c r="L25" i="39" s="1"/>
  <c r="L11" i="39" a="1"/>
  <c r="L11" i="39" s="1"/>
  <c r="L32" i="39" a="1"/>
  <c r="L32" i="39" s="1"/>
  <c r="L8" i="39" a="1"/>
  <c r="L8" i="39" s="1"/>
  <c r="L23" i="39" a="1"/>
  <c r="L23" i="39" s="1"/>
  <c r="L17" i="39" a="1"/>
  <c r="L17" i="39" s="1"/>
  <c r="L30" i="39" a="1"/>
  <c r="L30" i="39" s="1"/>
  <c r="L14" i="39" a="1"/>
  <c r="L14" i="39" s="1"/>
  <c r="L29" i="39" a="1"/>
  <c r="L29" i="39" s="1"/>
  <c r="L26" i="39" a="1"/>
  <c r="L26" i="39" s="1"/>
  <c r="L15" i="39" a="1"/>
  <c r="L15" i="39" s="1"/>
  <c r="L9" i="39" a="1"/>
  <c r="L9" i="39" s="1"/>
  <c r="L20" i="39" a="1"/>
  <c r="L20" i="39" s="1"/>
  <c r="L21" i="39" a="1"/>
  <c r="L21" i="39" s="1"/>
  <c r="L18" i="39" a="1"/>
  <c r="L18" i="39" s="1"/>
  <c r="B26" i="62"/>
  <c r="B29" i="62"/>
  <c r="B28" i="62"/>
  <c r="B24" i="62"/>
  <c r="B12" i="62"/>
  <c r="B27" i="62"/>
  <c r="B19" i="62"/>
  <c r="B7" i="62"/>
  <c r="B30" i="62"/>
  <c r="B20" i="62"/>
  <c r="B31" i="62"/>
  <c r="B23" i="62"/>
  <c r="B15" i="62"/>
  <c r="B11" i="62"/>
  <c r="B10" i="62"/>
  <c r="B6" i="62"/>
  <c r="B14" i="62"/>
  <c r="B18" i="62"/>
  <c r="B21" i="62"/>
  <c r="B17" i="62"/>
  <c r="B13" i="62"/>
  <c r="B9" i="62"/>
  <c r="B5" i="62"/>
  <c r="B25" i="62"/>
  <c r="B22" i="62"/>
  <c r="B32" i="62"/>
  <c r="B16" i="62"/>
  <c r="B8" i="62"/>
  <c r="B4" i="62"/>
  <c r="B3" i="62"/>
  <c r="B11" i="13"/>
  <c r="B7" i="13"/>
  <c r="B31" i="13"/>
  <c r="B23" i="13"/>
  <c r="B26" i="13"/>
  <c r="B22" i="13"/>
  <c r="B18" i="13"/>
  <c r="B6" i="13"/>
  <c r="B28" i="13"/>
  <c r="B27" i="13"/>
  <c r="B15" i="13"/>
  <c r="B14" i="13"/>
  <c r="B10" i="13"/>
  <c r="B17" i="13"/>
  <c r="B5" i="13"/>
  <c r="B24" i="13"/>
  <c r="B19" i="13"/>
  <c r="B30" i="13"/>
  <c r="B29" i="13"/>
  <c r="B25" i="13"/>
  <c r="B21" i="13"/>
  <c r="B13" i="13"/>
  <c r="B9" i="13"/>
  <c r="B32" i="13"/>
  <c r="B20" i="13"/>
  <c r="B16" i="13"/>
  <c r="B12" i="13"/>
  <c r="B8" i="13"/>
  <c r="B4" i="13"/>
  <c r="B3" i="13"/>
  <c r="B29" i="12"/>
  <c r="B17" i="12"/>
  <c r="B9" i="12"/>
  <c r="B5" i="12"/>
  <c r="B32" i="12"/>
  <c r="B28" i="12"/>
  <c r="B24" i="12"/>
  <c r="B20" i="12"/>
  <c r="B16" i="12"/>
  <c r="B12" i="12"/>
  <c r="B8" i="12"/>
  <c r="B4" i="12"/>
  <c r="B27" i="12"/>
  <c r="B19" i="12"/>
  <c r="B7" i="12"/>
  <c r="B25" i="12"/>
  <c r="B13" i="12"/>
  <c r="B31" i="12"/>
  <c r="B23" i="12"/>
  <c r="B15" i="12"/>
  <c r="B11" i="12"/>
  <c r="B21" i="12"/>
  <c r="B30" i="12"/>
  <c r="B26" i="12"/>
  <c r="B22" i="12"/>
  <c r="B18" i="12"/>
  <c r="B14" i="12"/>
  <c r="B10" i="12"/>
  <c r="B6" i="12"/>
  <c r="B3" i="12"/>
  <c r="E3" i="1"/>
  <c r="G3" i="1"/>
  <c r="F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D13" i="1"/>
  <c r="D8" i="1"/>
  <c r="D28" i="1"/>
  <c r="D9" i="1"/>
  <c r="C29" i="1"/>
  <c r="C12" i="1"/>
  <c r="D24" i="1"/>
  <c r="C20" i="1"/>
  <c r="D16" i="1"/>
  <c r="D25" i="1"/>
  <c r="C3" i="1"/>
  <c r="D23" i="1"/>
  <c r="D7" i="1"/>
  <c r="C25" i="1"/>
  <c r="C8" i="1"/>
  <c r="D22" i="1"/>
  <c r="C16" i="1"/>
  <c r="D10" i="1"/>
  <c r="C14" i="1"/>
  <c r="D26" i="1"/>
  <c r="D21" i="1"/>
  <c r="C17" i="1"/>
  <c r="C27" i="1"/>
  <c r="D20" i="1"/>
  <c r="C10" i="1"/>
  <c r="D6" i="1"/>
  <c r="D29" i="1"/>
  <c r="C32" i="1"/>
  <c r="D27" i="1"/>
  <c r="C28" i="1"/>
  <c r="C9" i="1"/>
  <c r="C19" i="1"/>
  <c r="D18" i="1"/>
  <c r="C31" i="1"/>
  <c r="C22" i="1"/>
  <c r="C18" i="1"/>
  <c r="D30" i="1"/>
  <c r="C26" i="1"/>
  <c r="D3" i="1"/>
  <c r="D5" i="1"/>
  <c r="C24" i="1"/>
  <c r="C6" i="1"/>
  <c r="C23" i="1"/>
  <c r="C15" i="1"/>
  <c r="D14" i="1"/>
  <c r="C21" i="1"/>
  <c r="C4" i="1"/>
  <c r="D32" i="1"/>
  <c r="D11" i="1"/>
  <c r="D4" i="1"/>
  <c r="D19" i="1"/>
  <c r="D17" i="1"/>
  <c r="C7" i="1"/>
  <c r="D31" i="1"/>
  <c r="D15" i="1"/>
  <c r="C30" i="1"/>
  <c r="C5" i="1"/>
  <c r="C11" i="1"/>
  <c r="D12" i="1"/>
  <c r="C13" i="1"/>
  <c r="D35" i="40"/>
  <c r="D34" i="40" a="1"/>
  <c r="D34" i="40" l="1"/>
  <c r="D33" i="40" a="1"/>
  <c r="D33" i="40" l="1"/>
  <c r="D32" i="40" a="1"/>
  <c r="D32" i="40" l="1"/>
  <c r="D31" i="40" a="1"/>
  <c r="D31" i="40" l="1"/>
  <c r="D30" i="40" a="1"/>
  <c r="D30" i="40" l="1"/>
  <c r="D29" i="40" a="1"/>
  <c r="D29" i="40" l="1"/>
  <c r="D28" i="40" a="1"/>
  <c r="D28" i="40" l="1"/>
  <c r="D27" i="40" a="1"/>
  <c r="D27" i="40" l="1"/>
  <c r="D26" i="40" a="1"/>
  <c r="D26" i="40" l="1"/>
  <c r="D25" i="40" a="1"/>
  <c r="D25" i="40" l="1"/>
  <c r="D24" i="40" a="1"/>
  <c r="D24" i="40" l="1"/>
  <c r="D23" i="40" a="1"/>
  <c r="D23" i="40" l="1"/>
  <c r="D22" i="40" a="1"/>
  <c r="D22" i="40" l="1"/>
  <c r="D21" i="40" a="1"/>
  <c r="D21" i="40" l="1"/>
  <c r="D20" i="40" a="1"/>
  <c r="D20" i="40" l="1"/>
  <c r="D19" i="40" a="1"/>
  <c r="D19" i="40" l="1"/>
  <c r="D18" i="40" a="1"/>
  <c r="D18" i="40" l="1"/>
  <c r="D17" i="40" a="1"/>
  <c r="D17" i="40" l="1"/>
  <c r="D16" i="40" a="1"/>
  <c r="D16" i="40" l="1"/>
  <c r="D15" i="40" a="1"/>
  <c r="D15" i="40" l="1"/>
  <c r="D14" i="40" a="1"/>
  <c r="D14" i="40" l="1"/>
  <c r="D13" i="40" a="1"/>
  <c r="D13" i="40" l="1"/>
  <c r="D12" i="40" a="1"/>
  <c r="D12" i="40" l="1"/>
  <c r="D11" i="40" a="1"/>
  <c r="D11" i="40" l="1"/>
  <c r="D10" i="40" a="1"/>
  <c r="D10" i="40" l="1"/>
  <c r="D9" i="40" a="1"/>
  <c r="D9" i="40" l="1"/>
  <c r="D8" i="40" a="1"/>
  <c r="D8" i="40" l="1"/>
  <c r="D7" i="40" a="1"/>
  <c r="D7" i="40" l="1"/>
  <c r="J5" i="40"/>
  <c r="I5" i="40"/>
  <c r="H5" i="40"/>
  <c r="G5" i="40"/>
  <c r="F5" i="40"/>
  <c r="E5" i="40"/>
  <c r="BF6" i="64"/>
  <c r="BG6" i="64"/>
  <c r="BF7" i="64"/>
  <c r="BG7" i="64"/>
  <c r="BF8" i="64"/>
  <c r="BG8" i="64"/>
  <c r="BF9" i="64"/>
  <c r="BG9" i="64"/>
  <c r="BF10" i="64"/>
  <c r="BG10" i="64"/>
  <c r="BF11" i="64"/>
  <c r="BG11" i="64"/>
  <c r="BF12" i="64"/>
  <c r="BG12" i="64"/>
  <c r="BF13" i="64"/>
  <c r="BG13" i="64"/>
  <c r="BF14" i="64"/>
  <c r="BG14" i="64"/>
  <c r="BF15" i="64"/>
  <c r="BG15" i="64"/>
  <c r="BF16" i="64"/>
  <c r="BG16" i="64"/>
  <c r="BF17" i="64"/>
  <c r="BG17" i="64"/>
  <c r="BF18" i="64"/>
  <c r="BG18" i="64"/>
  <c r="BF19" i="64"/>
  <c r="BG19" i="64"/>
  <c r="BF20" i="64"/>
  <c r="BG20" i="64"/>
  <c r="BF21" i="64"/>
  <c r="BG21" i="64"/>
  <c r="BF22" i="64"/>
  <c r="BG22" i="64"/>
  <c r="BF23" i="64"/>
  <c r="BG23" i="64"/>
  <c r="BF24" i="64"/>
  <c r="BG24" i="64"/>
  <c r="BF25" i="64"/>
  <c r="BG25" i="64"/>
  <c r="BF26" i="64"/>
  <c r="BG26" i="64"/>
  <c r="BF27" i="64"/>
  <c r="BG27" i="64"/>
  <c r="BF28" i="64"/>
  <c r="BG28" i="64"/>
  <c r="BF29" i="64"/>
  <c r="BG29" i="64"/>
  <c r="BF30" i="64"/>
  <c r="BG30" i="64"/>
  <c r="BF31" i="64"/>
  <c r="BG31" i="64"/>
  <c r="BF32" i="64"/>
  <c r="BG32" i="64"/>
  <c r="BF33" i="64"/>
  <c r="BG33" i="64"/>
  <c r="BF34" i="64"/>
  <c r="BG34" i="64"/>
  <c r="BG5" i="64"/>
  <c r="BF5" i="64"/>
  <c r="BA6" i="64"/>
  <c r="BB6" i="64"/>
  <c r="BA7" i="64"/>
  <c r="BB7" i="64"/>
  <c r="BA8" i="64"/>
  <c r="BB8" i="64"/>
  <c r="BA9" i="64"/>
  <c r="BB9" i="64"/>
  <c r="BA10" i="64"/>
  <c r="BB10" i="64"/>
  <c r="BA11" i="64"/>
  <c r="BB11" i="64"/>
  <c r="BA12" i="64"/>
  <c r="BB12" i="64"/>
  <c r="BA13" i="64"/>
  <c r="BB13" i="64"/>
  <c r="BA14" i="64"/>
  <c r="BB14" i="64"/>
  <c r="BA15" i="64"/>
  <c r="BB15" i="64"/>
  <c r="BA16" i="64"/>
  <c r="BB16" i="64"/>
  <c r="BA17" i="64"/>
  <c r="BB17" i="64"/>
  <c r="BA18" i="64"/>
  <c r="BB18" i="64"/>
  <c r="BA19" i="64"/>
  <c r="BB19" i="64"/>
  <c r="BA20" i="64"/>
  <c r="BB20" i="64"/>
  <c r="BA21" i="64"/>
  <c r="BB21" i="64"/>
  <c r="BA22" i="64"/>
  <c r="BB22" i="64"/>
  <c r="BA23" i="64"/>
  <c r="BB23" i="64"/>
  <c r="BA24" i="64"/>
  <c r="BB24" i="64"/>
  <c r="BA25" i="64"/>
  <c r="BB25" i="64"/>
  <c r="BA26" i="64"/>
  <c r="BB26" i="64"/>
  <c r="BA27" i="64"/>
  <c r="BB27" i="64"/>
  <c r="BA28" i="64"/>
  <c r="BB28" i="64"/>
  <c r="BA29" i="64"/>
  <c r="BB29" i="64"/>
  <c r="BA30" i="64"/>
  <c r="BB30" i="64"/>
  <c r="BA31" i="64"/>
  <c r="BB31" i="64"/>
  <c r="BA32" i="64"/>
  <c r="BB32" i="64"/>
  <c r="BA33" i="64"/>
  <c r="BB33" i="64"/>
  <c r="BA34" i="64"/>
  <c r="BB34" i="64"/>
  <c r="BB5" i="64"/>
  <c r="BA5" i="64"/>
  <c r="BK2" i="64"/>
  <c r="BJ2" i="64"/>
  <c r="BA1" i="63"/>
  <c r="AZ1" i="63"/>
  <c r="BG4" i="64"/>
  <c r="BF4" i="64"/>
  <c r="BB4" i="64"/>
  <c r="BA4" i="64"/>
  <c r="AW4" i="63"/>
  <c r="AW5" i="63"/>
  <c r="AW6" i="63"/>
  <c r="AW7" i="63"/>
  <c r="AW8" i="63"/>
  <c r="AW9" i="63"/>
  <c r="AW10" i="63"/>
  <c r="AW11" i="63"/>
  <c r="AW12" i="63"/>
  <c r="AW13" i="63"/>
  <c r="AW14" i="63"/>
  <c r="AW15" i="63"/>
  <c r="AW16" i="63"/>
  <c r="AW17" i="63"/>
  <c r="AW18" i="63"/>
  <c r="AW19" i="63"/>
  <c r="AW20" i="63"/>
  <c r="AW21" i="63"/>
  <c r="AW22" i="63"/>
  <c r="AW23" i="63"/>
  <c r="AW24" i="63"/>
  <c r="AW25" i="63"/>
  <c r="AW26" i="63"/>
  <c r="AW27" i="63"/>
  <c r="AW28" i="63"/>
  <c r="AW29" i="63"/>
  <c r="AW30" i="63"/>
  <c r="AW31" i="63"/>
  <c r="AW32" i="63"/>
  <c r="AW3" i="63"/>
  <c r="AV4" i="63"/>
  <c r="AV5" i="63"/>
  <c r="AV6" i="63"/>
  <c r="AV7" i="63"/>
  <c r="AV8" i="63"/>
  <c r="AV9" i="63"/>
  <c r="AV10" i="63"/>
  <c r="AV11" i="63"/>
  <c r="AV12" i="63"/>
  <c r="AV13" i="63"/>
  <c r="AV14" i="63"/>
  <c r="AV15" i="63"/>
  <c r="AV16" i="63"/>
  <c r="AV17" i="63"/>
  <c r="AV18" i="63"/>
  <c r="AV19" i="63"/>
  <c r="AV20" i="63"/>
  <c r="AV21" i="63"/>
  <c r="AV22" i="63"/>
  <c r="AV23" i="63"/>
  <c r="AV24" i="63"/>
  <c r="AV25" i="63"/>
  <c r="AV26" i="63"/>
  <c r="AV27" i="63"/>
  <c r="AV28" i="63"/>
  <c r="AV29" i="63"/>
  <c r="AV30" i="63"/>
  <c r="AV31" i="63"/>
  <c r="AV32" i="63"/>
  <c r="AV3" i="63"/>
  <c r="AW2" i="63"/>
  <c r="AV2" i="63"/>
  <c r="AR4" i="63"/>
  <c r="AR5" i="63"/>
  <c r="AR6" i="63"/>
  <c r="AR7" i="63"/>
  <c r="AR8" i="63"/>
  <c r="AR9" i="63"/>
  <c r="AR10" i="63"/>
  <c r="AR11" i="63"/>
  <c r="AR12" i="63"/>
  <c r="AR13" i="63"/>
  <c r="AR14" i="63"/>
  <c r="AR15" i="63"/>
  <c r="AR16" i="63"/>
  <c r="AR17" i="63"/>
  <c r="AR18" i="63"/>
  <c r="AR19" i="63"/>
  <c r="AR20" i="63"/>
  <c r="AR21" i="63"/>
  <c r="AR22" i="63"/>
  <c r="AR23" i="63"/>
  <c r="AR24" i="63"/>
  <c r="AR25" i="63"/>
  <c r="AR26" i="63"/>
  <c r="AR27" i="63"/>
  <c r="AR28" i="63"/>
  <c r="AR29" i="63"/>
  <c r="AR30" i="63"/>
  <c r="AR31" i="63"/>
  <c r="AR32" i="63"/>
  <c r="AR3" i="63"/>
  <c r="AQ4" i="63"/>
  <c r="AQ5" i="63"/>
  <c r="AQ6" i="63"/>
  <c r="AQ7" i="63"/>
  <c r="AQ8" i="63"/>
  <c r="AQ9" i="63"/>
  <c r="AQ10" i="63"/>
  <c r="AQ11" i="63"/>
  <c r="AQ12" i="63"/>
  <c r="AQ13" i="63"/>
  <c r="AQ14" i="63"/>
  <c r="AQ15" i="63"/>
  <c r="AQ16" i="63"/>
  <c r="AQ17" i="63"/>
  <c r="AQ18" i="63"/>
  <c r="AQ19" i="63"/>
  <c r="AQ20" i="63"/>
  <c r="AQ21" i="63"/>
  <c r="AQ22" i="63"/>
  <c r="AQ23" i="63"/>
  <c r="AQ24" i="63"/>
  <c r="AQ25" i="63"/>
  <c r="AQ26" i="63"/>
  <c r="AQ27" i="63"/>
  <c r="AQ28" i="63"/>
  <c r="AQ29" i="63"/>
  <c r="AQ30" i="63"/>
  <c r="AQ31" i="63"/>
  <c r="AQ32" i="63"/>
  <c r="AQ3" i="63"/>
  <c r="AR2" i="63"/>
  <c r="AQ2" i="63"/>
  <c r="E1" i="62"/>
  <c r="D1" i="62"/>
  <c r="C1" i="62"/>
  <c r="C7" i="40" a="1"/>
  <c r="C11" i="40" a="1"/>
  <c r="C15" i="40" a="1"/>
  <c r="C19" i="40" a="1"/>
  <c r="C23" i="40" a="1"/>
  <c r="C27" i="40" a="1"/>
  <c r="C31" i="40" a="1"/>
  <c r="C35" i="40" a="1"/>
  <c r="C26" i="40" a="1"/>
  <c r="C32" i="40" a="1"/>
  <c r="C14" i="40" a="1"/>
  <c r="C8" i="40" a="1"/>
  <c r="C12" i="40" a="1"/>
  <c r="C16" i="40" a="1"/>
  <c r="C20" i="40" a="1"/>
  <c r="C24" i="40" a="1"/>
  <c r="C28" i="40" a="1"/>
  <c r="C22" i="40" a="1"/>
  <c r="C30" i="40" a="1"/>
  <c r="C29" i="40" a="1"/>
  <c r="C18" i="40" a="1"/>
  <c r="C34" i="40" a="1"/>
  <c r="C9" i="40" a="1"/>
  <c r="C13" i="40" a="1"/>
  <c r="C17" i="40" a="1"/>
  <c r="C21" i="40" a="1"/>
  <c r="C25" i="40" a="1"/>
  <c r="C33" i="40" a="1"/>
  <c r="C10" i="40" a="1"/>
  <c r="B34" i="65" a="1"/>
  <c r="C10" i="40" l="1"/>
  <c r="C33" i="40"/>
  <c r="C25" i="40"/>
  <c r="C21" i="40"/>
  <c r="C17" i="40"/>
  <c r="C13" i="40"/>
  <c r="C9" i="40"/>
  <c r="C34" i="40"/>
  <c r="C18" i="40"/>
  <c r="C29" i="40"/>
  <c r="C30" i="40"/>
  <c r="C22" i="40"/>
  <c r="C28" i="40"/>
  <c r="C24" i="40"/>
  <c r="C20" i="40"/>
  <c r="C16" i="40"/>
  <c r="C12" i="40"/>
  <c r="C8" i="40"/>
  <c r="C14" i="40"/>
  <c r="C32" i="40"/>
  <c r="C26" i="40"/>
  <c r="C35" i="40"/>
  <c r="C31" i="40"/>
  <c r="C27" i="40"/>
  <c r="C23" i="40"/>
  <c r="C19" i="40"/>
  <c r="C15" i="40"/>
  <c r="C11" i="40"/>
  <c r="C7" i="40"/>
  <c r="B34" i="65"/>
  <c r="B33" i="65" a="1"/>
  <c r="B33" i="65" l="1"/>
  <c r="B32" i="65" a="1"/>
  <c r="B32" i="65" l="1"/>
  <c r="B31" i="65" a="1"/>
  <c r="B31" i="65" l="1"/>
  <c r="B30" i="65" a="1"/>
  <c r="B30" i="65" l="1"/>
  <c r="B29" i="65" a="1"/>
  <c r="B29" i="65" l="1"/>
  <c r="B28" i="65" a="1"/>
  <c r="B28" i="65" l="1"/>
  <c r="B27" i="65" a="1"/>
  <c r="B27" i="65" l="1"/>
  <c r="B26" i="65" a="1"/>
  <c r="B26" i="65" l="1"/>
  <c r="B25" i="65" a="1"/>
  <c r="B25" i="65" l="1"/>
  <c r="B24" i="65" a="1"/>
  <c r="B24" i="65" l="1"/>
  <c r="B23" i="65" a="1"/>
  <c r="B23" i="65" l="1"/>
  <c r="B22" i="65" a="1"/>
  <c r="B22" i="65" l="1"/>
  <c r="B21" i="65" a="1"/>
  <c r="B21" i="65" l="1"/>
  <c r="B20" i="65" a="1"/>
  <c r="B20" i="65" l="1"/>
  <c r="B19" i="65" a="1"/>
  <c r="B19" i="65" l="1"/>
  <c r="B18" i="65" a="1"/>
  <c r="B18" i="65" l="1"/>
  <c r="B17" i="65" a="1"/>
  <c r="B17" i="65" l="1"/>
  <c r="B16" i="65" a="1"/>
  <c r="B16" i="65" l="1"/>
  <c r="B15" i="65" a="1"/>
  <c r="B15" i="65" l="1"/>
  <c r="B14" i="65" a="1"/>
  <c r="B14" i="65" l="1"/>
  <c r="B13" i="65" a="1"/>
  <c r="B13" i="65" l="1"/>
  <c r="B12" i="65" a="1"/>
  <c r="B12" i="65" l="1"/>
  <c r="B11" i="65" a="1"/>
  <c r="B11" i="65" l="1"/>
  <c r="B10" i="65" a="1"/>
  <c r="B10" i="65" l="1"/>
  <c r="B9" i="65" a="1"/>
  <c r="B9" i="65" l="1"/>
  <c r="B8" i="65" a="1"/>
  <c r="B8" i="65" l="1"/>
  <c r="B7" i="65" a="1"/>
  <c r="B7" i="65" l="1"/>
  <c r="B6" i="65" a="1"/>
  <c r="B6" i="65" l="1"/>
  <c r="B5" i="65" a="1"/>
  <c r="B5" i="65" l="1"/>
  <c r="B4" i="65" a="1"/>
  <c r="B34" i="64" a="1"/>
  <c r="B4" i="65" l="1"/>
  <c r="B34" i="64"/>
  <c r="B33" i="64" a="1"/>
  <c r="B33" i="64" l="1"/>
  <c r="B32" i="64" a="1"/>
  <c r="B32" i="64" l="1"/>
  <c r="B31" i="64" a="1"/>
  <c r="B31" i="64" l="1"/>
  <c r="B30" i="64" a="1"/>
  <c r="B30" i="64" l="1"/>
  <c r="B29" i="64" a="1"/>
  <c r="B29" i="64" l="1"/>
  <c r="B28" i="64" a="1"/>
  <c r="B28" i="64" l="1"/>
  <c r="B27" i="64" a="1"/>
  <c r="B27" i="64" l="1"/>
  <c r="B26" i="64" a="1"/>
  <c r="B26" i="64" l="1"/>
  <c r="B25" i="64" a="1"/>
  <c r="B25" i="64" l="1"/>
  <c r="B24" i="64" a="1"/>
  <c r="B24" i="64" l="1"/>
  <c r="B23" i="64" a="1"/>
  <c r="B23" i="64" l="1"/>
  <c r="B22" i="64" a="1"/>
  <c r="B22" i="64" l="1"/>
  <c r="B21" i="64" a="1"/>
  <c r="B21" i="64" l="1"/>
  <c r="B20" i="64" a="1"/>
  <c r="B20" i="64" l="1"/>
  <c r="B19" i="64" a="1"/>
  <c r="B19" i="64" l="1"/>
  <c r="B18" i="64" a="1"/>
  <c r="B18" i="64" l="1"/>
  <c r="B17" i="64" a="1"/>
  <c r="B17" i="64" l="1"/>
  <c r="B16" i="64" a="1"/>
  <c r="B16" i="64" l="1"/>
  <c r="B15" i="64" a="1"/>
  <c r="B15" i="64" l="1"/>
  <c r="B14" i="64" a="1"/>
  <c r="B14" i="64" l="1"/>
  <c r="B13" i="64" a="1"/>
  <c r="B13" i="64" l="1"/>
  <c r="B12" i="64" a="1"/>
  <c r="B12" i="64" l="1"/>
  <c r="B11" i="64" a="1"/>
  <c r="B11" i="64" l="1"/>
  <c r="B10" i="64" a="1"/>
  <c r="B10" i="64" l="1"/>
  <c r="B9" i="64" a="1"/>
  <c r="B9" i="64" l="1"/>
  <c r="B8" i="64" a="1"/>
  <c r="B8" i="64" l="1"/>
  <c r="B7" i="64" a="1"/>
  <c r="B7" i="64" l="1"/>
  <c r="B6" i="64" a="1"/>
  <c r="B6" i="64" l="1"/>
  <c r="B5" i="64" a="1"/>
  <c r="B5" i="64" l="1"/>
  <c r="B4" i="64" a="1"/>
  <c r="B32" i="63" a="1"/>
  <c r="B4" i="64" l="1"/>
  <c r="B32" i="63"/>
  <c r="B31" i="63" a="1"/>
  <c r="B31" i="63" l="1"/>
  <c r="B30" i="63" a="1"/>
  <c r="B30" i="63" l="1"/>
  <c r="B29" i="63" a="1"/>
  <c r="B29" i="63" l="1"/>
  <c r="B28" i="63" a="1"/>
  <c r="B28" i="63" l="1"/>
  <c r="B27" i="63" a="1"/>
  <c r="B27" i="63" l="1"/>
  <c r="B26" i="63" a="1"/>
  <c r="B26" i="63" l="1"/>
  <c r="B25" i="63" a="1"/>
  <c r="B25" i="63" l="1"/>
  <c r="B24" i="63" a="1"/>
  <c r="B24" i="63" l="1"/>
  <c r="B23" i="63" a="1"/>
  <c r="B23" i="63" l="1"/>
  <c r="B22" i="63" a="1"/>
  <c r="B22" i="63" l="1"/>
  <c r="B21" i="63" a="1"/>
  <c r="B21" i="63" l="1"/>
  <c r="B20" i="63" a="1"/>
  <c r="B20" i="63" l="1"/>
  <c r="B19" i="63" a="1"/>
  <c r="B19" i="63" l="1"/>
  <c r="B18" i="63" a="1"/>
  <c r="B18" i="63" l="1"/>
  <c r="B17" i="63" a="1"/>
  <c r="B17" i="63" l="1"/>
  <c r="B16" i="63" a="1"/>
  <c r="B16" i="63" l="1"/>
  <c r="B15" i="63" a="1"/>
  <c r="B15" i="63" l="1"/>
  <c r="B14" i="63" a="1"/>
  <c r="B14" i="63" l="1"/>
  <c r="B13" i="63" a="1"/>
  <c r="B13" i="63" l="1"/>
  <c r="B12" i="63" a="1"/>
  <c r="B12" i="63" l="1"/>
  <c r="B11" i="63" a="1"/>
  <c r="B11" i="63" l="1"/>
  <c r="B10" i="63" a="1"/>
  <c r="B10" i="63" l="1"/>
  <c r="B9" i="63" a="1"/>
  <c r="B9" i="63" l="1"/>
  <c r="B8" i="63" a="1"/>
  <c r="B8" i="63" l="1"/>
  <c r="B7" i="63" a="1"/>
  <c r="B7" i="63" l="1"/>
  <c r="B6" i="63" a="1"/>
  <c r="B6" i="63" l="1"/>
  <c r="B5" i="63" a="1"/>
  <c r="B5" i="63" l="1"/>
  <c r="B4" i="63" a="1"/>
  <c r="B4" i="63" l="1"/>
  <c r="B3" i="63" a="1"/>
  <c r="B3" i="63" l="1"/>
  <c r="B2" i="63" a="1"/>
  <c r="B2" i="63" l="1"/>
  <c r="AA14" i="63"/>
  <c r="Z8" i="63" l="1"/>
  <c r="R8" i="63"/>
  <c r="Y8" i="63"/>
  <c r="Q8" i="63"/>
  <c r="W8" i="63"/>
  <c r="V8" i="63"/>
  <c r="U8" i="63"/>
  <c r="T8" i="63"/>
  <c r="S8" i="63"/>
  <c r="AF8" i="63" s="1"/>
  <c r="P8" i="63"/>
  <c r="AC8" i="63" s="1"/>
  <c r="O8" i="63"/>
  <c r="AB8" i="63" s="1"/>
  <c r="AA8" i="63"/>
  <c r="X8" i="63"/>
  <c r="Z5" i="63"/>
  <c r="R5" i="63"/>
  <c r="X5" i="63"/>
  <c r="P5" i="63"/>
  <c r="T5" i="63"/>
  <c r="S5" i="63"/>
  <c r="Q5" i="63"/>
  <c r="AA5" i="63"/>
  <c r="Y5" i="63"/>
  <c r="O5" i="63"/>
  <c r="AB5" i="63" s="1"/>
  <c r="W5" i="63"/>
  <c r="AJ5" i="63" s="1"/>
  <c r="V5" i="63"/>
  <c r="AI5" i="63" s="1"/>
  <c r="U5" i="63"/>
  <c r="Y11" i="63"/>
  <c r="Q11" i="63"/>
  <c r="AD11" i="63" s="1"/>
  <c r="AN11" i="63" s="1"/>
  <c r="T11" i="63"/>
  <c r="S11" i="63"/>
  <c r="AA11" i="63"/>
  <c r="R11" i="63"/>
  <c r="Z11" i="63"/>
  <c r="P11" i="63"/>
  <c r="U11" i="63"/>
  <c r="AH11" i="63" s="1"/>
  <c r="O11" i="63"/>
  <c r="AB11" i="63" s="1"/>
  <c r="X11" i="63"/>
  <c r="W11" i="63"/>
  <c r="V11" i="63"/>
  <c r="W9" i="63"/>
  <c r="AJ9" i="63" s="1"/>
  <c r="V9" i="63"/>
  <c r="O9" i="63"/>
  <c r="T9" i="63"/>
  <c r="R9" i="63"/>
  <c r="Q9" i="63"/>
  <c r="AA9" i="63"/>
  <c r="P9" i="63"/>
  <c r="AC9" i="63" s="1"/>
  <c r="Z9" i="63"/>
  <c r="Y9" i="63"/>
  <c r="X9" i="63"/>
  <c r="U9" i="63"/>
  <c r="S9" i="63"/>
  <c r="AA2" i="63"/>
  <c r="S2" i="63"/>
  <c r="W2" i="63"/>
  <c r="O2" i="63"/>
  <c r="V2" i="63"/>
  <c r="U2" i="63"/>
  <c r="T2" i="63"/>
  <c r="X2" i="63"/>
  <c r="R2" i="63"/>
  <c r="Z2" i="63"/>
  <c r="Q2" i="63"/>
  <c r="Y2" i="63"/>
  <c r="P2" i="63"/>
  <c r="T10" i="63"/>
  <c r="AA10" i="63"/>
  <c r="S10" i="63"/>
  <c r="Z10" i="63"/>
  <c r="Y10" i="63"/>
  <c r="Q10" i="63"/>
  <c r="O10" i="63"/>
  <c r="X10" i="63"/>
  <c r="W10" i="63"/>
  <c r="V10" i="63"/>
  <c r="AI10" i="63" s="1"/>
  <c r="U10" i="63"/>
  <c r="R10" i="63"/>
  <c r="P10" i="63"/>
  <c r="X3" i="63"/>
  <c r="P3" i="63"/>
  <c r="V3" i="63"/>
  <c r="U3" i="63"/>
  <c r="T3" i="63"/>
  <c r="S3" i="63"/>
  <c r="AF3" i="63" s="1"/>
  <c r="W3" i="63"/>
  <c r="AA3" i="63"/>
  <c r="R3" i="63"/>
  <c r="AE3" i="63" s="1"/>
  <c r="Z3" i="63"/>
  <c r="Q3" i="63"/>
  <c r="Y3" i="63"/>
  <c r="O3" i="63"/>
  <c r="X14" i="63"/>
  <c r="P14" i="63"/>
  <c r="T14" i="63"/>
  <c r="S14" i="63"/>
  <c r="R14" i="63"/>
  <c r="Z14" i="63"/>
  <c r="Q14" i="63"/>
  <c r="AD14" i="63" s="1"/>
  <c r="Y14" i="63"/>
  <c r="V14" i="63"/>
  <c r="O14" i="63"/>
  <c r="W14" i="63"/>
  <c r="AJ14" i="63" s="1"/>
  <c r="U14" i="63"/>
  <c r="X6" i="63"/>
  <c r="P6" i="63"/>
  <c r="W6" i="63"/>
  <c r="U6" i="63"/>
  <c r="V6" i="63"/>
  <c r="T6" i="63"/>
  <c r="S6" i="63"/>
  <c r="R6" i="63"/>
  <c r="Q6" i="63"/>
  <c r="AA6" i="63"/>
  <c r="O6" i="63"/>
  <c r="AB6" i="63" s="1"/>
  <c r="Z6" i="63"/>
  <c r="Y6" i="63"/>
  <c r="AA13" i="63"/>
  <c r="S13" i="63"/>
  <c r="Z13" i="63"/>
  <c r="Q13" i="63"/>
  <c r="Y13" i="63"/>
  <c r="P13" i="63"/>
  <c r="AC13" i="63" s="1"/>
  <c r="X13" i="63"/>
  <c r="W13" i="63"/>
  <c r="AJ13" i="63" s="1"/>
  <c r="O13" i="63"/>
  <c r="V13" i="63"/>
  <c r="T13" i="63"/>
  <c r="U13" i="63"/>
  <c r="R13" i="63"/>
  <c r="Z16" i="63"/>
  <c r="R16" i="63"/>
  <c r="X16" i="63"/>
  <c r="P16" i="63"/>
  <c r="Q16" i="63"/>
  <c r="AA16" i="63"/>
  <c r="Y16" i="63"/>
  <c r="O16" i="63"/>
  <c r="W16" i="63"/>
  <c r="AJ16" i="63" s="1"/>
  <c r="V16" i="63"/>
  <c r="U16" i="63"/>
  <c r="T16" i="63"/>
  <c r="S16" i="63"/>
  <c r="X18" i="63"/>
  <c r="P18" i="63"/>
  <c r="T18" i="63"/>
  <c r="Z18" i="63"/>
  <c r="R18" i="63"/>
  <c r="S18" i="63"/>
  <c r="Q18" i="63"/>
  <c r="AD18" i="63" s="1"/>
  <c r="AA18" i="63"/>
  <c r="O18" i="63"/>
  <c r="Y18" i="63"/>
  <c r="W18" i="63"/>
  <c r="AJ18" i="63" s="1"/>
  <c r="V18" i="63"/>
  <c r="AI18" i="63" s="1"/>
  <c r="U18" i="63"/>
  <c r="U4" i="63"/>
  <c r="AH4" i="63" s="1"/>
  <c r="Y4" i="63"/>
  <c r="P4" i="63"/>
  <c r="X4" i="63"/>
  <c r="W4" i="63"/>
  <c r="O4" i="63"/>
  <c r="V4" i="63"/>
  <c r="Q4" i="63"/>
  <c r="T4" i="63"/>
  <c r="S4" i="63"/>
  <c r="R4" i="63"/>
  <c r="Z4" i="63"/>
  <c r="AA4" i="63"/>
  <c r="U7" i="63"/>
  <c r="T7" i="63"/>
  <c r="AG7" i="63" s="1"/>
  <c r="Z7" i="63"/>
  <c r="R7" i="63"/>
  <c r="AE7" i="63" s="1"/>
  <c r="AO7" i="63" s="1"/>
  <c r="P7" i="63"/>
  <c r="AA7" i="63"/>
  <c r="Y7" i="63"/>
  <c r="O7" i="63"/>
  <c r="X7" i="63"/>
  <c r="W7" i="63"/>
  <c r="V7" i="63"/>
  <c r="AI7" i="63" s="1"/>
  <c r="S7" i="63"/>
  <c r="Q7" i="63"/>
  <c r="AD7" i="63" s="1"/>
  <c r="V12" i="63"/>
  <c r="O12" i="63"/>
  <c r="W12" i="63"/>
  <c r="U12" i="63"/>
  <c r="T12" i="63"/>
  <c r="S12" i="63"/>
  <c r="Z12" i="63"/>
  <c r="Q12" i="63"/>
  <c r="AD12" i="63" s="1"/>
  <c r="AA12" i="63"/>
  <c r="Y12" i="63"/>
  <c r="X12" i="63"/>
  <c r="R12" i="63"/>
  <c r="P12" i="63"/>
  <c r="AC12" i="63" s="1"/>
  <c r="W17" i="63"/>
  <c r="U17" i="63"/>
  <c r="R17" i="63"/>
  <c r="AA17" i="63"/>
  <c r="Q17" i="63"/>
  <c r="Z17" i="63"/>
  <c r="P17" i="63"/>
  <c r="Y17" i="63"/>
  <c r="O17" i="63"/>
  <c r="X17" i="63"/>
  <c r="V17" i="63"/>
  <c r="T17" i="63"/>
  <c r="S17" i="63"/>
  <c r="Z20" i="63"/>
  <c r="R20" i="63"/>
  <c r="X20" i="63"/>
  <c r="P20" i="63"/>
  <c r="V20" i="63"/>
  <c r="AI20" i="63" s="1"/>
  <c r="O20" i="63"/>
  <c r="U20" i="63"/>
  <c r="T20" i="63"/>
  <c r="Y20" i="63"/>
  <c r="W20" i="63"/>
  <c r="S20" i="63"/>
  <c r="Q20" i="63"/>
  <c r="AD20" i="63" s="1"/>
  <c r="AA20" i="63"/>
  <c r="U15" i="63"/>
  <c r="W15" i="63"/>
  <c r="O15" i="63"/>
  <c r="V15" i="63"/>
  <c r="AI15" i="63" s="1"/>
  <c r="T15" i="63"/>
  <c r="S15" i="63"/>
  <c r="AF15" i="63" s="1"/>
  <c r="AA15" i="63"/>
  <c r="R15" i="63"/>
  <c r="Z15" i="63"/>
  <c r="Q15" i="63"/>
  <c r="Y15" i="63"/>
  <c r="P15" i="63"/>
  <c r="AC15" i="63" s="1"/>
  <c r="X15" i="63"/>
  <c r="W22" i="63"/>
  <c r="AJ22" i="63" s="1"/>
  <c r="S22" i="63"/>
  <c r="AA22" i="63"/>
  <c r="R22" i="63"/>
  <c r="Z22" i="63"/>
  <c r="Q22" i="63"/>
  <c r="AD22" i="63" s="1"/>
  <c r="Y22" i="63"/>
  <c r="P22" i="63"/>
  <c r="V22" i="63"/>
  <c r="U22" i="63"/>
  <c r="T22" i="63"/>
  <c r="X22" i="63"/>
  <c r="O22" i="63"/>
  <c r="AB22" i="63" s="1"/>
  <c r="V30" i="63"/>
  <c r="AI30" i="63" s="1"/>
  <c r="O30" i="63"/>
  <c r="AB30" i="63" s="1"/>
  <c r="T30" i="63"/>
  <c r="Z30" i="63"/>
  <c r="R30" i="63"/>
  <c r="Y30" i="63"/>
  <c r="Q30" i="63"/>
  <c r="X30" i="63"/>
  <c r="P30" i="63"/>
  <c r="W30" i="63"/>
  <c r="AA30" i="63"/>
  <c r="U30" i="63"/>
  <c r="AH30" i="63" s="1"/>
  <c r="S30" i="63"/>
  <c r="Z21" i="63"/>
  <c r="R21" i="63"/>
  <c r="Y21" i="63"/>
  <c r="P21" i="63"/>
  <c r="X21" i="63"/>
  <c r="V21" i="63"/>
  <c r="T21" i="63"/>
  <c r="S21" i="63"/>
  <c r="AA21" i="63"/>
  <c r="Q21" i="63"/>
  <c r="W21" i="63"/>
  <c r="U21" i="63"/>
  <c r="AH21" i="63" s="1"/>
  <c r="O21" i="63"/>
  <c r="AB21" i="63" s="1"/>
  <c r="X24" i="63"/>
  <c r="P24" i="63"/>
  <c r="Y24" i="63"/>
  <c r="Q24" i="63"/>
  <c r="R24" i="63"/>
  <c r="AA24" i="63"/>
  <c r="Z24" i="63"/>
  <c r="O24" i="63"/>
  <c r="AB24" i="63" s="1"/>
  <c r="W24" i="63"/>
  <c r="V24" i="63"/>
  <c r="U24" i="63"/>
  <c r="AH24" i="63" s="1"/>
  <c r="T24" i="63"/>
  <c r="S24" i="63"/>
  <c r="U19" i="63"/>
  <c r="Y19" i="63"/>
  <c r="Q19" i="63"/>
  <c r="X19" i="63"/>
  <c r="P19" i="63"/>
  <c r="W19" i="63"/>
  <c r="R19" i="63"/>
  <c r="O19" i="63"/>
  <c r="AA19" i="63"/>
  <c r="Z19" i="63"/>
  <c r="V19" i="63"/>
  <c r="T19" i="63"/>
  <c r="AG19" i="63" s="1"/>
  <c r="S19" i="63"/>
  <c r="T23" i="63"/>
  <c r="V23" i="63"/>
  <c r="AI23" i="63" s="1"/>
  <c r="U23" i="63"/>
  <c r="S23" i="63"/>
  <c r="AA23" i="63"/>
  <c r="R23" i="63"/>
  <c r="Z23" i="63"/>
  <c r="Q23" i="63"/>
  <c r="AD23" i="63" s="1"/>
  <c r="Y23" i="63"/>
  <c r="P23" i="63"/>
  <c r="X23" i="63"/>
  <c r="W23" i="63"/>
  <c r="O23" i="63"/>
  <c r="AB23" i="63" s="1"/>
  <c r="T28" i="63"/>
  <c r="Z28" i="63"/>
  <c r="R28" i="63"/>
  <c r="AE28" i="63" s="1"/>
  <c r="AO28" i="63" s="1"/>
  <c r="X28" i="63"/>
  <c r="P28" i="63"/>
  <c r="AC28" i="63" s="1"/>
  <c r="W28" i="63"/>
  <c r="U28" i="63"/>
  <c r="AA28" i="63"/>
  <c r="Y28" i="63"/>
  <c r="V28" i="63"/>
  <c r="AI28" i="63" s="1"/>
  <c r="S28" i="63"/>
  <c r="AF28" i="63" s="1"/>
  <c r="Q28" i="63"/>
  <c r="AD28" i="63" s="1"/>
  <c r="O28" i="63"/>
  <c r="AA31" i="63"/>
  <c r="S31" i="63"/>
  <c r="Y31" i="63"/>
  <c r="Q31" i="63"/>
  <c r="AD31" i="63" s="1"/>
  <c r="X31" i="63"/>
  <c r="P31" i="63"/>
  <c r="W31" i="63"/>
  <c r="AJ31" i="63" s="1"/>
  <c r="V31" i="63"/>
  <c r="O31" i="63"/>
  <c r="AB31" i="63" s="1"/>
  <c r="U31" i="63"/>
  <c r="T31" i="63"/>
  <c r="Z31" i="63"/>
  <c r="R31" i="63"/>
  <c r="Z26" i="63"/>
  <c r="R26" i="63"/>
  <c r="X26" i="63"/>
  <c r="P26" i="63"/>
  <c r="U26" i="63"/>
  <c r="AA26" i="63"/>
  <c r="S26" i="63"/>
  <c r="AF26" i="63" s="1"/>
  <c r="O26" i="63"/>
  <c r="Y26" i="63"/>
  <c r="W26" i="63"/>
  <c r="V26" i="63"/>
  <c r="T26" i="63"/>
  <c r="Q26" i="63"/>
  <c r="AD26" i="63" s="1"/>
  <c r="T32" i="63"/>
  <c r="AG32" i="63" s="1"/>
  <c r="AA32" i="63"/>
  <c r="R32" i="63"/>
  <c r="Z32" i="63"/>
  <c r="Q32" i="63"/>
  <c r="Y32" i="63"/>
  <c r="P32" i="63"/>
  <c r="X32" i="63"/>
  <c r="W32" i="63"/>
  <c r="O32" i="63"/>
  <c r="AB32" i="63" s="1"/>
  <c r="V32" i="63"/>
  <c r="U32" i="63"/>
  <c r="S32" i="63"/>
  <c r="Y29" i="63"/>
  <c r="Q29" i="63"/>
  <c r="W29" i="63"/>
  <c r="U29" i="63"/>
  <c r="T29" i="63"/>
  <c r="AG29" i="63" s="1"/>
  <c r="Z29" i="63"/>
  <c r="R29" i="63"/>
  <c r="X29" i="63"/>
  <c r="V29" i="63"/>
  <c r="S29" i="63"/>
  <c r="AF29" i="63" s="1"/>
  <c r="P29" i="63"/>
  <c r="O29" i="63"/>
  <c r="AB29" i="63" s="1"/>
  <c r="AA29" i="63"/>
  <c r="W27" i="63"/>
  <c r="U27" i="63"/>
  <c r="AH27" i="63" s="1"/>
  <c r="Z27" i="63"/>
  <c r="R27" i="63"/>
  <c r="X27" i="63"/>
  <c r="P27" i="63"/>
  <c r="S27" i="63"/>
  <c r="Q27" i="63"/>
  <c r="O27" i="63"/>
  <c r="AA27" i="63"/>
  <c r="Y27" i="63"/>
  <c r="V27" i="63"/>
  <c r="T27" i="63"/>
  <c r="AG27" i="63" s="1"/>
  <c r="U25" i="63"/>
  <c r="X25" i="63"/>
  <c r="P25" i="63"/>
  <c r="V25" i="63"/>
  <c r="O25" i="63"/>
  <c r="S25" i="63"/>
  <c r="R25" i="63"/>
  <c r="AE25" i="63" s="1"/>
  <c r="Q25" i="63"/>
  <c r="AD25" i="63" s="1"/>
  <c r="AA25" i="63"/>
  <c r="Z25" i="63"/>
  <c r="Y25" i="63"/>
  <c r="W25" i="63"/>
  <c r="AJ25" i="63" s="1"/>
  <c r="T25" i="63"/>
  <c r="AK8" i="64"/>
  <c r="AC8" i="64"/>
  <c r="T8" i="64"/>
  <c r="AJ7" i="64"/>
  <c r="AB7" i="64"/>
  <c r="S7" i="64"/>
  <c r="AK6" i="64"/>
  <c r="AI6" i="64"/>
  <c r="AC6" i="64"/>
  <c r="T6" i="64"/>
  <c r="R6" i="64"/>
  <c r="AB5" i="64"/>
  <c r="Y5" i="64"/>
  <c r="S5" i="64"/>
  <c r="AJ5" i="64"/>
  <c r="AH5" i="64"/>
  <c r="AE11" i="64"/>
  <c r="V11" i="64"/>
  <c r="AL11" i="64"/>
  <c r="AD11" i="64"/>
  <c r="U11" i="64"/>
  <c r="AK11" i="64"/>
  <c r="AC11" i="64"/>
  <c r="T11" i="64"/>
  <c r="AJ11" i="64"/>
  <c r="AB11" i="64"/>
  <c r="S11" i="64"/>
  <c r="AI11" i="64"/>
  <c r="R11" i="64"/>
  <c r="AH11" i="64"/>
  <c r="Y11" i="64"/>
  <c r="AG11" i="64"/>
  <c r="X11" i="64"/>
  <c r="AF11" i="64"/>
  <c r="W11" i="64"/>
  <c r="AL18" i="64"/>
  <c r="AD18" i="64"/>
  <c r="U18" i="64"/>
  <c r="AG18" i="64"/>
  <c r="W18" i="64"/>
  <c r="AF18" i="64"/>
  <c r="V18" i="64"/>
  <c r="AE18" i="64"/>
  <c r="T18" i="64"/>
  <c r="AC18" i="64"/>
  <c r="AS18" i="64" s="1"/>
  <c r="S18" i="64"/>
  <c r="AK18" i="64"/>
  <c r="AB18" i="64"/>
  <c r="AR18" i="64" s="1"/>
  <c r="R18" i="64"/>
  <c r="AJ18" i="64"/>
  <c r="AI18" i="64"/>
  <c r="Y18" i="64"/>
  <c r="AH18" i="64"/>
  <c r="X18" i="64"/>
  <c r="AL10" i="64"/>
  <c r="AD10" i="64"/>
  <c r="U10" i="64"/>
  <c r="AK10" i="64"/>
  <c r="AC10" i="64"/>
  <c r="T10" i="64"/>
  <c r="AJ10" i="64"/>
  <c r="AB10" i="64"/>
  <c r="S10" i="64"/>
  <c r="AI10" i="64"/>
  <c r="R10" i="64"/>
  <c r="AH10" i="64"/>
  <c r="Y10" i="64"/>
  <c r="AG10" i="64"/>
  <c r="X10" i="64"/>
  <c r="AF10" i="64"/>
  <c r="W10" i="64"/>
  <c r="AE10" i="64"/>
  <c r="V10" i="64"/>
  <c r="AE19" i="64"/>
  <c r="V19" i="64"/>
  <c r="AF19" i="64"/>
  <c r="U19" i="64"/>
  <c r="AD19" i="64"/>
  <c r="T19" i="64"/>
  <c r="AL19" i="64"/>
  <c r="AC19" i="64"/>
  <c r="S19" i="64"/>
  <c r="AK19" i="64"/>
  <c r="AB19" i="64"/>
  <c r="R19" i="64"/>
  <c r="AJ19" i="64"/>
  <c r="AI19" i="64"/>
  <c r="Y19" i="64"/>
  <c r="AH19" i="64"/>
  <c r="X19" i="64"/>
  <c r="AG19" i="64"/>
  <c r="W19" i="64"/>
  <c r="AK9" i="64"/>
  <c r="AC9" i="64"/>
  <c r="T9" i="64"/>
  <c r="AJ9" i="64"/>
  <c r="AB9" i="64"/>
  <c r="S9" i="64"/>
  <c r="AI9" i="64"/>
  <c r="R9" i="64"/>
  <c r="AH9" i="64"/>
  <c r="AX9" i="64" s="1"/>
  <c r="Y9" i="64"/>
  <c r="AG9" i="64"/>
  <c r="X9" i="64"/>
  <c r="AF9" i="64"/>
  <c r="W9" i="64"/>
  <c r="AE9" i="64"/>
  <c r="V9" i="64"/>
  <c r="AL9" i="64"/>
  <c r="AD9" i="64"/>
  <c r="U9" i="64"/>
  <c r="AK17" i="64"/>
  <c r="AC17" i="64"/>
  <c r="T17" i="64"/>
  <c r="AJ17" i="64"/>
  <c r="AB17" i="64"/>
  <c r="S17" i="64"/>
  <c r="AI17" i="64"/>
  <c r="R17" i="64"/>
  <c r="AH17" i="64"/>
  <c r="Y17" i="64"/>
  <c r="AG17" i="64"/>
  <c r="X17" i="64"/>
  <c r="AF17" i="64"/>
  <c r="W17" i="64"/>
  <c r="AE17" i="64"/>
  <c r="V17" i="64"/>
  <c r="AL17" i="64"/>
  <c r="AD17" i="64"/>
  <c r="U17" i="64"/>
  <c r="AJ8" i="64"/>
  <c r="AB8" i="64"/>
  <c r="AR8" i="64" s="1"/>
  <c r="S8" i="64"/>
  <c r="AI8" i="64"/>
  <c r="R8" i="64"/>
  <c r="AH8" i="64"/>
  <c r="Y8" i="64"/>
  <c r="AG8" i="64"/>
  <c r="X8" i="64"/>
  <c r="AF8" i="64"/>
  <c r="W8" i="64"/>
  <c r="AE8" i="64"/>
  <c r="V8" i="64"/>
  <c r="AL8" i="64"/>
  <c r="AD8" i="64"/>
  <c r="U8" i="64"/>
  <c r="AJ16" i="64"/>
  <c r="AB16" i="64"/>
  <c r="S16" i="64"/>
  <c r="AI16" i="64"/>
  <c r="R16" i="64"/>
  <c r="AH16" i="64"/>
  <c r="AX16" i="64" s="1"/>
  <c r="Y16" i="64"/>
  <c r="AG16" i="64"/>
  <c r="X16" i="64"/>
  <c r="AF16" i="64"/>
  <c r="W16" i="64"/>
  <c r="AE16" i="64"/>
  <c r="V16" i="64"/>
  <c r="AL16" i="64"/>
  <c r="AD16" i="64"/>
  <c r="U16" i="64"/>
  <c r="AK16" i="64"/>
  <c r="AC16" i="64"/>
  <c r="T16" i="64"/>
  <c r="AP16" i="64" s="1"/>
  <c r="AG21" i="64"/>
  <c r="X21" i="64"/>
  <c r="AL21" i="64"/>
  <c r="AD21" i="64"/>
  <c r="U21" i="64"/>
  <c r="AF21" i="64"/>
  <c r="T21" i="64"/>
  <c r="AE21" i="64"/>
  <c r="S21" i="64"/>
  <c r="AC21" i="64"/>
  <c r="R21" i="64"/>
  <c r="AB21" i="64"/>
  <c r="AK21" i="64"/>
  <c r="AJ21" i="64"/>
  <c r="Y21" i="64"/>
  <c r="AI21" i="64"/>
  <c r="W21" i="64"/>
  <c r="AH21" i="64"/>
  <c r="V21" i="64"/>
  <c r="AI7" i="64"/>
  <c r="AY7" i="64" s="1"/>
  <c r="R7" i="64"/>
  <c r="AH7" i="64"/>
  <c r="Y7" i="64"/>
  <c r="AG7" i="64"/>
  <c r="X7" i="64"/>
  <c r="AF7" i="64"/>
  <c r="W7" i="64"/>
  <c r="AE7" i="64"/>
  <c r="V7" i="64"/>
  <c r="AL7" i="64"/>
  <c r="AD7" i="64"/>
  <c r="U7" i="64"/>
  <c r="AK7" i="64"/>
  <c r="AC7" i="64"/>
  <c r="T7" i="64"/>
  <c r="AI15" i="64"/>
  <c r="R15" i="64"/>
  <c r="AH15" i="64"/>
  <c r="Y15" i="64"/>
  <c r="AG15" i="64"/>
  <c r="AW15" i="64" s="1"/>
  <c r="X15" i="64"/>
  <c r="AF15" i="64"/>
  <c r="W15" i="64"/>
  <c r="AE15" i="64"/>
  <c r="V15" i="64"/>
  <c r="AL15" i="64"/>
  <c r="AD15" i="64"/>
  <c r="AT15" i="64" s="1"/>
  <c r="U15" i="64"/>
  <c r="AK15" i="64"/>
  <c r="AC15" i="64"/>
  <c r="T15" i="64"/>
  <c r="AJ15" i="64"/>
  <c r="AB15" i="64"/>
  <c r="S15" i="64"/>
  <c r="AH6" i="64"/>
  <c r="AX6" i="64" s="1"/>
  <c r="Y6" i="64"/>
  <c r="AG6" i="64"/>
  <c r="X6" i="64"/>
  <c r="AF6" i="64"/>
  <c r="W6" i="64"/>
  <c r="AE6" i="64"/>
  <c r="AU6" i="64" s="1"/>
  <c r="V6" i="64"/>
  <c r="AL6" i="64"/>
  <c r="AD6" i="64"/>
  <c r="U6" i="64"/>
  <c r="AJ6" i="64"/>
  <c r="AB6" i="64"/>
  <c r="AR6" i="64" s="1"/>
  <c r="S6" i="64"/>
  <c r="AO6" i="64" s="1"/>
  <c r="AH14" i="64"/>
  <c r="Y14" i="64"/>
  <c r="AG14" i="64"/>
  <c r="X14" i="64"/>
  <c r="AF14" i="64"/>
  <c r="W14" i="64"/>
  <c r="AE14" i="64"/>
  <c r="V14" i="64"/>
  <c r="AL14" i="64"/>
  <c r="AD14" i="64"/>
  <c r="U14" i="64"/>
  <c r="AK14" i="64"/>
  <c r="AC14" i="64"/>
  <c r="T14" i="64"/>
  <c r="AJ14" i="64"/>
  <c r="AB14" i="64"/>
  <c r="S14" i="64"/>
  <c r="AO14" i="64" s="1"/>
  <c r="AI14" i="64"/>
  <c r="R14" i="64"/>
  <c r="AN14" i="64" s="1"/>
  <c r="AH22" i="64"/>
  <c r="Y22" i="64"/>
  <c r="AE22" i="64"/>
  <c r="V22" i="64"/>
  <c r="AL22" i="64"/>
  <c r="AD22" i="64"/>
  <c r="AT22" i="64" s="1"/>
  <c r="U22" i="64"/>
  <c r="AF22" i="64"/>
  <c r="AV22" i="64" s="1"/>
  <c r="R22" i="64"/>
  <c r="AC22" i="64"/>
  <c r="AB22" i="64"/>
  <c r="AK22" i="64"/>
  <c r="X22" i="64"/>
  <c r="AJ22" i="64"/>
  <c r="W22" i="64"/>
  <c r="AI22" i="64"/>
  <c r="T22" i="64"/>
  <c r="AG22" i="64"/>
  <c r="S22" i="64"/>
  <c r="AG27" i="64"/>
  <c r="X27" i="64"/>
  <c r="AE27" i="64"/>
  <c r="V27" i="64"/>
  <c r="AL27" i="64"/>
  <c r="AD27" i="64"/>
  <c r="U27" i="64"/>
  <c r="AK27" i="64"/>
  <c r="AC27" i="64"/>
  <c r="AS27" i="64" s="1"/>
  <c r="T27" i="64"/>
  <c r="AJ27" i="64"/>
  <c r="AB27" i="64"/>
  <c r="S27" i="64"/>
  <c r="AI27" i="64"/>
  <c r="R27" i="64"/>
  <c r="W27" i="64"/>
  <c r="AH27" i="64"/>
  <c r="AX27" i="64" s="1"/>
  <c r="AF27" i="64"/>
  <c r="AV27" i="64" s="1"/>
  <c r="Y27" i="64"/>
  <c r="AG5" i="64"/>
  <c r="X5" i="64"/>
  <c r="AF5" i="64"/>
  <c r="W5" i="64"/>
  <c r="AE5" i="64"/>
  <c r="AU5" i="64" s="1"/>
  <c r="V5" i="64"/>
  <c r="AL5" i="64"/>
  <c r="AD5" i="64"/>
  <c r="U5" i="64"/>
  <c r="AK5" i="64"/>
  <c r="AC5" i="64"/>
  <c r="T5" i="64"/>
  <c r="AI5" i="64"/>
  <c r="AY5" i="64" s="1"/>
  <c r="R5" i="64"/>
  <c r="AN5" i="64" s="1"/>
  <c r="AG13" i="64"/>
  <c r="X13" i="64"/>
  <c r="AF13" i="64"/>
  <c r="W13" i="64"/>
  <c r="AE13" i="64"/>
  <c r="V13" i="64"/>
  <c r="AL13" i="64"/>
  <c r="AD13" i="64"/>
  <c r="U13" i="64"/>
  <c r="AK13" i="64"/>
  <c r="AC13" i="64"/>
  <c r="T13" i="64"/>
  <c r="AJ13" i="64"/>
  <c r="AB13" i="64"/>
  <c r="AR13" i="64" s="1"/>
  <c r="S13" i="64"/>
  <c r="AI13" i="64"/>
  <c r="R13" i="64"/>
  <c r="AH13" i="64"/>
  <c r="Y13" i="64"/>
  <c r="AF12" i="64"/>
  <c r="W12" i="64"/>
  <c r="AE12" i="64"/>
  <c r="AU12" i="64" s="1"/>
  <c r="V12" i="64"/>
  <c r="AL12" i="64"/>
  <c r="AD12" i="64"/>
  <c r="U12" i="64"/>
  <c r="AK12" i="64"/>
  <c r="AC12" i="64"/>
  <c r="T12" i="64"/>
  <c r="AJ12" i="64"/>
  <c r="AB12" i="64"/>
  <c r="S12" i="64"/>
  <c r="AI12" i="64"/>
  <c r="R12" i="64"/>
  <c r="AH12" i="64"/>
  <c r="Y12" i="64"/>
  <c r="AG12" i="64"/>
  <c r="AW12" i="64" s="1"/>
  <c r="X12" i="64"/>
  <c r="AE25" i="64"/>
  <c r="V25" i="64"/>
  <c r="AK25" i="64"/>
  <c r="AC25" i="64"/>
  <c r="T25" i="64"/>
  <c r="AH25" i="64"/>
  <c r="Y25" i="64"/>
  <c r="AG25" i="64"/>
  <c r="AW25" i="64" s="1"/>
  <c r="X25" i="64"/>
  <c r="AF25" i="64"/>
  <c r="AD25" i="64"/>
  <c r="AB25" i="64"/>
  <c r="AR25" i="64" s="1"/>
  <c r="W25" i="64"/>
  <c r="AL25" i="64"/>
  <c r="U25" i="64"/>
  <c r="AJ25" i="64"/>
  <c r="S25" i="64"/>
  <c r="AO25" i="64" s="1"/>
  <c r="AI25" i="64"/>
  <c r="R25" i="64"/>
  <c r="AE33" i="64"/>
  <c r="AU33" i="64" s="1"/>
  <c r="V33" i="64"/>
  <c r="AK33" i="64"/>
  <c r="AC33" i="64"/>
  <c r="T33" i="64"/>
  <c r="AJ33" i="64"/>
  <c r="AB33" i="64"/>
  <c r="S33" i="64"/>
  <c r="AI33" i="64"/>
  <c r="R33" i="64"/>
  <c r="AN33" i="64" s="1"/>
  <c r="AH33" i="64"/>
  <c r="AX33" i="64" s="1"/>
  <c r="Y33" i="64"/>
  <c r="AG33" i="64"/>
  <c r="X33" i="64"/>
  <c r="AF33" i="64"/>
  <c r="W33" i="64"/>
  <c r="AL33" i="64"/>
  <c r="AD33" i="64"/>
  <c r="AT33" i="64" s="1"/>
  <c r="U33" i="64"/>
  <c r="AL24" i="64"/>
  <c r="AD24" i="64"/>
  <c r="AT24" i="64" s="1"/>
  <c r="U24" i="64"/>
  <c r="AJ24" i="64"/>
  <c r="AB24" i="64"/>
  <c r="S24" i="64"/>
  <c r="AG24" i="64"/>
  <c r="AW24" i="64" s="1"/>
  <c r="X24" i="64"/>
  <c r="AF24" i="64"/>
  <c r="W24" i="64"/>
  <c r="AE24" i="64"/>
  <c r="AC24" i="64"/>
  <c r="Y24" i="64"/>
  <c r="V24" i="64"/>
  <c r="AK24" i="64"/>
  <c r="T24" i="64"/>
  <c r="AI24" i="64"/>
  <c r="AY24" i="64" s="1"/>
  <c r="R24" i="64"/>
  <c r="AH24" i="64"/>
  <c r="AL32" i="64"/>
  <c r="AD32" i="64"/>
  <c r="AT32" i="64" s="1"/>
  <c r="U32" i="64"/>
  <c r="AJ32" i="64"/>
  <c r="AB32" i="64"/>
  <c r="S32" i="64"/>
  <c r="AI32" i="64"/>
  <c r="R32" i="64"/>
  <c r="AH32" i="64"/>
  <c r="Y32" i="64"/>
  <c r="AG32" i="64"/>
  <c r="AW32" i="64" s="1"/>
  <c r="X32" i="64"/>
  <c r="AF32" i="64"/>
  <c r="W32" i="64"/>
  <c r="AE32" i="64"/>
  <c r="V32" i="64"/>
  <c r="AK32" i="64"/>
  <c r="AC32" i="64"/>
  <c r="AS32" i="64" s="1"/>
  <c r="T32" i="64"/>
  <c r="AP32" i="64" s="1"/>
  <c r="AI23" i="64"/>
  <c r="R23" i="64"/>
  <c r="AF23" i="64"/>
  <c r="W23" i="64"/>
  <c r="AE23" i="64"/>
  <c r="V23" i="64"/>
  <c r="AJ23" i="64"/>
  <c r="U23" i="64"/>
  <c r="AH23" i="64"/>
  <c r="AX23" i="64" s="1"/>
  <c r="T23" i="64"/>
  <c r="AG23" i="64"/>
  <c r="S23" i="64"/>
  <c r="AO23" i="64" s="1"/>
  <c r="AD23" i="64"/>
  <c r="AT23" i="64" s="1"/>
  <c r="AC23" i="64"/>
  <c r="AB23" i="64"/>
  <c r="AL23" i="64"/>
  <c r="Y23" i="64"/>
  <c r="AK23" i="64"/>
  <c r="X23" i="64"/>
  <c r="AK31" i="64"/>
  <c r="AC31" i="64"/>
  <c r="T31" i="64"/>
  <c r="AP31" i="64" s="1"/>
  <c r="AI31" i="64"/>
  <c r="R31" i="64"/>
  <c r="AH31" i="64"/>
  <c r="Y31" i="64"/>
  <c r="AG31" i="64"/>
  <c r="X31" i="64"/>
  <c r="AF31" i="64"/>
  <c r="AV31" i="64" s="1"/>
  <c r="W31" i="64"/>
  <c r="AE31" i="64"/>
  <c r="V31" i="64"/>
  <c r="AL31" i="64"/>
  <c r="AD31" i="64"/>
  <c r="U31" i="64"/>
  <c r="AJ31" i="64"/>
  <c r="AB31" i="64"/>
  <c r="AR31" i="64" s="1"/>
  <c r="S31" i="64"/>
  <c r="AO31" i="64" s="1"/>
  <c r="AJ30" i="64"/>
  <c r="AB30" i="64"/>
  <c r="S30" i="64"/>
  <c r="AH30" i="64"/>
  <c r="Y30" i="64"/>
  <c r="AG30" i="64"/>
  <c r="X30" i="64"/>
  <c r="AF30" i="64"/>
  <c r="W30" i="64"/>
  <c r="AE30" i="64"/>
  <c r="V30" i="64"/>
  <c r="AL30" i="64"/>
  <c r="AD30" i="64"/>
  <c r="U30" i="64"/>
  <c r="AK30" i="64"/>
  <c r="AI30" i="64"/>
  <c r="AY30" i="64" s="1"/>
  <c r="AC30" i="64"/>
  <c r="T30" i="64"/>
  <c r="R30" i="64"/>
  <c r="AN30" i="64" s="1"/>
  <c r="AI29" i="64"/>
  <c r="R29" i="64"/>
  <c r="AG29" i="64"/>
  <c r="X29" i="64"/>
  <c r="AF29" i="64"/>
  <c r="W29" i="64"/>
  <c r="AE29" i="64"/>
  <c r="V29" i="64"/>
  <c r="AL29" i="64"/>
  <c r="AD29" i="64"/>
  <c r="AT29" i="64" s="1"/>
  <c r="U29" i="64"/>
  <c r="AK29" i="64"/>
  <c r="AC29" i="64"/>
  <c r="T29" i="64"/>
  <c r="Y29" i="64"/>
  <c r="S29" i="64"/>
  <c r="AJ29" i="64"/>
  <c r="AH29" i="64"/>
  <c r="AX29" i="64" s="1"/>
  <c r="AB29" i="64"/>
  <c r="AF20" i="64"/>
  <c r="W20" i="64"/>
  <c r="AD20" i="64"/>
  <c r="T20" i="64"/>
  <c r="AL20" i="64"/>
  <c r="AC20" i="64"/>
  <c r="S20" i="64"/>
  <c r="AO20" i="64" s="1"/>
  <c r="AK20" i="64"/>
  <c r="AB20" i="64"/>
  <c r="R20" i="64"/>
  <c r="AJ20" i="64"/>
  <c r="AI20" i="64"/>
  <c r="Y20" i="64"/>
  <c r="AH20" i="64"/>
  <c r="AX20" i="64" s="1"/>
  <c r="X20" i="64"/>
  <c r="AG20" i="64"/>
  <c r="V20" i="64"/>
  <c r="AE20" i="64"/>
  <c r="U20" i="64"/>
  <c r="AH28" i="64"/>
  <c r="AX28" i="64" s="1"/>
  <c r="Y28" i="64"/>
  <c r="AF28" i="64"/>
  <c r="AV28" i="64" s="1"/>
  <c r="W28" i="64"/>
  <c r="AE28" i="64"/>
  <c r="V28" i="64"/>
  <c r="AL28" i="64"/>
  <c r="AD28" i="64"/>
  <c r="U28" i="64"/>
  <c r="AK28" i="64"/>
  <c r="AC28" i="64"/>
  <c r="AS28" i="64" s="1"/>
  <c r="T28" i="64"/>
  <c r="AP28" i="64" s="1"/>
  <c r="AJ28" i="64"/>
  <c r="AB28" i="64"/>
  <c r="S28" i="64"/>
  <c r="AI28" i="64"/>
  <c r="AG28" i="64"/>
  <c r="AW28" i="64" s="1"/>
  <c r="X28" i="64"/>
  <c r="R28" i="64"/>
  <c r="AN28" i="64" s="1"/>
  <c r="AF26" i="64"/>
  <c r="W26" i="64"/>
  <c r="AL26" i="64"/>
  <c r="AD26" i="64"/>
  <c r="U26" i="64"/>
  <c r="AJ26" i="64"/>
  <c r="AB26" i="64"/>
  <c r="S26" i="64"/>
  <c r="AI26" i="64"/>
  <c r="R26" i="64"/>
  <c r="AH26" i="64"/>
  <c r="Y26" i="64"/>
  <c r="V26" i="64"/>
  <c r="T26" i="64"/>
  <c r="AK26" i="64"/>
  <c r="AG26" i="64"/>
  <c r="AE26" i="64"/>
  <c r="AC26" i="64"/>
  <c r="AS26" i="64" s="1"/>
  <c r="X26" i="64"/>
  <c r="AF34" i="64"/>
  <c r="W34" i="64"/>
  <c r="AL34" i="64"/>
  <c r="AD34" i="64"/>
  <c r="U34" i="64"/>
  <c r="AK34" i="64"/>
  <c r="AC34" i="64"/>
  <c r="T34" i="64"/>
  <c r="AJ34" i="64"/>
  <c r="AB34" i="64"/>
  <c r="S34" i="64"/>
  <c r="AO34" i="64" s="1"/>
  <c r="AI34" i="64"/>
  <c r="R34" i="64"/>
  <c r="AH34" i="64"/>
  <c r="Y34" i="64"/>
  <c r="AG34" i="64"/>
  <c r="X34" i="64"/>
  <c r="AE34" i="64"/>
  <c r="AU34" i="64" s="1"/>
  <c r="V34" i="64"/>
  <c r="X7" i="65"/>
  <c r="U7" i="65"/>
  <c r="T7" i="65"/>
  <c r="Y7" i="65"/>
  <c r="W7" i="65"/>
  <c r="V7" i="65"/>
  <c r="R7" i="65"/>
  <c r="S7" i="65"/>
  <c r="T9" i="65"/>
  <c r="U9" i="65"/>
  <c r="S9" i="65"/>
  <c r="X9" i="65"/>
  <c r="W9" i="65"/>
  <c r="V9" i="65"/>
  <c r="R9" i="65"/>
  <c r="Y9" i="65"/>
  <c r="X15" i="65"/>
  <c r="S15" i="65"/>
  <c r="R15" i="65"/>
  <c r="V15" i="65"/>
  <c r="U15" i="65"/>
  <c r="Y15" i="65"/>
  <c r="W15" i="65"/>
  <c r="T15" i="65"/>
  <c r="T13" i="65"/>
  <c r="S13" i="65"/>
  <c r="R13" i="65"/>
  <c r="V13" i="65"/>
  <c r="X13" i="65"/>
  <c r="W13" i="65"/>
  <c r="U13" i="65"/>
  <c r="Y13" i="65"/>
  <c r="X11" i="65"/>
  <c r="T11" i="65"/>
  <c r="S11" i="65"/>
  <c r="V11" i="65"/>
  <c r="W11" i="65"/>
  <c r="U11" i="65"/>
  <c r="R11" i="65"/>
  <c r="Y11" i="65"/>
  <c r="T17" i="65"/>
  <c r="R17" i="65"/>
  <c r="Y17" i="65"/>
  <c r="V17" i="65"/>
  <c r="U17" i="65"/>
  <c r="X17" i="65"/>
  <c r="W17" i="65"/>
  <c r="S17" i="65"/>
  <c r="T5" i="65"/>
  <c r="V5" i="65"/>
  <c r="U5" i="65"/>
  <c r="Y5" i="65"/>
  <c r="W5" i="65"/>
  <c r="S5" i="65"/>
  <c r="X5" i="65"/>
  <c r="R5" i="65"/>
  <c r="V6" i="65"/>
  <c r="Y6" i="65"/>
  <c r="X6" i="65"/>
  <c r="W6" i="65"/>
  <c r="T6" i="65"/>
  <c r="S6" i="65"/>
  <c r="U6" i="65"/>
  <c r="R6" i="65"/>
  <c r="R16" i="65"/>
  <c r="W16" i="65"/>
  <c r="V16" i="65"/>
  <c r="U16" i="65"/>
  <c r="Y16" i="65"/>
  <c r="S16" i="65"/>
  <c r="X16" i="65"/>
  <c r="T16" i="65"/>
  <c r="V18" i="65"/>
  <c r="W18" i="65"/>
  <c r="U18" i="65"/>
  <c r="T18" i="65"/>
  <c r="Y18" i="65"/>
  <c r="X18" i="65"/>
  <c r="S18" i="65"/>
  <c r="R18" i="65"/>
  <c r="X31" i="65"/>
  <c r="W31" i="65"/>
  <c r="V31" i="65"/>
  <c r="U31" i="65"/>
  <c r="T31" i="65"/>
  <c r="S31" i="65"/>
  <c r="R31" i="65"/>
  <c r="Y31" i="65"/>
  <c r="T33" i="65"/>
  <c r="W33" i="65"/>
  <c r="V33" i="65"/>
  <c r="U33" i="65"/>
  <c r="S33" i="65"/>
  <c r="R33" i="65"/>
  <c r="Y33" i="65"/>
  <c r="Q33" i="65"/>
  <c r="X33" i="65"/>
  <c r="R20" i="65"/>
  <c r="V20" i="65"/>
  <c r="U20" i="65"/>
  <c r="T20" i="65"/>
  <c r="Y20" i="65"/>
  <c r="X20" i="65"/>
  <c r="S20" i="65"/>
  <c r="W20" i="65"/>
  <c r="V22" i="65"/>
  <c r="U22" i="65"/>
  <c r="T22" i="65"/>
  <c r="S22" i="65"/>
  <c r="Y22" i="65"/>
  <c r="X22" i="65"/>
  <c r="W22" i="65"/>
  <c r="R22" i="65"/>
  <c r="R24" i="65"/>
  <c r="U24" i="65"/>
  <c r="T24" i="65"/>
  <c r="S24" i="65"/>
  <c r="Y24" i="65"/>
  <c r="X24" i="65"/>
  <c r="W24" i="65"/>
  <c r="V24" i="65"/>
  <c r="V26" i="65"/>
  <c r="T26" i="65"/>
  <c r="S26" i="65"/>
  <c r="R26" i="65"/>
  <c r="Y26" i="65"/>
  <c r="Q26" i="65"/>
  <c r="X26" i="65"/>
  <c r="W26" i="65"/>
  <c r="U26" i="65"/>
  <c r="R28" i="65"/>
  <c r="T28" i="65"/>
  <c r="S28" i="65"/>
  <c r="Y28" i="65"/>
  <c r="X28" i="65"/>
  <c r="W28" i="65"/>
  <c r="V28" i="65"/>
  <c r="U28" i="65"/>
  <c r="V30" i="65"/>
  <c r="S30" i="65"/>
  <c r="R30" i="65"/>
  <c r="Y30" i="65"/>
  <c r="Q30" i="65"/>
  <c r="X30" i="65"/>
  <c r="W30" i="65"/>
  <c r="U30" i="65"/>
  <c r="T30" i="65"/>
  <c r="R32" i="65"/>
  <c r="S32" i="65"/>
  <c r="Y32" i="65"/>
  <c r="Q32" i="65"/>
  <c r="X32" i="65"/>
  <c r="W32" i="65"/>
  <c r="V32" i="65"/>
  <c r="U32" i="65"/>
  <c r="T32" i="65"/>
  <c r="V34" i="65"/>
  <c r="R34" i="65"/>
  <c r="Y34" i="65"/>
  <c r="X34" i="65"/>
  <c r="W34" i="65"/>
  <c r="U34" i="65"/>
  <c r="T34" i="65"/>
  <c r="S34" i="65"/>
  <c r="X19" i="65"/>
  <c r="R19" i="65"/>
  <c r="Y19" i="65"/>
  <c r="V19" i="65"/>
  <c r="U19" i="65"/>
  <c r="T19" i="65"/>
  <c r="W19" i="65"/>
  <c r="S19" i="65"/>
  <c r="T21" i="65"/>
  <c r="Y21" i="65"/>
  <c r="X21" i="65"/>
  <c r="V21" i="65"/>
  <c r="U21" i="65"/>
  <c r="S21" i="65"/>
  <c r="W21" i="65"/>
  <c r="R21" i="65"/>
  <c r="R8" i="65"/>
  <c r="Y8" i="65"/>
  <c r="X8" i="65"/>
  <c r="W8" i="65"/>
  <c r="V8" i="65"/>
  <c r="U8" i="65"/>
  <c r="T8" i="65"/>
  <c r="S8" i="65"/>
  <c r="V10" i="65"/>
  <c r="Y10" i="65"/>
  <c r="X10" i="65"/>
  <c r="U10" i="65"/>
  <c r="T10" i="65"/>
  <c r="S10" i="65"/>
  <c r="R10" i="65"/>
  <c r="W10" i="65"/>
  <c r="X23" i="65"/>
  <c r="Y23" i="65"/>
  <c r="W23" i="65"/>
  <c r="V23" i="65"/>
  <c r="U23" i="65"/>
  <c r="T23" i="65"/>
  <c r="S23" i="65"/>
  <c r="R23" i="65"/>
  <c r="T25" i="65"/>
  <c r="Y25" i="65"/>
  <c r="X25" i="65"/>
  <c r="W25" i="65"/>
  <c r="V25" i="65"/>
  <c r="U25" i="65"/>
  <c r="S25" i="65"/>
  <c r="R25" i="65"/>
  <c r="R12" i="65"/>
  <c r="X12" i="65"/>
  <c r="W12" i="65"/>
  <c r="V12" i="65"/>
  <c r="U12" i="65"/>
  <c r="T12" i="65"/>
  <c r="S12" i="65"/>
  <c r="Q12" i="65"/>
  <c r="Y12" i="65"/>
  <c r="V14" i="65"/>
  <c r="X14" i="65"/>
  <c r="W14" i="65"/>
  <c r="Y14" i="65"/>
  <c r="U14" i="65"/>
  <c r="T14" i="65"/>
  <c r="S14" i="65"/>
  <c r="R14" i="65"/>
  <c r="Q14" i="65"/>
  <c r="X27" i="65"/>
  <c r="Y27" i="65"/>
  <c r="W27" i="65"/>
  <c r="V27" i="65"/>
  <c r="U27" i="65"/>
  <c r="T27" i="65"/>
  <c r="S27" i="65"/>
  <c r="R27" i="65"/>
  <c r="T29" i="65"/>
  <c r="X29" i="65"/>
  <c r="W29" i="65"/>
  <c r="V29" i="65"/>
  <c r="U29" i="65"/>
  <c r="S29" i="65"/>
  <c r="R29" i="65"/>
  <c r="Y29" i="65"/>
  <c r="Q29" i="65"/>
  <c r="Z29" i="65" s="1"/>
  <c r="H1" i="13"/>
  <c r="G1" i="13"/>
  <c r="F1" i="13"/>
  <c r="E24" i="13"/>
  <c r="E25" i="13"/>
  <c r="E26" i="13"/>
  <c r="E27" i="13"/>
  <c r="E28" i="13"/>
  <c r="E29" i="13"/>
  <c r="E30" i="13"/>
  <c r="E31" i="13"/>
  <c r="E32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3" i="13"/>
  <c r="AE2" i="5" a="1"/>
  <c r="AA2" i="5" a="1"/>
  <c r="W2" i="5" a="1"/>
  <c r="S2" i="5" a="1"/>
  <c r="O2" i="5" a="1"/>
  <c r="K2" i="5" a="1"/>
  <c r="G2" i="5" a="1"/>
  <c r="C2" i="5" a="1"/>
  <c r="D2" i="5" a="1"/>
  <c r="AD2" i="5" a="1"/>
  <c r="Z2" i="5" a="1"/>
  <c r="V2" i="5" a="1"/>
  <c r="R2" i="5" a="1"/>
  <c r="N2" i="5" a="1"/>
  <c r="J2" i="5" a="1"/>
  <c r="F2" i="5" a="1"/>
  <c r="L2" i="5" a="1"/>
  <c r="AC2" i="5" a="1"/>
  <c r="Y2" i="5" a="1"/>
  <c r="U2" i="5" a="1"/>
  <c r="Q2" i="5" a="1"/>
  <c r="M2" i="5" a="1"/>
  <c r="I2" i="5" a="1"/>
  <c r="E2" i="5" a="1"/>
  <c r="H2" i="5" a="1"/>
  <c r="AB2" i="5" a="1"/>
  <c r="X2" i="5" a="1"/>
  <c r="T2" i="5" a="1"/>
  <c r="P2" i="5" a="1"/>
  <c r="B2" i="5" a="1"/>
  <c r="Q13" i="65" l="1"/>
  <c r="Z13" i="65" s="1"/>
  <c r="Q21" i="65"/>
  <c r="Z21" i="65" s="1"/>
  <c r="Q22" i="65"/>
  <c r="Z22" i="65" s="1"/>
  <c r="Q27" i="65"/>
  <c r="Z27" i="65" s="1"/>
  <c r="AU13" i="64"/>
  <c r="AW14" i="64"/>
  <c r="AW5" i="64"/>
  <c r="AX15" i="64"/>
  <c r="AW34" i="64"/>
  <c r="AP34" i="64"/>
  <c r="AT26" i="64"/>
  <c r="AW31" i="64"/>
  <c r="AS34" i="64"/>
  <c r="AX26" i="64"/>
  <c r="AO28" i="64"/>
  <c r="AU20" i="64"/>
  <c r="AP29" i="64"/>
  <c r="AU30" i="64"/>
  <c r="AO30" i="64"/>
  <c r="AW23" i="64"/>
  <c r="AY32" i="64"/>
  <c r="AR33" i="64"/>
  <c r="AY25" i="64"/>
  <c r="AV25" i="64"/>
  <c r="AN12" i="64"/>
  <c r="AX13" i="64"/>
  <c r="AO27" i="64"/>
  <c r="AS14" i="64"/>
  <c r="AV14" i="64"/>
  <c r="AP15" i="64"/>
  <c r="AU7" i="64"/>
  <c r="AV8" i="64"/>
  <c r="AY17" i="64"/>
  <c r="AT9" i="64"/>
  <c r="AW9" i="64"/>
  <c r="AU10" i="64"/>
  <c r="AV11" i="64"/>
  <c r="AX34" i="64"/>
  <c r="AX31" i="64"/>
  <c r="AN22" i="64"/>
  <c r="AR21" i="64"/>
  <c r="AV18" i="64"/>
  <c r="AN34" i="64"/>
  <c r="AS23" i="64"/>
  <c r="AW21" i="64"/>
  <c r="AR29" i="64"/>
  <c r="AX30" i="64"/>
  <c r="AT31" i="64"/>
  <c r="AS33" i="64"/>
  <c r="AR12" i="64"/>
  <c r="AO13" i="64"/>
  <c r="AP27" i="64"/>
  <c r="AY14" i="64"/>
  <c r="AT14" i="64"/>
  <c r="AV21" i="64"/>
  <c r="AS16" i="64"/>
  <c r="AV16" i="64"/>
  <c r="AO16" i="64"/>
  <c r="AY8" i="64"/>
  <c r="AS19" i="64"/>
  <c r="AY18" i="64"/>
  <c r="AY11" i="64"/>
  <c r="AT11" i="64"/>
  <c r="AU26" i="64"/>
  <c r="AO15" i="64"/>
  <c r="AT7" i="64"/>
  <c r="AV17" i="64"/>
  <c r="AO17" i="64"/>
  <c r="AS9" i="64"/>
  <c r="AY19" i="64"/>
  <c r="AP19" i="64"/>
  <c r="AY10" i="64"/>
  <c r="AT10" i="64"/>
  <c r="AN18" i="64"/>
  <c r="AR11" i="64"/>
  <c r="AS8" i="64"/>
  <c r="AR15" i="64"/>
  <c r="AR17" i="64"/>
  <c r="AV10" i="64"/>
  <c r="AS25" i="64"/>
  <c r="AU15" i="64"/>
  <c r="AN15" i="64"/>
  <c r="AX7" i="64"/>
  <c r="AU9" i="64"/>
  <c r="AN19" i="64"/>
  <c r="AW18" i="64"/>
  <c r="AW11" i="64"/>
  <c r="AR26" i="64"/>
  <c r="AN24" i="64"/>
  <c r="AP22" i="64"/>
  <c r="AS22" i="64"/>
  <c r="AN13" i="64"/>
  <c r="AR20" i="64"/>
  <c r="AO12" i="64"/>
  <c r="AY13" i="64"/>
  <c r="AT13" i="64"/>
  <c r="AT6" i="64"/>
  <c r="AW6" i="64"/>
  <c r="AY16" i="64"/>
  <c r="AU8" i="64"/>
  <c r="AX17" i="64"/>
  <c r="AR9" i="64"/>
  <c r="AX19" i="64"/>
  <c r="AO19" i="64"/>
  <c r="AU19" i="64"/>
  <c r="AP18" i="64"/>
  <c r="AH28" i="63"/>
  <c r="AN28" i="63" s="1"/>
  <c r="AJ23" i="63"/>
  <c r="AH19" i="63"/>
  <c r="AJ21" i="63"/>
  <c r="AD15" i="63"/>
  <c r="AI12" i="63"/>
  <c r="AE4" i="63"/>
  <c r="AI13" i="63"/>
  <c r="AF6" i="63"/>
  <c r="AG14" i="63"/>
  <c r="AC10" i="63"/>
  <c r="AG26" i="63"/>
  <c r="AB19" i="63"/>
  <c r="AE24" i="63"/>
  <c r="AD30" i="63"/>
  <c r="AN30" i="63" s="1"/>
  <c r="AE22" i="63"/>
  <c r="AI17" i="63"/>
  <c r="AG16" i="63"/>
  <c r="AB14" i="63"/>
  <c r="AB28" i="63"/>
  <c r="AE19" i="63"/>
  <c r="AF7" i="63"/>
  <c r="AF10" i="63"/>
  <c r="AD5" i="63"/>
  <c r="AF25" i="63"/>
  <c r="AJ26" i="63"/>
  <c r="AG23" i="63"/>
  <c r="AF22" i="63"/>
  <c r="AC20" i="63"/>
  <c r="AB17" i="63"/>
  <c r="AF12" i="63"/>
  <c r="AB3" i="63"/>
  <c r="AB27" i="63"/>
  <c r="AI32" i="63"/>
  <c r="AB26" i="63"/>
  <c r="AE31" i="63"/>
  <c r="AI21" i="63"/>
  <c r="AC22" i="63"/>
  <c r="AB4" i="63"/>
  <c r="AG18" i="63"/>
  <c r="AB16" i="63"/>
  <c r="AD3" i="63"/>
  <c r="AC5" i="63"/>
  <c r="AB10" i="63"/>
  <c r="AC21" i="63"/>
  <c r="AB18" i="63"/>
  <c r="AC31" i="63"/>
  <c r="AI6" i="63"/>
  <c r="AJ15" i="63"/>
  <c r="AG25" i="63"/>
  <c r="AJ30" i="63"/>
  <c r="AG6" i="63"/>
  <c r="AC3" i="63"/>
  <c r="AC30" i="63"/>
  <c r="AH17" i="63"/>
  <c r="AD10" i="63"/>
  <c r="AE11" i="63"/>
  <c r="AE8" i="63"/>
  <c r="AH29" i="63"/>
  <c r="AB15" i="63"/>
  <c r="AF20" i="63"/>
  <c r="AJ17" i="63"/>
  <c r="AC7" i="63"/>
  <c r="AM7" i="63" s="1"/>
  <c r="AE13" i="63"/>
  <c r="AO13" i="63" s="1"/>
  <c r="AI14" i="63"/>
  <c r="AI25" i="63"/>
  <c r="AO25" i="63" s="1"/>
  <c r="AF24" i="63"/>
  <c r="AG8" i="63"/>
  <c r="AM8" i="63" s="1"/>
  <c r="AH31" i="63"/>
  <c r="AN31" i="63" s="1"/>
  <c r="AD9" i="63"/>
  <c r="AF13" i="63"/>
  <c r="AI19" i="63"/>
  <c r="AO19" i="63" s="1"/>
  <c r="AH14" i="63"/>
  <c r="AN14" i="63" s="1"/>
  <c r="Q20" i="65"/>
  <c r="Z20" i="65" s="1"/>
  <c r="Q18" i="65"/>
  <c r="Z18" i="65" s="1"/>
  <c r="Q19" i="65"/>
  <c r="Z19" i="65" s="1"/>
  <c r="Z30" i="65"/>
  <c r="Z26" i="65"/>
  <c r="Q16" i="65"/>
  <c r="Z16" i="65" s="1"/>
  <c r="Q5" i="65"/>
  <c r="Z5" i="65" s="1"/>
  <c r="Z14" i="65"/>
  <c r="Q25" i="65"/>
  <c r="Z25" i="65" s="1"/>
  <c r="Q28" i="65"/>
  <c r="Z28" i="65" s="1"/>
  <c r="Q24" i="65"/>
  <c r="Z24" i="65" s="1"/>
  <c r="Q17" i="65"/>
  <c r="Z17" i="65" s="1"/>
  <c r="Q31" i="65"/>
  <c r="Z31" i="65" s="1"/>
  <c r="Z12" i="65"/>
  <c r="Q23" i="65"/>
  <c r="Z23" i="65" s="1"/>
  <c r="Q10" i="65"/>
  <c r="Z10" i="65" s="1"/>
  <c r="Z33" i="65"/>
  <c r="Q8" i="65"/>
  <c r="Z8" i="65" s="1"/>
  <c r="Q34" i="65"/>
  <c r="Z34" i="65" s="1"/>
  <c r="Q6" i="65"/>
  <c r="Z6" i="65" s="1"/>
  <c r="AA20" i="65" s="1" a="1"/>
  <c r="AA20" i="65" s="1"/>
  <c r="Q11" i="65"/>
  <c r="Z11" i="65" s="1"/>
  <c r="Q9" i="65"/>
  <c r="Z9" i="65" s="1"/>
  <c r="Q7" i="65"/>
  <c r="Z7" i="65" s="1"/>
  <c r="Z32" i="65"/>
  <c r="Q15" i="65"/>
  <c r="Z15" i="65" s="1"/>
  <c r="AT20" i="64"/>
  <c r="AO21" i="64"/>
  <c r="AS10" i="64"/>
  <c r="AN11" i="64"/>
  <c r="AR34" i="64"/>
  <c r="AP26" i="64"/>
  <c r="AR28" i="64"/>
  <c r="AN20" i="64"/>
  <c r="AS29" i="64"/>
  <c r="AV29" i="64"/>
  <c r="AT30" i="64"/>
  <c r="AW30" i="64"/>
  <c r="AS31" i="64"/>
  <c r="AV32" i="64"/>
  <c r="AO32" i="64"/>
  <c r="AV24" i="64"/>
  <c r="AY12" i="64"/>
  <c r="AT12" i="64"/>
  <c r="AT5" i="64"/>
  <c r="AR27" i="64"/>
  <c r="AY22" i="64"/>
  <c r="AX22" i="64"/>
  <c r="AW7" i="64"/>
  <c r="AY21" i="64"/>
  <c r="AU21" i="64"/>
  <c r="AU16" i="64"/>
  <c r="AN16" i="64"/>
  <c r="AX8" i="64"/>
  <c r="AU17" i="64"/>
  <c r="AN17" i="64"/>
  <c r="AX10" i="64"/>
  <c r="AU18" i="64"/>
  <c r="AV34" i="64"/>
  <c r="AU28" i="64"/>
  <c r="AW20" i="64"/>
  <c r="AV20" i="64"/>
  <c r="AU23" i="64"/>
  <c r="AR32" i="64"/>
  <c r="AP24" i="64"/>
  <c r="AW33" i="64"/>
  <c r="AP33" i="64"/>
  <c r="AU25" i="64"/>
  <c r="AW13" i="64"/>
  <c r="AU27" i="64"/>
  <c r="AP21" i="64"/>
  <c r="AN8" i="64"/>
  <c r="AP9" i="64"/>
  <c r="AN10" i="64"/>
  <c r="AO11" i="64"/>
  <c r="AW29" i="64"/>
  <c r="AP30" i="64"/>
  <c r="AV23" i="64"/>
  <c r="AY15" i="64"/>
  <c r="AN7" i="64"/>
  <c r="AR16" i="64"/>
  <c r="AO8" i="64"/>
  <c r="AT19" i="64"/>
  <c r="AO10" i="64"/>
  <c r="AU11" i="64"/>
  <c r="AW26" i="64"/>
  <c r="AY26" i="64"/>
  <c r="AV26" i="64"/>
  <c r="AO29" i="64"/>
  <c r="AY29" i="64"/>
  <c r="AV30" i="64"/>
  <c r="AU31" i="64"/>
  <c r="AN31" i="64"/>
  <c r="AY23" i="64"/>
  <c r="AX32" i="64"/>
  <c r="AS24" i="64"/>
  <c r="AR24" i="64"/>
  <c r="AY33" i="64"/>
  <c r="AP25" i="64"/>
  <c r="AS12" i="64"/>
  <c r="AV12" i="64"/>
  <c r="AP13" i="64"/>
  <c r="AS5" i="64"/>
  <c r="AV5" i="64"/>
  <c r="AN27" i="64"/>
  <c r="AO22" i="64"/>
  <c r="AR22" i="64"/>
  <c r="AU14" i="64"/>
  <c r="AS7" i="64"/>
  <c r="AV7" i="64"/>
  <c r="AN21" i="64"/>
  <c r="AT16" i="64"/>
  <c r="AW16" i="64"/>
  <c r="AT17" i="64"/>
  <c r="AW17" i="64"/>
  <c r="AP17" i="64"/>
  <c r="AY9" i="64"/>
  <c r="AW19" i="64"/>
  <c r="AR19" i="64"/>
  <c r="AV19" i="64"/>
  <c r="AX18" i="64"/>
  <c r="AO18" i="64"/>
  <c r="AS11" i="64"/>
  <c r="AN26" i="64"/>
  <c r="AS20" i="64"/>
  <c r="AN29" i="64"/>
  <c r="AS30" i="64"/>
  <c r="AR30" i="64"/>
  <c r="AP23" i="64"/>
  <c r="AN23" i="64"/>
  <c r="AO24" i="64"/>
  <c r="AX25" i="64"/>
  <c r="AP12" i="64"/>
  <c r="AP5" i="64"/>
  <c r="AW27" i="64"/>
  <c r="AR14" i="64"/>
  <c r="AX14" i="64"/>
  <c r="AS15" i="64"/>
  <c r="AV15" i="64"/>
  <c r="AP7" i="64"/>
  <c r="AT21" i="64"/>
  <c r="AN9" i="64"/>
  <c r="AR10" i="64"/>
  <c r="AP11" i="64"/>
  <c r="AR7" i="64"/>
  <c r="AO5" i="64"/>
  <c r="AN6" i="64"/>
  <c r="AY34" i="64"/>
  <c r="AT34" i="64"/>
  <c r="AO26" i="64"/>
  <c r="AY28" i="64"/>
  <c r="AT28" i="64"/>
  <c r="AY20" i="64"/>
  <c r="AP20" i="64"/>
  <c r="AU29" i="64"/>
  <c r="AY31" i="64"/>
  <c r="AR23" i="64"/>
  <c r="AU32" i="64"/>
  <c r="AN32" i="64"/>
  <c r="AX24" i="64"/>
  <c r="AU24" i="64"/>
  <c r="AV33" i="64"/>
  <c r="AO33" i="64"/>
  <c r="AN25" i="64"/>
  <c r="AT25" i="64"/>
  <c r="AX12" i="64"/>
  <c r="AS13" i="64"/>
  <c r="AV13" i="64"/>
  <c r="AY27" i="64"/>
  <c r="AT27" i="64"/>
  <c r="AW22" i="64"/>
  <c r="AU22" i="64"/>
  <c r="AP14" i="64"/>
  <c r="AV6" i="64"/>
  <c r="AX21" i="64"/>
  <c r="AS21" i="64"/>
  <c r="AT8" i="64"/>
  <c r="AW8" i="64"/>
  <c r="AS17" i="64"/>
  <c r="AV9" i="64"/>
  <c r="AO9" i="64"/>
  <c r="AW10" i="64"/>
  <c r="AP10" i="64"/>
  <c r="AT18" i="64"/>
  <c r="AX11" i="64"/>
  <c r="AP8" i="64"/>
  <c r="AP6" i="64"/>
  <c r="AR5" i="64"/>
  <c r="AS6" i="64"/>
  <c r="AY6" i="64"/>
  <c r="AO7" i="64"/>
  <c r="AX5" i="64"/>
  <c r="AE32" i="63"/>
  <c r="AO32" i="63" s="1"/>
  <c r="AL28" i="63"/>
  <c r="AC23" i="63"/>
  <c r="AL24" i="63"/>
  <c r="AL21" i="63"/>
  <c r="AG15" i="63"/>
  <c r="AE17" i="63"/>
  <c r="AO17" i="63" s="1"/>
  <c r="AL10" i="63"/>
  <c r="AI9" i="63"/>
  <c r="AL8" i="63"/>
  <c r="AL26" i="63"/>
  <c r="AL19" i="63"/>
  <c r="AM15" i="63"/>
  <c r="AJ4" i="63"/>
  <c r="AC14" i="63"/>
  <c r="AM14" i="63" s="1"/>
  <c r="AB25" i="63"/>
  <c r="AJ27" i="63"/>
  <c r="AL29" i="63"/>
  <c r="AJ32" i="63"/>
  <c r="AL22" i="63"/>
  <c r="AL15" i="63"/>
  <c r="AC18" i="63"/>
  <c r="AM18" i="63" s="1"/>
  <c r="AH6" i="63"/>
  <c r="AI11" i="63"/>
  <c r="AO11" i="63" s="1"/>
  <c r="AE5" i="63"/>
  <c r="AO5" i="63" s="1"/>
  <c r="AD27" i="63"/>
  <c r="AN27" i="63" s="1"/>
  <c r="AC29" i="63"/>
  <c r="AM29" i="63" s="1"/>
  <c r="AJ29" i="63"/>
  <c r="AG31" i="63"/>
  <c r="AM31" i="63" s="1"/>
  <c r="AJ19" i="63"/>
  <c r="AD21" i="63"/>
  <c r="AN21" i="63" s="1"/>
  <c r="AE21" i="63"/>
  <c r="AO21" i="63" s="1"/>
  <c r="AJ20" i="63"/>
  <c r="AE20" i="63"/>
  <c r="AO20" i="63" s="1"/>
  <c r="AC4" i="63"/>
  <c r="AH13" i="63"/>
  <c r="AD13" i="63"/>
  <c r="AN13" i="63" s="1"/>
  <c r="AL6" i="63"/>
  <c r="AJ6" i="63"/>
  <c r="AJ3" i="63"/>
  <c r="AE10" i="63"/>
  <c r="AO10" i="63" s="1"/>
  <c r="AJ11" i="63"/>
  <c r="AF11" i="63"/>
  <c r="AL11" i="63" s="1"/>
  <c r="AC25" i="63"/>
  <c r="AM25" i="63" s="1"/>
  <c r="AF27" i="63"/>
  <c r="AL27" i="63" s="1"/>
  <c r="AD29" i="63"/>
  <c r="AN29" i="63" s="1"/>
  <c r="AC32" i="63"/>
  <c r="AM32" i="63" s="1"/>
  <c r="AN26" i="63"/>
  <c r="AH26" i="63"/>
  <c r="AF31" i="63"/>
  <c r="AG28" i="63"/>
  <c r="AM28" i="63" s="1"/>
  <c r="AE23" i="63"/>
  <c r="AO23" i="63" s="1"/>
  <c r="AF19" i="63"/>
  <c r="AC19" i="63"/>
  <c r="AM19" i="63" s="1"/>
  <c r="AG24" i="63"/>
  <c r="AD24" i="63"/>
  <c r="AN24" i="63" s="1"/>
  <c r="AG22" i="63"/>
  <c r="AH15" i="63"/>
  <c r="AN15" i="63" s="1"/>
  <c r="AC17" i="63"/>
  <c r="AG12" i="63"/>
  <c r="AM12" i="63" s="1"/>
  <c r="AF4" i="63"/>
  <c r="AL4" i="63" s="1"/>
  <c r="AF16" i="63"/>
  <c r="AL16" i="63" s="1"/>
  <c r="AD16" i="63"/>
  <c r="AG13" i="63"/>
  <c r="AM13" i="63" s="1"/>
  <c r="AC6" i="63"/>
  <c r="AM6" i="63" s="1"/>
  <c r="AH10" i="63"/>
  <c r="AN10" i="63" s="1"/>
  <c r="AG11" i="63"/>
  <c r="AH8" i="63"/>
  <c r="AC27" i="63"/>
  <c r="AM27" i="63" s="1"/>
  <c r="AI29" i="63"/>
  <c r="AC26" i="63"/>
  <c r="AM26" i="63" s="1"/>
  <c r="AL31" i="63"/>
  <c r="AF21" i="63"/>
  <c r="AF30" i="63"/>
  <c r="AL30" i="63" s="1"/>
  <c r="AE30" i="63"/>
  <c r="AO30" i="63" s="1"/>
  <c r="AH22" i="63"/>
  <c r="AN22" i="63" s="1"/>
  <c r="AE15" i="63"/>
  <c r="AO15" i="63" s="1"/>
  <c r="AG20" i="63"/>
  <c r="AM20" i="63" s="1"/>
  <c r="AE12" i="63"/>
  <c r="AO12" i="63" s="1"/>
  <c r="AH12" i="63"/>
  <c r="AN12" i="63" s="1"/>
  <c r="AJ7" i="63"/>
  <c r="AG4" i="63"/>
  <c r="AC16" i="63"/>
  <c r="AM16" i="63" s="1"/>
  <c r="AD6" i="63"/>
  <c r="AN6" i="63" s="1"/>
  <c r="AL3" i="63"/>
  <c r="AG3" i="63"/>
  <c r="AM3" i="63" s="1"/>
  <c r="AF9" i="63"/>
  <c r="AE9" i="63"/>
  <c r="AO9" i="63" s="1"/>
  <c r="AI8" i="63"/>
  <c r="AO8" i="63" s="1"/>
  <c r="AH25" i="63"/>
  <c r="AF32" i="63"/>
  <c r="AL32" i="63" s="1"/>
  <c r="AD32" i="63"/>
  <c r="AI26" i="63"/>
  <c r="AI31" i="63"/>
  <c r="AO31" i="63" s="1"/>
  <c r="AF23" i="63"/>
  <c r="AL23" i="63" s="1"/>
  <c r="AD19" i="63"/>
  <c r="AN19" i="63" s="1"/>
  <c r="AI24" i="63"/>
  <c r="AO24" i="63" s="1"/>
  <c r="AC24" i="63"/>
  <c r="AG21" i="63"/>
  <c r="AM21" i="63" s="1"/>
  <c r="AI22" i="63"/>
  <c r="AO22" i="63" s="1"/>
  <c r="AH20" i="63"/>
  <c r="AN20" i="63" s="1"/>
  <c r="AF17" i="63"/>
  <c r="AL17" i="63" s="1"/>
  <c r="AD17" i="63"/>
  <c r="AN17" i="63" s="1"/>
  <c r="AJ12" i="63"/>
  <c r="AH7" i="63"/>
  <c r="AN7" i="63" s="1"/>
  <c r="AD4" i="63"/>
  <c r="AN4" i="63" s="1"/>
  <c r="AF18" i="63"/>
  <c r="AL18" i="63" s="1"/>
  <c r="AH16" i="63"/>
  <c r="AB13" i="63"/>
  <c r="AE6" i="63"/>
  <c r="AE14" i="63"/>
  <c r="AO14" i="63" s="1"/>
  <c r="AH3" i="63"/>
  <c r="AJ10" i="63"/>
  <c r="AG10" i="63"/>
  <c r="AM10" i="63" s="1"/>
  <c r="AH9" i="63"/>
  <c r="AN9" i="63" s="1"/>
  <c r="AG9" i="63"/>
  <c r="AM9" i="63" s="1"/>
  <c r="AF5" i="63"/>
  <c r="AL5" i="63" s="1"/>
  <c r="AJ8" i="63"/>
  <c r="AN25" i="63"/>
  <c r="AI27" i="63"/>
  <c r="AE27" i="63"/>
  <c r="AO27" i="63" s="1"/>
  <c r="AE29" i="63"/>
  <c r="AO29" i="63" s="1"/>
  <c r="AH32" i="63"/>
  <c r="AE26" i="63"/>
  <c r="AJ28" i="63"/>
  <c r="AH23" i="63"/>
  <c r="AN23" i="63" s="1"/>
  <c r="AJ24" i="63"/>
  <c r="AG30" i="63"/>
  <c r="AM30" i="63" s="1"/>
  <c r="AM22" i="63"/>
  <c r="AB20" i="63"/>
  <c r="AG17" i="63"/>
  <c r="AB12" i="63"/>
  <c r="AB7" i="63"/>
  <c r="AI4" i="63"/>
  <c r="AO4" i="63" s="1"/>
  <c r="AH18" i="63"/>
  <c r="AN18" i="63" s="1"/>
  <c r="AE18" i="63"/>
  <c r="AO18" i="63" s="1"/>
  <c r="AI16" i="63"/>
  <c r="AE16" i="63"/>
  <c r="AF14" i="63"/>
  <c r="AL14" i="63" s="1"/>
  <c r="AN3" i="63"/>
  <c r="AI3" i="63"/>
  <c r="AO3" i="63" s="1"/>
  <c r="AB9" i="63"/>
  <c r="AC11" i="63"/>
  <c r="AM11" i="63" s="1"/>
  <c r="AH5" i="63"/>
  <c r="AN5" i="63" s="1"/>
  <c r="AG5" i="63"/>
  <c r="AM5" i="63" s="1"/>
  <c r="AD8" i="63"/>
  <c r="AN8" i="63" s="1"/>
  <c r="AA5" i="64"/>
  <c r="AQ5" i="64" s="1"/>
  <c r="Q5" i="64"/>
  <c r="Q6" i="64"/>
  <c r="AA6" i="64"/>
  <c r="AQ6" i="64" s="1"/>
  <c r="AA31" i="65" a="1"/>
  <c r="AA31" i="65" s="1"/>
  <c r="AA23" i="65" a="1"/>
  <c r="AA23" i="65" s="1"/>
  <c r="AA8" i="65" a="1"/>
  <c r="AA8" i="65" s="1"/>
  <c r="AA7" i="65" a="1"/>
  <c r="AA7" i="65" s="1"/>
  <c r="AA6" i="65" a="1"/>
  <c r="AA6" i="65" s="1"/>
  <c r="AA5" i="65" a="1"/>
  <c r="AA5" i="65" s="1"/>
  <c r="AA21" i="65" a="1"/>
  <c r="AA21" i="65" s="1"/>
  <c r="AA11" i="65" a="1"/>
  <c r="AA11" i="65" s="1"/>
  <c r="AA9" i="65" a="1"/>
  <c r="AA9" i="65" s="1"/>
  <c r="AA34" i="64"/>
  <c r="AQ34" i="64" s="1"/>
  <c r="Q34" i="64"/>
  <c r="AA26" i="64"/>
  <c r="AQ26" i="64" s="1"/>
  <c r="Q26" i="64"/>
  <c r="Q28" i="64"/>
  <c r="AA28" i="64"/>
  <c r="AQ28" i="64" s="1"/>
  <c r="AA20" i="64"/>
  <c r="AQ20" i="64" s="1"/>
  <c r="Q20" i="64"/>
  <c r="AA29" i="64"/>
  <c r="AQ29" i="64" s="1"/>
  <c r="Q29" i="64"/>
  <c r="Q30" i="64"/>
  <c r="AA30" i="64"/>
  <c r="AQ30" i="64" s="1"/>
  <c r="AA31" i="64"/>
  <c r="AQ31" i="64" s="1"/>
  <c r="Q31" i="64"/>
  <c r="AA23" i="64"/>
  <c r="AQ23" i="64" s="1"/>
  <c r="Q23" i="64"/>
  <c r="AA32" i="64"/>
  <c r="AQ32" i="64" s="1"/>
  <c r="Q32" i="64"/>
  <c r="AA24" i="64"/>
  <c r="AQ24" i="64" s="1"/>
  <c r="Q24" i="64"/>
  <c r="AA33" i="64"/>
  <c r="AQ33" i="64" s="1"/>
  <c r="Q33" i="64"/>
  <c r="Q25" i="64"/>
  <c r="AA25" i="64"/>
  <c r="AQ25" i="64" s="1"/>
  <c r="AA12" i="64"/>
  <c r="AQ12" i="64" s="1"/>
  <c r="Q12" i="64"/>
  <c r="AA13" i="64"/>
  <c r="AQ13" i="64" s="1"/>
  <c r="Q13" i="64"/>
  <c r="AA27" i="64"/>
  <c r="AQ27" i="64" s="1"/>
  <c r="Q27" i="64"/>
  <c r="Q22" i="64"/>
  <c r="AA22" i="64"/>
  <c r="AQ22" i="64" s="1"/>
  <c r="Q14" i="64"/>
  <c r="AA14" i="64"/>
  <c r="AQ14" i="64" s="1"/>
  <c r="AM6" i="64"/>
  <c r="AA15" i="64"/>
  <c r="AQ15" i="64" s="1"/>
  <c r="Q15" i="64"/>
  <c r="AA7" i="64"/>
  <c r="AQ7" i="64" s="1"/>
  <c r="Q7" i="64"/>
  <c r="Q21" i="64"/>
  <c r="AA21" i="64"/>
  <c r="AQ21" i="64" s="1"/>
  <c r="AA16" i="64"/>
  <c r="AQ16" i="64" s="1"/>
  <c r="Q16" i="64"/>
  <c r="AA8" i="64"/>
  <c r="AQ8" i="64" s="1"/>
  <c r="Q8" i="64"/>
  <c r="AA17" i="64"/>
  <c r="AQ17" i="64" s="1"/>
  <c r="Q17" i="64"/>
  <c r="AA9" i="64"/>
  <c r="AQ9" i="64" s="1"/>
  <c r="Q9" i="64"/>
  <c r="AA19" i="64"/>
  <c r="AQ19" i="64" s="1"/>
  <c r="Q19" i="64"/>
  <c r="AA10" i="64"/>
  <c r="AQ10" i="64" s="1"/>
  <c r="Q10" i="64"/>
  <c r="AA18" i="64"/>
  <c r="AQ18" i="64" s="1"/>
  <c r="Q18" i="64"/>
  <c r="AA11" i="64"/>
  <c r="AQ11" i="64" s="1"/>
  <c r="Q11" i="64"/>
  <c r="P137" i="5"/>
  <c r="P138" i="5" s="1"/>
  <c r="P2" i="5"/>
  <c r="T137" i="5"/>
  <c r="T138" i="5" s="1"/>
  <c r="T2" i="5"/>
  <c r="X137" i="5"/>
  <c r="X138" i="5" s="1"/>
  <c r="X2" i="5"/>
  <c r="AB137" i="5"/>
  <c r="AB138" i="5" s="1"/>
  <c r="AB2" i="5"/>
  <c r="H137" i="5"/>
  <c r="H138" i="5" s="1"/>
  <c r="H2" i="5"/>
  <c r="E2" i="5"/>
  <c r="E137" i="5"/>
  <c r="E138" i="5" s="1"/>
  <c r="I137" i="5"/>
  <c r="I138" i="5" s="1"/>
  <c r="I2" i="5"/>
  <c r="M2" i="5"/>
  <c r="M137" i="5"/>
  <c r="M138" i="5" s="1"/>
  <c r="Q137" i="5"/>
  <c r="Q138" i="5" s="1"/>
  <c r="Q2" i="5"/>
  <c r="U2" i="5"/>
  <c r="U137" i="5"/>
  <c r="U138" i="5" s="1"/>
  <c r="Y137" i="5"/>
  <c r="Y138" i="5" s="1"/>
  <c r="Y2" i="5"/>
  <c r="AC2" i="5"/>
  <c r="AC137" i="5"/>
  <c r="AC138" i="5" s="1"/>
  <c r="L137" i="5"/>
  <c r="L138" i="5" s="1"/>
  <c r="L2" i="5"/>
  <c r="F2" i="5"/>
  <c r="F137" i="5"/>
  <c r="F138" i="5" s="1"/>
  <c r="J2" i="5"/>
  <c r="J137" i="5"/>
  <c r="J138" i="5" s="1"/>
  <c r="N2" i="5"/>
  <c r="N137" i="5"/>
  <c r="N138" i="5" s="1"/>
  <c r="R2" i="5"/>
  <c r="R137" i="5"/>
  <c r="R138" i="5" s="1"/>
  <c r="V2" i="5"/>
  <c r="V137" i="5"/>
  <c r="V138" i="5" s="1"/>
  <c r="Z2" i="5"/>
  <c r="Z137" i="5"/>
  <c r="Z138" i="5" s="1"/>
  <c r="AD2" i="5"/>
  <c r="AD137" i="5"/>
  <c r="AD138" i="5" s="1"/>
  <c r="D137" i="5"/>
  <c r="D138" i="5" s="1"/>
  <c r="D2" i="5"/>
  <c r="C2" i="5"/>
  <c r="C137" i="5"/>
  <c r="C138" i="5" s="1"/>
  <c r="G2" i="5"/>
  <c r="G137" i="5"/>
  <c r="G138" i="5" s="1"/>
  <c r="K2" i="5"/>
  <c r="K137" i="5"/>
  <c r="K138" i="5" s="1"/>
  <c r="O2" i="5"/>
  <c r="O137" i="5"/>
  <c r="O138" i="5" s="1"/>
  <c r="S2" i="5"/>
  <c r="S137" i="5"/>
  <c r="S138" i="5" s="1"/>
  <c r="W2" i="5"/>
  <c r="W137" i="5"/>
  <c r="W138" i="5" s="1"/>
  <c r="AA2" i="5"/>
  <c r="AA137" i="5"/>
  <c r="AA138" i="5" s="1"/>
  <c r="AE2" i="5"/>
  <c r="AE137" i="5"/>
  <c r="AE138" i="5" s="1"/>
  <c r="B2" i="5"/>
  <c r="A2" i="5" a="1"/>
  <c r="AA32" i="65" l="1" a="1"/>
  <c r="AA32" i="65" s="1"/>
  <c r="AA10" i="65" a="1"/>
  <c r="AA10" i="65" s="1"/>
  <c r="AA12" i="65" a="1"/>
  <c r="AA12" i="65" s="1"/>
  <c r="AA25" i="65" a="1"/>
  <c r="AA25" i="65" s="1"/>
  <c r="AA27" i="65" a="1"/>
  <c r="AA27" i="65" s="1"/>
  <c r="AA17" i="65" a="1"/>
  <c r="AA17" i="65" s="1"/>
  <c r="AA22" i="65" a="1"/>
  <c r="AA22" i="65" s="1"/>
  <c r="AA19" i="65" a="1"/>
  <c r="AA19" i="65" s="1"/>
  <c r="AA14" i="65" a="1"/>
  <c r="AA14" i="65" s="1"/>
  <c r="AA24" i="65" a="1"/>
  <c r="AA24" i="65" s="1"/>
  <c r="AA16" i="65" a="1"/>
  <c r="AA16" i="65" s="1"/>
  <c r="AA26" i="65" a="1"/>
  <c r="AA26" i="65" s="1"/>
  <c r="AA29" i="65" a="1"/>
  <c r="AA29" i="65" s="1"/>
  <c r="AA28" i="65" a="1"/>
  <c r="AA28" i="65" s="1"/>
  <c r="AA13" i="65" a="1"/>
  <c r="AA13" i="65" s="1"/>
  <c r="AA18" i="65" a="1"/>
  <c r="AA18" i="65" s="1"/>
  <c r="AA30" i="65" a="1"/>
  <c r="AA30" i="65" s="1"/>
  <c r="AA15" i="65" a="1"/>
  <c r="AA15" i="65" s="1"/>
  <c r="AA33" i="65" a="1"/>
  <c r="AA33" i="65" s="1"/>
  <c r="AA34" i="65" a="1"/>
  <c r="AA34" i="65" s="1"/>
  <c r="AM23" i="63"/>
  <c r="AM4" i="63"/>
  <c r="BA4" i="63" s="1"/>
  <c r="AN32" i="63"/>
  <c r="AM17" i="63"/>
  <c r="AO6" i="63"/>
  <c r="AM5" i="64"/>
  <c r="AO26" i="63"/>
  <c r="AO16" i="63"/>
  <c r="AM24" i="63"/>
  <c r="AN16" i="63"/>
  <c r="AL9" i="63"/>
  <c r="AL7" i="63"/>
  <c r="AL12" i="63"/>
  <c r="AL20" i="63"/>
  <c r="AL13" i="63"/>
  <c r="BA11" i="63"/>
  <c r="AX11" i="63"/>
  <c r="AT11" i="63"/>
  <c r="BA3" i="63"/>
  <c r="AX3" i="63"/>
  <c r="AT3" i="63"/>
  <c r="BA23" i="63"/>
  <c r="AX23" i="63"/>
  <c r="AT23" i="63"/>
  <c r="AT31" i="63"/>
  <c r="BA31" i="63"/>
  <c r="AX31" i="63"/>
  <c r="AX6" i="63"/>
  <c r="AT6" i="63"/>
  <c r="BA6" i="63"/>
  <c r="AT18" i="63"/>
  <c r="BA18" i="63"/>
  <c r="AX18" i="63"/>
  <c r="BA5" i="63"/>
  <c r="AX5" i="63"/>
  <c r="AT5" i="63"/>
  <c r="BA17" i="63"/>
  <c r="AX17" i="63"/>
  <c r="AT17" i="63"/>
  <c r="BA15" i="63"/>
  <c r="AX15" i="63"/>
  <c r="AT15" i="63"/>
  <c r="AX22" i="63"/>
  <c r="AT22" i="63"/>
  <c r="BA22" i="63"/>
  <c r="BA29" i="63"/>
  <c r="AT29" i="63"/>
  <c r="AX29" i="63"/>
  <c r="BA27" i="63"/>
  <c r="AX27" i="63"/>
  <c r="AT27" i="63"/>
  <c r="AL25" i="63"/>
  <c r="AX14" i="63"/>
  <c r="AT14" i="63"/>
  <c r="BA14" i="63"/>
  <c r="BA16" i="63"/>
  <c r="AX16" i="63"/>
  <c r="AT16" i="63"/>
  <c r="BA19" i="63"/>
  <c r="AX19" i="63"/>
  <c r="AT19" i="63"/>
  <c r="AT26" i="63"/>
  <c r="AX26" i="63"/>
  <c r="BA26" i="63"/>
  <c r="AX32" i="63"/>
  <c r="AT32" i="63"/>
  <c r="BA32" i="63"/>
  <c r="BA8" i="63"/>
  <c r="AX8" i="63"/>
  <c r="AT8" i="63"/>
  <c r="AT10" i="63"/>
  <c r="AX10" i="63"/>
  <c r="BA10" i="63"/>
  <c r="AX4" i="63"/>
  <c r="AT4" i="63"/>
  <c r="AX30" i="63"/>
  <c r="BA30" i="63"/>
  <c r="AT30" i="63"/>
  <c r="AT21" i="63"/>
  <c r="BA21" i="63"/>
  <c r="AX21" i="63"/>
  <c r="BA24" i="63"/>
  <c r="AX24" i="63"/>
  <c r="AT24" i="63"/>
  <c r="AX28" i="63"/>
  <c r="AT28" i="63"/>
  <c r="BA28" i="63"/>
  <c r="BH6" i="64"/>
  <c r="BK6" i="64"/>
  <c r="BD6" i="64"/>
  <c r="AM11" i="64"/>
  <c r="AM18" i="64"/>
  <c r="AM10" i="64"/>
  <c r="AM19" i="64"/>
  <c r="AM9" i="64"/>
  <c r="AM17" i="64"/>
  <c r="AM8" i="64"/>
  <c r="AM16" i="64"/>
  <c r="AM21" i="64"/>
  <c r="AM7" i="64"/>
  <c r="AM15" i="64"/>
  <c r="AM14" i="64"/>
  <c r="AM22" i="64"/>
  <c r="AM27" i="64"/>
  <c r="AM13" i="64"/>
  <c r="AM12" i="64"/>
  <c r="AM25" i="64"/>
  <c r="AM33" i="64"/>
  <c r="AM24" i="64"/>
  <c r="AM32" i="64"/>
  <c r="AM23" i="64"/>
  <c r="AM31" i="64"/>
  <c r="AM30" i="64"/>
  <c r="AM29" i="64"/>
  <c r="AM20" i="64"/>
  <c r="AM28" i="64"/>
  <c r="AM26" i="64"/>
  <c r="AM34" i="64"/>
  <c r="R126" i="5" a="1"/>
  <c r="R126" i="5" s="1"/>
  <c r="R134" i="5" a="1"/>
  <c r="R134" i="5" s="1"/>
  <c r="R130" i="5"/>
  <c r="R127" i="5" a="1"/>
  <c r="R127" i="5" s="1"/>
  <c r="R129" i="5"/>
  <c r="R132" i="5" s="1"/>
  <c r="C19" i="13" s="1"/>
  <c r="AB130" i="5"/>
  <c r="AB126" i="5" a="1"/>
  <c r="AB126" i="5" s="1"/>
  <c r="AB134" i="5" a="1"/>
  <c r="AB134" i="5" s="1"/>
  <c r="AB129" i="5"/>
  <c r="AB132" i="5" s="1"/>
  <c r="C29" i="13" s="1"/>
  <c r="AB127" i="5" a="1"/>
  <c r="AB127" i="5" s="1"/>
  <c r="AA130" i="5"/>
  <c r="AA129" i="5"/>
  <c r="AA132" i="5" s="1"/>
  <c r="C28" i="13" s="1"/>
  <c r="AA134" i="5" a="1"/>
  <c r="AA134" i="5" s="1"/>
  <c r="AA127" i="5" a="1"/>
  <c r="AA127" i="5" s="1"/>
  <c r="AA126" i="5" a="1"/>
  <c r="AA126" i="5" s="1"/>
  <c r="K126" i="5" a="1"/>
  <c r="K126" i="5" s="1"/>
  <c r="K130" i="5"/>
  <c r="K134" i="5" a="1"/>
  <c r="K134" i="5" s="1"/>
  <c r="K127" i="5" a="1"/>
  <c r="K127" i="5" s="1"/>
  <c r="K129" i="5"/>
  <c r="K132" i="5" s="1"/>
  <c r="C12" i="13" s="1"/>
  <c r="AD127" i="5" a="1"/>
  <c r="AD127" i="5" s="1"/>
  <c r="AD126" i="5" a="1"/>
  <c r="AD126" i="5" s="1"/>
  <c r="AD130" i="5"/>
  <c r="AD134" i="5" a="1"/>
  <c r="AD134" i="5" s="1"/>
  <c r="AD129" i="5"/>
  <c r="AD132" i="5" s="1"/>
  <c r="C31" i="13" s="1"/>
  <c r="N134" i="5" a="1"/>
  <c r="N134" i="5" s="1"/>
  <c r="N126" i="5" a="1"/>
  <c r="N126" i="5" s="1"/>
  <c r="N129" i="5"/>
  <c r="N132" i="5" s="1"/>
  <c r="C15" i="13" s="1"/>
  <c r="N130" i="5"/>
  <c r="N127" i="5" a="1"/>
  <c r="N127" i="5" s="1"/>
  <c r="AC130" i="5"/>
  <c r="AC127" i="5" a="1"/>
  <c r="AC127" i="5" s="1"/>
  <c r="AC126" i="5" a="1"/>
  <c r="AC126" i="5" s="1"/>
  <c r="AC134" i="5" a="1"/>
  <c r="AC134" i="5" s="1"/>
  <c r="AC129" i="5"/>
  <c r="AC132" i="5" s="1"/>
  <c r="C30" i="13" s="1"/>
  <c r="M130" i="5"/>
  <c r="M134" i="5" a="1"/>
  <c r="M134" i="5" s="1"/>
  <c r="M127" i="5" a="1"/>
  <c r="M127" i="5" s="1"/>
  <c r="M126" i="5" a="1"/>
  <c r="M126" i="5" s="1"/>
  <c r="M129" i="5"/>
  <c r="M132" i="5" s="1"/>
  <c r="C14" i="13" s="1"/>
  <c r="AE134" i="5" a="1"/>
  <c r="AE134" i="5" s="1"/>
  <c r="AE129" i="5"/>
  <c r="AE132" i="5" s="1"/>
  <c r="C32" i="13" s="1"/>
  <c r="AE127" i="5" a="1"/>
  <c r="AE127" i="5" s="1"/>
  <c r="AE126" i="5" a="1"/>
  <c r="AE126" i="5" s="1"/>
  <c r="AE130" i="5"/>
  <c r="O129" i="5"/>
  <c r="O127" i="5" a="1"/>
  <c r="O127" i="5" s="1"/>
  <c r="O126" i="5" a="1"/>
  <c r="O126" i="5" s="1"/>
  <c r="O134" i="5" a="1"/>
  <c r="O134" i="5" s="1"/>
  <c r="O130" i="5"/>
  <c r="Y129" i="5"/>
  <c r="Y132" i="5" s="1"/>
  <c r="C26" i="13" s="1"/>
  <c r="Y126" i="5" a="1"/>
  <c r="Y126" i="5" s="1"/>
  <c r="Y134" i="5" a="1"/>
  <c r="Y134" i="5" s="1"/>
  <c r="Y127" i="5" a="1"/>
  <c r="Y127" i="5" s="1"/>
  <c r="Y130" i="5"/>
  <c r="I129" i="5"/>
  <c r="I132" i="5" s="1"/>
  <c r="C10" i="13" s="1"/>
  <c r="I130" i="5"/>
  <c r="I126" i="5" a="1"/>
  <c r="I126" i="5" s="1"/>
  <c r="I134" i="5" a="1"/>
  <c r="I134" i="5" s="1"/>
  <c r="I127" i="5" a="1"/>
  <c r="I127" i="5" s="1"/>
  <c r="X129" i="5"/>
  <c r="X126" i="5" a="1"/>
  <c r="X126" i="5" s="1"/>
  <c r="X134" i="5" a="1"/>
  <c r="X134" i="5" s="1"/>
  <c r="X130" i="5"/>
  <c r="X127" i="5" a="1"/>
  <c r="X127" i="5" s="1"/>
  <c r="W129" i="5"/>
  <c r="W132" i="5" s="1"/>
  <c r="C24" i="13" s="1"/>
  <c r="W126" i="5" a="1"/>
  <c r="W126" i="5" s="1"/>
  <c r="W134" i="5" a="1"/>
  <c r="W134" i="5" s="1"/>
  <c r="W130" i="5"/>
  <c r="W127" i="5" a="1"/>
  <c r="W127" i="5" s="1"/>
  <c r="Z129" i="5"/>
  <c r="Z134" i="5" a="1"/>
  <c r="Z134" i="5" s="1"/>
  <c r="Z127" i="5" a="1"/>
  <c r="Z127" i="5" s="1"/>
  <c r="Z130" i="5"/>
  <c r="Z126" i="5" a="1"/>
  <c r="Z126" i="5" s="1"/>
  <c r="J130" i="5"/>
  <c r="J126" i="5" a="1"/>
  <c r="J126" i="5" s="1"/>
  <c r="J127" i="5" a="1"/>
  <c r="J127" i="5" s="1"/>
  <c r="J134" i="5" a="1"/>
  <c r="J134" i="5" s="1"/>
  <c r="J129" i="5"/>
  <c r="J132" i="5" s="1"/>
  <c r="C11" i="13" s="1"/>
  <c r="G134" i="5" a="1"/>
  <c r="G134" i="5" s="1"/>
  <c r="G127" i="5" a="1"/>
  <c r="G127" i="5" s="1"/>
  <c r="G129" i="5"/>
  <c r="G132" i="5" s="1"/>
  <c r="C8" i="13" s="1"/>
  <c r="G126" i="5" a="1"/>
  <c r="G126" i="5" s="1"/>
  <c r="G130" i="5"/>
  <c r="T134" i="5" a="1"/>
  <c r="T134" i="5" s="1"/>
  <c r="T130" i="5"/>
  <c r="T126" i="5" a="1"/>
  <c r="T126" i="5" s="1"/>
  <c r="T127" i="5" a="1"/>
  <c r="T127" i="5" s="1"/>
  <c r="T129" i="5"/>
  <c r="T132" i="5" s="1"/>
  <c r="C21" i="13" s="1"/>
  <c r="S134" i="5" a="1"/>
  <c r="S134" i="5" s="1"/>
  <c r="S126" i="5" a="1"/>
  <c r="S126" i="5" s="1"/>
  <c r="S130" i="5"/>
  <c r="S127" i="5" a="1"/>
  <c r="S127" i="5" s="1"/>
  <c r="S129" i="5"/>
  <c r="S132" i="5" s="1"/>
  <c r="C20" i="13" s="1"/>
  <c r="C130" i="5"/>
  <c r="C129" i="5"/>
  <c r="C126" i="5" a="1"/>
  <c r="C126" i="5" s="1"/>
  <c r="C134" i="5" a="1"/>
  <c r="C134" i="5" s="1"/>
  <c r="C127" i="5" a="1"/>
  <c r="C127" i="5" s="1"/>
  <c r="V129" i="5"/>
  <c r="V126" i="5" a="1"/>
  <c r="V126" i="5" s="1"/>
  <c r="V130" i="5"/>
  <c r="V134" i="5" a="1"/>
  <c r="V134" i="5" s="1"/>
  <c r="V127" i="5" a="1"/>
  <c r="V127" i="5" s="1"/>
  <c r="F126" i="5" a="1"/>
  <c r="F126" i="5" s="1"/>
  <c r="F134" i="5" a="1"/>
  <c r="F134" i="5" s="1"/>
  <c r="F127" i="5" a="1"/>
  <c r="F127" i="5" s="1"/>
  <c r="F129" i="5"/>
  <c r="F130" i="5"/>
  <c r="U130" i="5"/>
  <c r="U127" i="5" a="1"/>
  <c r="U127" i="5" s="1"/>
  <c r="U134" i="5" a="1"/>
  <c r="U134" i="5" s="1"/>
  <c r="U129" i="5"/>
  <c r="U132" i="5" s="1"/>
  <c r="C22" i="13" s="1"/>
  <c r="U126" i="5" a="1"/>
  <c r="U126" i="5" s="1"/>
  <c r="E130" i="5"/>
  <c r="E126" i="5" a="1"/>
  <c r="E126" i="5" s="1"/>
  <c r="E134" i="5" a="1"/>
  <c r="E134" i="5" s="1"/>
  <c r="E127" i="5" a="1"/>
  <c r="E127" i="5" s="1"/>
  <c r="E129" i="5"/>
  <c r="E132" i="5" s="1"/>
  <c r="C6" i="13" s="1"/>
  <c r="D130" i="5"/>
  <c r="D126" i="5" a="1"/>
  <c r="D126" i="5" s="1"/>
  <c r="D134" i="5" a="1"/>
  <c r="D134" i="5" s="1"/>
  <c r="D129" i="5"/>
  <c r="D127" i="5" a="1"/>
  <c r="D127" i="5" s="1"/>
  <c r="L130" i="5"/>
  <c r="L126" i="5" a="1"/>
  <c r="L126" i="5" s="1"/>
  <c r="L134" i="5" a="1"/>
  <c r="L134" i="5" s="1"/>
  <c r="L127" i="5" a="1"/>
  <c r="L127" i="5" s="1"/>
  <c r="L129" i="5"/>
  <c r="L132" i="5" s="1"/>
  <c r="C13" i="13" s="1"/>
  <c r="Q129" i="5"/>
  <c r="Q132" i="5" s="1"/>
  <c r="C18" i="13" s="1"/>
  <c r="Q127" i="5" a="1"/>
  <c r="Q127" i="5" s="1"/>
  <c r="Q126" i="5" a="1"/>
  <c r="Q126" i="5" s="1"/>
  <c r="Q134" i="5" a="1"/>
  <c r="Q134" i="5" s="1"/>
  <c r="Q130" i="5"/>
  <c r="H134" i="5" a="1"/>
  <c r="H134" i="5" s="1"/>
  <c r="H127" i="5" a="1"/>
  <c r="H127" i="5" s="1"/>
  <c r="H129" i="5"/>
  <c r="H132" i="5" s="1"/>
  <c r="C9" i="13" s="1"/>
  <c r="H130" i="5"/>
  <c r="H126" i="5" a="1"/>
  <c r="H126" i="5" s="1"/>
  <c r="P129" i="5"/>
  <c r="P127" i="5" a="1"/>
  <c r="P127" i="5" s="1"/>
  <c r="P126" i="5" a="1"/>
  <c r="P126" i="5" s="1"/>
  <c r="P134" i="5" a="1"/>
  <c r="P134" i="5" s="1"/>
  <c r="P130" i="5"/>
  <c r="A2" i="5"/>
  <c r="J1" i="12"/>
  <c r="I1" i="12"/>
  <c r="H1" i="12"/>
  <c r="G32" i="12" a="1"/>
  <c r="AZ15" i="63" l="1"/>
  <c r="BB15" i="63" s="1"/>
  <c r="AZ11" i="63"/>
  <c r="BB11" i="63" s="1"/>
  <c r="AZ21" i="63"/>
  <c r="BB21" i="63" s="1"/>
  <c r="AZ6" i="63"/>
  <c r="BB6" i="63" s="1"/>
  <c r="AZ3" i="63"/>
  <c r="BB3" i="63" s="1"/>
  <c r="AZ28" i="63"/>
  <c r="BB28" i="63" s="1"/>
  <c r="AZ24" i="63"/>
  <c r="BB24" i="63" s="1"/>
  <c r="AZ19" i="63"/>
  <c r="BB19" i="63" s="1"/>
  <c r="AZ17" i="63"/>
  <c r="BB17" i="63" s="1"/>
  <c r="AZ4" i="63"/>
  <c r="BB4" i="63" s="1"/>
  <c r="AZ8" i="63"/>
  <c r="BB8" i="63" s="1"/>
  <c r="AZ30" i="63"/>
  <c r="BB30" i="63" s="1"/>
  <c r="AZ31" i="63"/>
  <c r="BB31" i="63" s="1"/>
  <c r="AZ14" i="63"/>
  <c r="BB14" i="63" s="1"/>
  <c r="AZ23" i="63"/>
  <c r="BB23" i="63" s="1"/>
  <c r="AZ10" i="63"/>
  <c r="BB10" i="63" s="1"/>
  <c r="AZ32" i="63"/>
  <c r="BB32" i="63" s="1"/>
  <c r="AZ16" i="63"/>
  <c r="BB16" i="63" s="1"/>
  <c r="AZ22" i="63"/>
  <c r="BB22" i="63" s="1"/>
  <c r="AZ5" i="63"/>
  <c r="BB5" i="63" s="1"/>
  <c r="AZ26" i="63"/>
  <c r="BB26" i="63" s="1"/>
  <c r="AZ18" i="63"/>
  <c r="BB18" i="63" s="1"/>
  <c r="AZ27" i="63"/>
  <c r="BB27" i="63" s="1"/>
  <c r="BD8" i="64"/>
  <c r="AZ29" i="63"/>
  <c r="BB29" i="63" s="1"/>
  <c r="BJ6" i="64"/>
  <c r="BL6" i="64" s="1"/>
  <c r="BH5" i="64"/>
  <c r="BD5" i="64"/>
  <c r="BK5" i="64"/>
  <c r="AX25" i="63"/>
  <c r="AT25" i="63"/>
  <c r="BA25" i="63"/>
  <c r="AT13" i="63"/>
  <c r="BA13" i="63"/>
  <c r="AX13" i="63"/>
  <c r="AX20" i="63"/>
  <c r="AT20" i="63"/>
  <c r="BA20" i="63"/>
  <c r="AX12" i="63"/>
  <c r="BA12" i="63"/>
  <c r="AT12" i="63"/>
  <c r="BA7" i="63"/>
  <c r="AT7" i="63"/>
  <c r="AX7" i="63"/>
  <c r="AX9" i="63"/>
  <c r="AT9" i="63"/>
  <c r="BA9" i="63"/>
  <c r="BH34" i="64"/>
  <c r="BD34" i="64"/>
  <c r="BK34" i="64"/>
  <c r="BH26" i="64"/>
  <c r="BK26" i="64"/>
  <c r="BD26" i="64"/>
  <c r="BH28" i="64"/>
  <c r="BD28" i="64"/>
  <c r="BK28" i="64"/>
  <c r="BH20" i="64"/>
  <c r="BD20" i="64"/>
  <c r="BK20" i="64"/>
  <c r="BK29" i="64"/>
  <c r="BH29" i="64"/>
  <c r="BD29" i="64"/>
  <c r="BH30" i="64"/>
  <c r="BK30" i="64"/>
  <c r="BD30" i="64"/>
  <c r="BD31" i="64"/>
  <c r="BK31" i="64"/>
  <c r="BH31" i="64"/>
  <c r="BK23" i="64"/>
  <c r="BH23" i="64"/>
  <c r="BD23" i="64"/>
  <c r="BK32" i="64"/>
  <c r="BH32" i="64"/>
  <c r="BD32" i="64"/>
  <c r="BH24" i="64"/>
  <c r="BK24" i="64"/>
  <c r="BD24" i="64"/>
  <c r="BD33" i="64"/>
  <c r="BK33" i="64"/>
  <c r="BH33" i="64"/>
  <c r="BD25" i="64"/>
  <c r="BK25" i="64"/>
  <c r="BH25" i="64"/>
  <c r="BH12" i="64"/>
  <c r="BD12" i="64"/>
  <c r="BK12" i="64"/>
  <c r="BH13" i="64"/>
  <c r="BD13" i="64"/>
  <c r="BK13" i="64"/>
  <c r="BD27" i="64"/>
  <c r="BK27" i="64"/>
  <c r="BH27" i="64"/>
  <c r="BH22" i="64"/>
  <c r="BD22" i="64"/>
  <c r="BK22" i="64"/>
  <c r="BH14" i="64"/>
  <c r="BD14" i="64"/>
  <c r="BK14" i="64"/>
  <c r="BK15" i="64"/>
  <c r="BH15" i="64"/>
  <c r="BD15" i="64"/>
  <c r="BK7" i="64"/>
  <c r="BH7" i="64"/>
  <c r="BD7" i="64"/>
  <c r="BD21" i="64"/>
  <c r="BK21" i="64"/>
  <c r="BH21" i="64"/>
  <c r="BK16" i="64"/>
  <c r="BH16" i="64"/>
  <c r="BD16" i="64"/>
  <c r="BK8" i="64"/>
  <c r="BH8" i="64"/>
  <c r="BD17" i="64"/>
  <c r="BK17" i="64"/>
  <c r="BH17" i="64"/>
  <c r="BD9" i="64"/>
  <c r="BK9" i="64"/>
  <c r="BH9" i="64"/>
  <c r="BK19" i="64"/>
  <c r="BH19" i="64"/>
  <c r="BD19" i="64"/>
  <c r="BD10" i="64"/>
  <c r="BK10" i="64"/>
  <c r="BH10" i="64"/>
  <c r="BK18" i="64"/>
  <c r="BH18" i="64"/>
  <c r="BD18" i="64"/>
  <c r="BJ18" i="64" s="1"/>
  <c r="BD11" i="64"/>
  <c r="BK11" i="64"/>
  <c r="BH11" i="64"/>
  <c r="Z132" i="5"/>
  <c r="C27" i="13" s="1"/>
  <c r="O132" i="5"/>
  <c r="C16" i="13" s="1"/>
  <c r="P132" i="5"/>
  <c r="C17" i="13" s="1"/>
  <c r="F132" i="5"/>
  <c r="C7" i="13" s="1"/>
  <c r="V132" i="5"/>
  <c r="C23" i="13" s="1"/>
  <c r="X132" i="5"/>
  <c r="C25" i="13" s="1"/>
  <c r="D132" i="5"/>
  <c r="C5" i="13" s="1"/>
  <c r="C132" i="5"/>
  <c r="C4" i="13" s="1"/>
  <c r="G32" i="12"/>
  <c r="F32" i="12" a="1"/>
  <c r="BJ9" i="64" l="1"/>
  <c r="BL18" i="64"/>
  <c r="BJ26" i="64"/>
  <c r="BL26" i="64" s="1"/>
  <c r="BJ24" i="64"/>
  <c r="BL24" i="64" s="1"/>
  <c r="BJ5" i="64"/>
  <c r="BL5" i="64" s="1"/>
  <c r="BL9" i="64"/>
  <c r="BJ20" i="64"/>
  <c r="BL20" i="64" s="1"/>
  <c r="BJ11" i="64"/>
  <c r="BL11" i="64" s="1"/>
  <c r="BJ31" i="64"/>
  <c r="BL31" i="64" s="1"/>
  <c r="BJ13" i="64"/>
  <c r="BL13" i="64" s="1"/>
  <c r="BJ23" i="64"/>
  <c r="BL23" i="64" s="1"/>
  <c r="BJ29" i="64"/>
  <c r="BL29" i="64" s="1"/>
  <c r="BJ33" i="64"/>
  <c r="BL33" i="64" s="1"/>
  <c r="BJ22" i="64"/>
  <c r="BL22" i="64" s="1"/>
  <c r="BJ19" i="64"/>
  <c r="BL19" i="64" s="1"/>
  <c r="BJ17" i="64"/>
  <c r="BL17" i="64" s="1"/>
  <c r="BJ21" i="64"/>
  <c r="BL21" i="64" s="1"/>
  <c r="BJ32" i="64"/>
  <c r="BL32" i="64" s="1"/>
  <c r="BJ30" i="64"/>
  <c r="BL30" i="64" s="1"/>
  <c r="AZ9" i="63"/>
  <c r="BB9" i="63" s="1"/>
  <c r="BJ15" i="64"/>
  <c r="BL15" i="64" s="1"/>
  <c r="BJ12" i="64"/>
  <c r="BL12" i="64" s="1"/>
  <c r="BJ28" i="64"/>
  <c r="BL28" i="64" s="1"/>
  <c r="AZ25" i="63"/>
  <c r="BB25" i="63" s="1"/>
  <c r="BJ27" i="64"/>
  <c r="BL27" i="64" s="1"/>
  <c r="BJ16" i="64"/>
  <c r="BL16" i="64" s="1"/>
  <c r="BJ25" i="64"/>
  <c r="BL25" i="64" s="1"/>
  <c r="AZ20" i="63"/>
  <c r="BB20" i="63" s="1"/>
  <c r="AZ12" i="63"/>
  <c r="BB12" i="63" s="1"/>
  <c r="BJ10" i="64"/>
  <c r="BL10" i="64" s="1"/>
  <c r="BJ7" i="64"/>
  <c r="BL7" i="64" s="1"/>
  <c r="AZ13" i="63"/>
  <c r="BB13" i="63" s="1"/>
  <c r="BJ34" i="64"/>
  <c r="BL34" i="64" s="1"/>
  <c r="AZ7" i="63"/>
  <c r="BB7" i="63" s="1"/>
  <c r="BJ14" i="64"/>
  <c r="BL14" i="64" s="1"/>
  <c r="BJ8" i="64"/>
  <c r="BL8" i="64" s="1"/>
  <c r="F32" i="12"/>
  <c r="E32" i="12" a="1"/>
  <c r="BC8" i="63" l="1" a="1"/>
  <c r="BC8" i="63" s="1"/>
  <c r="BC3" i="63" a="1"/>
  <c r="BC3" i="63" s="1"/>
  <c r="BM26" i="64" a="1"/>
  <c r="BM26" i="64" s="1"/>
  <c r="BM9" i="64" a="1"/>
  <c r="BM9" i="64" s="1"/>
  <c r="BM10" i="64" a="1"/>
  <c r="BM10" i="64" s="1"/>
  <c r="BM14" i="64" a="1"/>
  <c r="BM14" i="64" s="1"/>
  <c r="BM20" i="64" a="1"/>
  <c r="BM20" i="64" s="1"/>
  <c r="BC9" i="63" a="1"/>
  <c r="BC9" i="63" s="1"/>
  <c r="BC10" i="63" a="1"/>
  <c r="BC10" i="63" s="1"/>
  <c r="BC22" i="63" a="1"/>
  <c r="BC22" i="63" s="1"/>
  <c r="BC32" i="63" a="1"/>
  <c r="BC32" i="63" s="1"/>
  <c r="BC6" i="63" a="1"/>
  <c r="BC6" i="63" s="1"/>
  <c r="BC24" i="63" a="1"/>
  <c r="BC24" i="63" s="1"/>
  <c r="F24" i="62" s="1"/>
  <c r="BM7" i="64" a="1"/>
  <c r="BM7" i="64" s="1"/>
  <c r="BM22" i="64" a="1"/>
  <c r="BM22" i="64" s="1"/>
  <c r="BM28" i="64" a="1"/>
  <c r="BM28" i="64" s="1"/>
  <c r="BM23" i="64" a="1"/>
  <c r="BM23" i="64" s="1"/>
  <c r="BM27" i="64" a="1"/>
  <c r="BM27" i="64" s="1"/>
  <c r="BM19" i="64" a="1"/>
  <c r="BM19" i="64" s="1"/>
  <c r="BM32" i="64" a="1"/>
  <c r="BM32" i="64" s="1"/>
  <c r="BM12" i="64" a="1"/>
  <c r="BM12" i="64" s="1"/>
  <c r="BM33" i="64" a="1"/>
  <c r="BM33" i="64" s="1"/>
  <c r="BM6" i="64" a="1"/>
  <c r="BM6" i="64" s="1"/>
  <c r="BC11" i="63" a="1"/>
  <c r="BC11" i="63" s="1"/>
  <c r="BM24" i="64" a="1"/>
  <c r="BM24" i="64" s="1"/>
  <c r="BM34" i="64" a="1"/>
  <c r="BM34" i="64" s="1"/>
  <c r="BM18" i="64" a="1"/>
  <c r="BM18" i="64" s="1"/>
  <c r="BM15" i="64" a="1"/>
  <c r="BM15" i="64" s="1"/>
  <c r="BM13" i="64" a="1"/>
  <c r="BM13" i="64" s="1"/>
  <c r="BM25" i="64" a="1"/>
  <c r="BM25" i="64" s="1"/>
  <c r="BM29" i="64" a="1"/>
  <c r="BM29" i="64" s="1"/>
  <c r="BC18" i="63" a="1"/>
  <c r="BC18" i="63" s="1"/>
  <c r="BC25" i="63" a="1"/>
  <c r="BC25" i="63" s="1"/>
  <c r="F25" i="62" s="1"/>
  <c r="BC12" i="63" a="1"/>
  <c r="BC12" i="63" s="1"/>
  <c r="BC13" i="63" a="1"/>
  <c r="BC13" i="63" s="1"/>
  <c r="BC23" i="63" a="1"/>
  <c r="BC23" i="63" s="1"/>
  <c r="BC21" i="63" a="1"/>
  <c r="BC21" i="63" s="1"/>
  <c r="BC30" i="63" a="1"/>
  <c r="BC30" i="63" s="1"/>
  <c r="BC4" i="63" a="1"/>
  <c r="BC4" i="63" s="1"/>
  <c r="F4" i="62" s="1"/>
  <c r="BC20" i="63" a="1"/>
  <c r="BC20" i="63" s="1"/>
  <c r="BC19" i="63" a="1"/>
  <c r="BC19" i="63" s="1"/>
  <c r="BC29" i="63" a="1"/>
  <c r="BC29" i="63" s="1"/>
  <c r="BC5" i="63" a="1"/>
  <c r="BC5" i="63" s="1"/>
  <c r="BC28" i="63" a="1"/>
  <c r="BC28" i="63" s="1"/>
  <c r="BC27" i="63" a="1"/>
  <c r="BC27" i="63" s="1"/>
  <c r="BC14" i="63" a="1"/>
  <c r="BC14" i="63" s="1"/>
  <c r="BC31" i="63" a="1"/>
  <c r="BC31" i="63" s="1"/>
  <c r="F31" i="62" s="1"/>
  <c r="BC17" i="63" a="1"/>
  <c r="BC17" i="63" s="1"/>
  <c r="F17" i="62" s="1"/>
  <c r="BC7" i="63" a="1"/>
  <c r="BC7" i="63" s="1"/>
  <c r="BC26" i="63" a="1"/>
  <c r="BC26" i="63" s="1"/>
  <c r="BC16" i="63" a="1"/>
  <c r="BC16" i="63" s="1"/>
  <c r="F16" i="62" s="1"/>
  <c r="BC15" i="63" a="1"/>
  <c r="BC15" i="63" s="1"/>
  <c r="BM16" i="64" a="1"/>
  <c r="BM16" i="64" s="1"/>
  <c r="BM31" i="64" a="1"/>
  <c r="BM31" i="64" s="1"/>
  <c r="BM5" i="64" a="1"/>
  <c r="BM5" i="64" s="1"/>
  <c r="BM11" i="64" a="1"/>
  <c r="BM11" i="64" s="1"/>
  <c r="BM8" i="64" a="1"/>
  <c r="BM8" i="64" s="1"/>
  <c r="BM30" i="64" a="1"/>
  <c r="BM30" i="64" s="1"/>
  <c r="BM17" i="64" a="1"/>
  <c r="BM17" i="64" s="1"/>
  <c r="BM21" i="64" a="1"/>
  <c r="BM21" i="64" s="1"/>
  <c r="E32" i="12"/>
  <c r="D32" i="12" a="1"/>
  <c r="F12" i="62" l="1"/>
  <c r="F20" i="62"/>
  <c r="F18" i="62"/>
  <c r="F11" i="62"/>
  <c r="F27" i="62"/>
  <c r="F21" i="62"/>
  <c r="F23" i="62"/>
  <c r="F5" i="62"/>
  <c r="G3" i="62" s="1" a="1"/>
  <c r="G3" i="62" s="1"/>
  <c r="F30" i="62"/>
  <c r="F13" i="62"/>
  <c r="F32" i="62"/>
  <c r="F26" i="62"/>
  <c r="F22" i="62"/>
  <c r="F7" i="62"/>
  <c r="F10" i="62"/>
  <c r="F8" i="62"/>
  <c r="F9" i="62"/>
  <c r="F14" i="62"/>
  <c r="F15" i="62"/>
  <c r="F28" i="62"/>
  <c r="F6" i="62"/>
  <c r="F29" i="62"/>
  <c r="F3" i="62"/>
  <c r="F19" i="62"/>
  <c r="D32" i="12"/>
  <c r="C32" i="12" a="1"/>
  <c r="J31" i="40" l="1"/>
  <c r="J33" i="40"/>
  <c r="J19" i="40"/>
  <c r="J27" i="40"/>
  <c r="J8" i="40"/>
  <c r="J32" i="40"/>
  <c r="J29" i="40"/>
  <c r="J28" i="40"/>
  <c r="J34" i="40"/>
  <c r="J9" i="40"/>
  <c r="J30" i="40"/>
  <c r="J23" i="40"/>
  <c r="J20" i="40"/>
  <c r="J17" i="40"/>
  <c r="J12" i="40"/>
  <c r="J16" i="40"/>
  <c r="J22" i="40"/>
  <c r="J13" i="40"/>
  <c r="J10" i="40"/>
  <c r="J14" i="40"/>
  <c r="J35" i="40"/>
  <c r="J15" i="40"/>
  <c r="J18" i="40"/>
  <c r="J25" i="40"/>
  <c r="J26" i="40"/>
  <c r="J21" i="40"/>
  <c r="J24" i="40"/>
  <c r="J7" i="40"/>
  <c r="J11" i="40"/>
  <c r="C32" i="12"/>
  <c r="G31" i="12" a="1"/>
  <c r="G31" i="12" l="1"/>
  <c r="F31" i="12" a="1"/>
  <c r="F31" i="12" l="1"/>
  <c r="E31" i="12" a="1"/>
  <c r="E31" i="12" l="1"/>
  <c r="D31" i="12" a="1"/>
  <c r="D31" i="12" l="1"/>
  <c r="C31" i="12" a="1"/>
  <c r="C31" i="12" l="1"/>
  <c r="G30" i="12" a="1"/>
  <c r="G30" i="12" l="1"/>
  <c r="F30" i="12" a="1"/>
  <c r="F30" i="12" l="1"/>
  <c r="E30" i="12" a="1"/>
  <c r="E30" i="12" l="1"/>
  <c r="D30" i="12" a="1"/>
  <c r="D30" i="12" l="1"/>
  <c r="C30" i="12" a="1"/>
  <c r="C30" i="12" l="1"/>
  <c r="G29" i="12" a="1"/>
  <c r="G29" i="12" l="1"/>
  <c r="F29" i="12" a="1"/>
  <c r="F29" i="12" l="1"/>
  <c r="E29" i="12" a="1"/>
  <c r="E29" i="12" l="1"/>
  <c r="D29" i="12" a="1"/>
  <c r="D29" i="12" l="1"/>
  <c r="C29" i="12" a="1"/>
  <c r="C29" i="12" l="1"/>
  <c r="G28" i="12" a="1"/>
  <c r="G28" i="12" l="1"/>
  <c r="F28" i="12" a="1"/>
  <c r="F28" i="12" l="1"/>
  <c r="E28" i="12" a="1"/>
  <c r="E28" i="12" l="1"/>
  <c r="D28" i="12" a="1"/>
  <c r="D28" i="12" l="1"/>
  <c r="C28" i="12" a="1"/>
  <c r="C28" i="12" l="1"/>
  <c r="G27" i="12" a="1"/>
  <c r="G27" i="12" l="1"/>
  <c r="F27" i="12" a="1"/>
  <c r="F27" i="12" l="1"/>
  <c r="E27" i="12" a="1"/>
  <c r="E27" i="12" l="1"/>
  <c r="D27" i="12" a="1"/>
  <c r="D27" i="12" l="1"/>
  <c r="C27" i="12" a="1"/>
  <c r="C27" i="12" l="1"/>
  <c r="G26" i="12" a="1"/>
  <c r="G26" i="12" l="1"/>
  <c r="F26" i="12" a="1"/>
  <c r="F26" i="12" l="1"/>
  <c r="E26" i="12" a="1"/>
  <c r="E26" i="12" l="1"/>
  <c r="D26" i="12" a="1"/>
  <c r="D26" i="12" l="1"/>
  <c r="C26" i="12" a="1"/>
  <c r="C26" i="12" l="1"/>
  <c r="G25" i="12" a="1"/>
  <c r="G25" i="12" l="1"/>
  <c r="F25" i="12" a="1"/>
  <c r="F25" i="12" l="1"/>
  <c r="E25" i="12" a="1"/>
  <c r="E25" i="12" l="1"/>
  <c r="D25" i="12" a="1"/>
  <c r="D25" i="12" l="1"/>
  <c r="C25" i="12" a="1"/>
  <c r="C25" i="12" l="1"/>
  <c r="G24" i="12" a="1"/>
  <c r="G24" i="12" l="1"/>
  <c r="F24" i="12" a="1"/>
  <c r="F24" i="12" l="1"/>
  <c r="E24" i="12" a="1"/>
  <c r="E24" i="12" l="1"/>
  <c r="D24" i="12" a="1"/>
  <c r="D24" i="12" l="1"/>
  <c r="C24" i="12" a="1"/>
  <c r="C24" i="12" l="1"/>
  <c r="G23" i="12" a="1"/>
  <c r="G23" i="12" l="1"/>
  <c r="F23" i="12" a="1"/>
  <c r="F23" i="12" l="1"/>
  <c r="E23" i="12" a="1"/>
  <c r="E23" i="12" l="1"/>
  <c r="D23" i="12" a="1"/>
  <c r="D23" i="12" l="1"/>
  <c r="C23" i="12" a="1"/>
  <c r="C23" i="12" l="1"/>
  <c r="G22" i="12" a="1"/>
  <c r="G22" i="12" l="1"/>
  <c r="F22" i="12" a="1"/>
  <c r="F22" i="12" l="1"/>
  <c r="E22" i="12" a="1"/>
  <c r="E22" i="12" l="1"/>
  <c r="D22" i="12" a="1"/>
  <c r="D22" i="12" l="1"/>
  <c r="C22" i="12" a="1"/>
  <c r="C22" i="12" l="1"/>
  <c r="G21" i="12" a="1"/>
  <c r="G21" i="12" l="1"/>
  <c r="F21" i="12" a="1"/>
  <c r="F21" i="12" l="1"/>
  <c r="E21" i="12" a="1"/>
  <c r="E21" i="12" l="1"/>
  <c r="D21" i="12" a="1"/>
  <c r="D21" i="12" l="1"/>
  <c r="C21" i="12" a="1"/>
  <c r="C21" i="12" l="1"/>
  <c r="G20" i="12" a="1"/>
  <c r="G20" i="12" l="1"/>
  <c r="F20" i="12" a="1"/>
  <c r="F20" i="12" l="1"/>
  <c r="E20" i="12" a="1"/>
  <c r="E20" i="12" l="1"/>
  <c r="D20" i="12" a="1"/>
  <c r="D20" i="12" l="1"/>
  <c r="C20" i="12" a="1"/>
  <c r="C20" i="12" l="1"/>
  <c r="G19" i="12" a="1"/>
  <c r="G19" i="12" l="1"/>
  <c r="F19" i="12" a="1"/>
  <c r="F19" i="12" l="1"/>
  <c r="E19" i="12" a="1"/>
  <c r="E19" i="12" l="1"/>
  <c r="D19" i="12" a="1"/>
  <c r="D19" i="12" l="1"/>
  <c r="C19" i="12" a="1"/>
  <c r="C19" i="12" l="1"/>
  <c r="G18" i="12" a="1"/>
  <c r="G18" i="12" l="1"/>
  <c r="F18" i="12" a="1"/>
  <c r="F18" i="12" l="1"/>
  <c r="E18" i="12" a="1"/>
  <c r="E18" i="12" l="1"/>
  <c r="D18" i="12" a="1"/>
  <c r="D18" i="12" l="1"/>
  <c r="C18" i="12" a="1"/>
  <c r="C18" i="12" l="1"/>
  <c r="G17" i="12" a="1"/>
  <c r="G17" i="12" l="1"/>
  <c r="F17" i="12" a="1"/>
  <c r="F17" i="12" l="1"/>
  <c r="E17" i="12" a="1"/>
  <c r="E17" i="12" l="1"/>
  <c r="D17" i="12" a="1"/>
  <c r="D17" i="12" l="1"/>
  <c r="C17" i="12" a="1"/>
  <c r="C17" i="12" l="1"/>
  <c r="G16" i="12" a="1"/>
  <c r="G16" i="12" l="1"/>
  <c r="F16" i="12" a="1"/>
  <c r="F16" i="12" l="1"/>
  <c r="E16" i="12" a="1"/>
  <c r="E16" i="12" l="1"/>
  <c r="D16" i="12" a="1"/>
  <c r="D16" i="12" l="1"/>
  <c r="C16" i="12" a="1"/>
  <c r="C16" i="12" l="1"/>
  <c r="G15" i="12" a="1"/>
  <c r="G15" i="12" l="1"/>
  <c r="F15" i="12" a="1"/>
  <c r="F15" i="12" l="1"/>
  <c r="E15" i="12" a="1"/>
  <c r="E15" i="12" l="1"/>
  <c r="D15" i="12" a="1"/>
  <c r="D15" i="12" l="1"/>
  <c r="C15" i="12" a="1"/>
  <c r="C15" i="12" l="1"/>
  <c r="G14" i="12" a="1"/>
  <c r="G14" i="12" l="1"/>
  <c r="F14" i="12" a="1"/>
  <c r="F14" i="12" l="1"/>
  <c r="E14" i="12" a="1"/>
  <c r="E14" i="12" l="1"/>
  <c r="D14" i="12" a="1"/>
  <c r="D14" i="12" l="1"/>
  <c r="C14" i="12" a="1"/>
  <c r="C14" i="12" l="1"/>
  <c r="G13" i="12" a="1"/>
  <c r="G13" i="12" l="1"/>
  <c r="F13" i="12" a="1"/>
  <c r="F13" i="12" l="1"/>
  <c r="E13" i="12" a="1"/>
  <c r="E13" i="12" l="1"/>
  <c r="D13" i="12" a="1"/>
  <c r="D13" i="12" l="1"/>
  <c r="C13" i="12" a="1"/>
  <c r="C13" i="12" l="1"/>
  <c r="G12" i="12" a="1"/>
  <c r="G12" i="12" l="1"/>
  <c r="F12" i="12" a="1"/>
  <c r="F12" i="12" l="1"/>
  <c r="E12" i="12" a="1"/>
  <c r="E12" i="12" l="1"/>
  <c r="D12" i="12" a="1"/>
  <c r="D12" i="12" l="1"/>
  <c r="C12" i="12" a="1"/>
  <c r="C12" i="12" l="1"/>
  <c r="G11" i="12" a="1"/>
  <c r="G11" i="12" l="1"/>
  <c r="F11" i="12" a="1"/>
  <c r="F11" i="12" l="1"/>
  <c r="E11" i="12" a="1"/>
  <c r="E11" i="12" l="1"/>
  <c r="D11" i="12" a="1"/>
  <c r="D11" i="12" l="1"/>
  <c r="C11" i="12" a="1"/>
  <c r="C11" i="12" l="1"/>
  <c r="G10" i="12" a="1"/>
  <c r="G10" i="12" l="1"/>
  <c r="F10" i="12" a="1"/>
  <c r="F10" i="12" l="1"/>
  <c r="E10" i="12" a="1"/>
  <c r="E10" i="12" l="1"/>
  <c r="D10" i="12" a="1"/>
  <c r="D10" i="12" l="1"/>
  <c r="C10" i="12" a="1"/>
  <c r="C10" i="12" l="1"/>
  <c r="G9" i="12" a="1"/>
  <c r="G9" i="12" l="1"/>
  <c r="F9" i="12" a="1"/>
  <c r="F9" i="12" l="1"/>
  <c r="E9" i="12" a="1"/>
  <c r="E9" i="12" l="1"/>
  <c r="D9" i="12" a="1"/>
  <c r="D9" i="12" l="1"/>
  <c r="C9" i="12" a="1"/>
  <c r="C9" i="12" l="1"/>
  <c r="G8" i="12" a="1"/>
  <c r="G8" i="12" l="1"/>
  <c r="F8" i="12" a="1"/>
  <c r="F8" i="12" l="1"/>
  <c r="E8" i="12" a="1"/>
  <c r="E8" i="12" l="1"/>
  <c r="D8" i="12" a="1"/>
  <c r="D8" i="12" l="1"/>
  <c r="C8" i="12" a="1"/>
  <c r="C8" i="12" l="1"/>
  <c r="G7" i="12" a="1"/>
  <c r="G7" i="12" l="1"/>
  <c r="F7" i="12" a="1"/>
  <c r="F7" i="12" l="1"/>
  <c r="E7" i="12" a="1"/>
  <c r="E7" i="12" l="1"/>
  <c r="D7" i="12" a="1"/>
  <c r="D7" i="12" l="1"/>
  <c r="C7" i="12" a="1"/>
  <c r="C7" i="12" l="1"/>
  <c r="G6" i="12" a="1"/>
  <c r="G6" i="12" l="1"/>
  <c r="F6" i="12" a="1"/>
  <c r="F6" i="12" l="1"/>
  <c r="E6" i="12" a="1"/>
  <c r="E6" i="12" l="1"/>
  <c r="D6" i="12" a="1"/>
  <c r="D6" i="12" l="1"/>
  <c r="C6" i="12" a="1"/>
  <c r="C6" i="12" l="1"/>
  <c r="G5" i="12" a="1"/>
  <c r="G5" i="12" l="1"/>
  <c r="F5" i="12" a="1"/>
  <c r="F5" i="12" l="1"/>
  <c r="E5" i="12" a="1"/>
  <c r="E5" i="12" l="1"/>
  <c r="D5" i="12" a="1"/>
  <c r="D5" i="12" l="1"/>
  <c r="C5" i="12" a="1"/>
  <c r="C5" i="12" l="1"/>
  <c r="G4" i="12" a="1"/>
  <c r="G4" i="12" l="1"/>
  <c r="F4" i="12" a="1"/>
  <c r="F4" i="12" l="1"/>
  <c r="E4" i="12" a="1"/>
  <c r="E4" i="12" l="1"/>
  <c r="D4" i="12" a="1"/>
  <c r="D4" i="12" l="1"/>
  <c r="C4" i="12" a="1"/>
  <c r="C4" i="12" l="1"/>
  <c r="G3" i="12" a="1"/>
  <c r="G3" i="12" l="1"/>
  <c r="F3" i="12" a="1"/>
  <c r="F3" i="12" l="1"/>
  <c r="E3" i="12" a="1"/>
  <c r="E3" i="12" l="1"/>
  <c r="D3" i="12" a="1"/>
  <c r="D3" i="12" l="1"/>
  <c r="C3" i="12" a="1"/>
  <c r="C3" i="12" l="1"/>
  <c r="F4" i="39" l="1"/>
  <c r="F5" i="39"/>
  <c r="F6" i="39"/>
  <c r="F7" i="39"/>
  <c r="F8" i="39"/>
  <c r="F9" i="39"/>
  <c r="F10" i="39"/>
  <c r="F11" i="39"/>
  <c r="F12" i="39"/>
  <c r="F13" i="39"/>
  <c r="F14" i="39"/>
  <c r="F15" i="39"/>
  <c r="F16" i="39"/>
  <c r="F17" i="39"/>
  <c r="F18" i="39"/>
  <c r="F19" i="39"/>
  <c r="F20" i="39"/>
  <c r="F21" i="39"/>
  <c r="F22" i="39"/>
  <c r="F23" i="39"/>
  <c r="F24" i="39"/>
  <c r="F25" i="39"/>
  <c r="F26" i="39"/>
  <c r="F27" i="39"/>
  <c r="F28" i="39"/>
  <c r="F29" i="39"/>
  <c r="F30" i="39"/>
  <c r="F31" i="39"/>
  <c r="F32" i="39"/>
  <c r="F3" i="39"/>
  <c r="AE2" i="61" a="1"/>
  <c r="AE2" i="61" l="1"/>
  <c r="AD2" i="61" a="1"/>
  <c r="AD2" i="61" l="1"/>
  <c r="AC2" i="61" a="1"/>
  <c r="AC2" i="61" l="1"/>
  <c r="AB2" i="61" a="1"/>
  <c r="AB2" i="61" l="1"/>
  <c r="AA2" i="61" a="1"/>
  <c r="AA2" i="61" l="1"/>
  <c r="Z2" i="61" a="1"/>
  <c r="Z2" i="61" l="1"/>
  <c r="Y2" i="61" a="1"/>
  <c r="Y2" i="61" l="1"/>
  <c r="X2" i="61" a="1"/>
  <c r="X2" i="61" l="1"/>
  <c r="W2" i="61" a="1"/>
  <c r="W2" i="61" l="1"/>
  <c r="V2" i="61" a="1"/>
  <c r="V2" i="61" l="1"/>
  <c r="U2" i="61" a="1"/>
  <c r="U2" i="61" l="1"/>
  <c r="T2" i="61" a="1"/>
  <c r="T2" i="61" l="1"/>
  <c r="S2" i="61" a="1"/>
  <c r="S2" i="61" l="1"/>
  <c r="R2" i="61" a="1"/>
  <c r="R2" i="61" l="1"/>
  <c r="Q2" i="61" a="1"/>
  <c r="Q2" i="61" l="1"/>
  <c r="P2" i="61" a="1"/>
  <c r="P2" i="61" l="1"/>
  <c r="O2" i="61" a="1"/>
  <c r="O2" i="61" l="1"/>
  <c r="N2" i="61" a="1"/>
  <c r="N2" i="61" l="1"/>
  <c r="M2" i="61" a="1"/>
  <c r="M2" i="61" l="1"/>
  <c r="L2" i="61" a="1"/>
  <c r="L2" i="61" l="1"/>
  <c r="K2" i="61" a="1"/>
  <c r="K2" i="61" l="1"/>
  <c r="J2" i="61" a="1"/>
  <c r="J2" i="61" l="1"/>
  <c r="I2" i="61" a="1"/>
  <c r="I2" i="61" l="1"/>
  <c r="H2" i="61" a="1"/>
  <c r="H2" i="61" l="1"/>
  <c r="G2" i="61" a="1"/>
  <c r="G2" i="61" l="1"/>
  <c r="F2" i="61" a="1"/>
  <c r="F2" i="61" l="1"/>
  <c r="E2" i="61" a="1"/>
  <c r="E2" i="61" l="1"/>
  <c r="D2" i="61" a="1"/>
  <c r="D2" i="61" l="1"/>
  <c r="C2" i="61" a="1"/>
  <c r="A2" i="61" a="1"/>
  <c r="B2" i="61" a="1"/>
  <c r="C2" i="61" l="1"/>
  <c r="A2" i="61"/>
  <c r="B2" i="61"/>
  <c r="AE138" i="15" a="1"/>
  <c r="AE138" i="15" s="1"/>
  <c r="AD138" i="15" a="1"/>
  <c r="AD138" i="15" s="1"/>
  <c r="AC138" i="15" a="1"/>
  <c r="AC138" i="15" s="1"/>
  <c r="AB138" i="15" a="1"/>
  <c r="AB138" i="15" s="1"/>
  <c r="AA138" i="15" a="1"/>
  <c r="AA138" i="15" s="1"/>
  <c r="Z138" i="15" a="1"/>
  <c r="Z138" i="15" s="1"/>
  <c r="Y138" i="15" a="1"/>
  <c r="Y138" i="15" s="1"/>
  <c r="X138" i="15" a="1"/>
  <c r="X138" i="15" s="1"/>
  <c r="W138" i="15" a="1"/>
  <c r="W138" i="15" s="1"/>
  <c r="V138" i="15" a="1"/>
  <c r="V138" i="15" s="1"/>
  <c r="U138" i="15" a="1"/>
  <c r="U138" i="15" s="1"/>
  <c r="T138" i="15" a="1"/>
  <c r="T138" i="15" s="1"/>
  <c r="S138" i="15" a="1"/>
  <c r="S138" i="15" s="1"/>
  <c r="R138" i="15" a="1"/>
  <c r="R138" i="15" s="1"/>
  <c r="Q138" i="15" a="1"/>
  <c r="Q138" i="15" s="1"/>
  <c r="P138" i="15" a="1"/>
  <c r="P138" i="15" s="1"/>
  <c r="O138" i="15" a="1"/>
  <c r="O138" i="15" s="1"/>
  <c r="N138" i="15" a="1"/>
  <c r="N138" i="15" s="1"/>
  <c r="M138" i="15" a="1"/>
  <c r="M138" i="15" s="1"/>
  <c r="L138" i="15" a="1"/>
  <c r="L138" i="15" s="1"/>
  <c r="K138" i="15" a="1"/>
  <c r="K138" i="15" s="1"/>
  <c r="J138" i="15" a="1"/>
  <c r="J138" i="15" s="1"/>
  <c r="I138" i="15" a="1"/>
  <c r="I138" i="15" s="1"/>
  <c r="H138" i="15" a="1"/>
  <c r="H138" i="15" s="1"/>
  <c r="G138" i="15" a="1"/>
  <c r="G138" i="15" s="1"/>
  <c r="F138" i="15" a="1"/>
  <c r="F138" i="15" s="1"/>
  <c r="E138" i="15" a="1"/>
  <c r="E138" i="15" s="1"/>
  <c r="D138" i="15" a="1"/>
  <c r="D138" i="15" s="1"/>
  <c r="C138" i="15" a="1"/>
  <c r="C138" i="15" s="1"/>
  <c r="AE137" i="15" a="1"/>
  <c r="AE137" i="15" s="1"/>
  <c r="AD137" i="15" a="1"/>
  <c r="AD137" i="15" s="1"/>
  <c r="AC137" i="15" a="1"/>
  <c r="AC137" i="15" s="1"/>
  <c r="AB137" i="15" a="1"/>
  <c r="AB137" i="15" s="1"/>
  <c r="AA137" i="15" a="1"/>
  <c r="AA137" i="15" s="1"/>
  <c r="Z137" i="15" a="1"/>
  <c r="Z137" i="15" s="1"/>
  <c r="Y137" i="15" a="1"/>
  <c r="Y137" i="15" s="1"/>
  <c r="X137" i="15" a="1"/>
  <c r="X137" i="15" s="1"/>
  <c r="W137" i="15" a="1"/>
  <c r="W137" i="15" s="1"/>
  <c r="V137" i="15" a="1"/>
  <c r="V137" i="15" s="1"/>
  <c r="U137" i="15" a="1"/>
  <c r="U137" i="15" s="1"/>
  <c r="T137" i="15" a="1"/>
  <c r="T137" i="15" s="1"/>
  <c r="S137" i="15" a="1"/>
  <c r="S137" i="15" s="1"/>
  <c r="R137" i="15" a="1"/>
  <c r="R137" i="15" s="1"/>
  <c r="Q137" i="15" a="1"/>
  <c r="Q137" i="15" s="1"/>
  <c r="P137" i="15" a="1"/>
  <c r="P137" i="15" s="1"/>
  <c r="O137" i="15" a="1"/>
  <c r="O137" i="15" s="1"/>
  <c r="N137" i="15" a="1"/>
  <c r="N137" i="15" s="1"/>
  <c r="M137" i="15" a="1"/>
  <c r="M137" i="15" s="1"/>
  <c r="L137" i="15" a="1"/>
  <c r="L137" i="15" s="1"/>
  <c r="K137" i="15" a="1"/>
  <c r="K137" i="15" s="1"/>
  <c r="J137" i="15" a="1"/>
  <c r="J137" i="15" s="1"/>
  <c r="I137" i="15" a="1"/>
  <c r="I137" i="15" s="1"/>
  <c r="H137" i="15" a="1"/>
  <c r="H137" i="15" s="1"/>
  <c r="G137" i="15" a="1"/>
  <c r="G137" i="15" s="1"/>
  <c r="F137" i="15" a="1"/>
  <c r="F137" i="15" s="1"/>
  <c r="E137" i="15" a="1"/>
  <c r="E137" i="15" s="1"/>
  <c r="D137" i="15" a="1"/>
  <c r="D137" i="15" s="1"/>
  <c r="C137" i="15" a="1"/>
  <c r="C137" i="15" s="1"/>
  <c r="AE136" i="15" a="1"/>
  <c r="AE136" i="15" s="1"/>
  <c r="AD136" i="15" a="1"/>
  <c r="AD136" i="15" s="1"/>
  <c r="AD140" i="15" s="1"/>
  <c r="AC136" i="15" a="1"/>
  <c r="AC136" i="15" s="1"/>
  <c r="AB136" i="15" a="1"/>
  <c r="AB136" i="15" s="1"/>
  <c r="AA136" i="15" a="1"/>
  <c r="AA136" i="15" s="1"/>
  <c r="AA140" i="15" s="1"/>
  <c r="Z136" i="15" a="1"/>
  <c r="Z136" i="15" s="1"/>
  <c r="Z140" i="15" s="1"/>
  <c r="Y136" i="15" a="1"/>
  <c r="Y136" i="15" s="1"/>
  <c r="Y140" i="15" s="1"/>
  <c r="X136" i="15" a="1"/>
  <c r="X136" i="15" s="1"/>
  <c r="W136" i="15" a="1"/>
  <c r="W136" i="15" s="1"/>
  <c r="V136" i="15" a="1"/>
  <c r="V136" i="15" s="1"/>
  <c r="V140" i="15" s="1"/>
  <c r="U136" i="15" a="1"/>
  <c r="U136" i="15" s="1"/>
  <c r="T136" i="15" a="1"/>
  <c r="T136" i="15" s="1"/>
  <c r="S136" i="15" a="1"/>
  <c r="S136" i="15" s="1"/>
  <c r="R136" i="15" a="1"/>
  <c r="R136" i="15" s="1"/>
  <c r="R140" i="15" s="1"/>
  <c r="Q136" i="15" a="1"/>
  <c r="Q136" i="15" s="1"/>
  <c r="Q140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K140" i="15" s="1"/>
  <c r="J136" i="15" a="1"/>
  <c r="J136" i="15" s="1"/>
  <c r="I136" i="15" a="1"/>
  <c r="I136" i="15" s="1"/>
  <c r="I140" i="15" s="1"/>
  <c r="H136" i="15" a="1"/>
  <c r="H136" i="15" s="1"/>
  <c r="G136" i="15" a="1"/>
  <c r="G136" i="15" s="1"/>
  <c r="F136" i="15" a="1"/>
  <c r="F136" i="15" s="1"/>
  <c r="F140" i="15" s="1"/>
  <c r="E136" i="15" a="1"/>
  <c r="E136" i="15" s="1"/>
  <c r="D136" i="15" a="1"/>
  <c r="D136" i="15" s="1"/>
  <c r="C136" i="15" a="1"/>
  <c r="C136" i="15" s="1"/>
  <c r="C140" i="15" s="1"/>
  <c r="B138" i="15" a="1"/>
  <c r="B138" i="15" s="1"/>
  <c r="B137" i="15" a="1"/>
  <c r="B137" i="15" s="1"/>
  <c r="B136" i="15" a="1"/>
  <c r="B136" i="15" s="1"/>
  <c r="E4" i="39"/>
  <c r="E5" i="39"/>
  <c r="E6" i="39"/>
  <c r="E7" i="39"/>
  <c r="E8" i="39"/>
  <c r="E9" i="39"/>
  <c r="E10" i="39"/>
  <c r="E11" i="39"/>
  <c r="E12" i="39"/>
  <c r="E13" i="39"/>
  <c r="E14" i="39"/>
  <c r="E15" i="39"/>
  <c r="E16" i="39"/>
  <c r="E17" i="39"/>
  <c r="E18" i="39"/>
  <c r="E19" i="39"/>
  <c r="E20" i="39"/>
  <c r="E21" i="39"/>
  <c r="E22" i="39"/>
  <c r="E23" i="39"/>
  <c r="E24" i="39"/>
  <c r="E25" i="39"/>
  <c r="E26" i="39"/>
  <c r="E27" i="39"/>
  <c r="E28" i="39"/>
  <c r="E29" i="39"/>
  <c r="E30" i="39"/>
  <c r="E31" i="39"/>
  <c r="E32" i="39"/>
  <c r="E3" i="39"/>
  <c r="AE131" i="15"/>
  <c r="AD131" i="15"/>
  <c r="AC131" i="15"/>
  <c r="AB131" i="15"/>
  <c r="AA131" i="15"/>
  <c r="Z131" i="15"/>
  <c r="Y131" i="15"/>
  <c r="X131" i="15"/>
  <c r="W131" i="15"/>
  <c r="V131" i="15"/>
  <c r="U131" i="15"/>
  <c r="T131" i="15"/>
  <c r="S131" i="15"/>
  <c r="R131" i="15"/>
  <c r="Q131" i="15"/>
  <c r="P131" i="15"/>
  <c r="O131" i="15"/>
  <c r="N131" i="15"/>
  <c r="M131" i="15"/>
  <c r="L131" i="15"/>
  <c r="K131" i="15"/>
  <c r="J131" i="15"/>
  <c r="I131" i="15"/>
  <c r="H131" i="15"/>
  <c r="G131" i="15"/>
  <c r="F131" i="15"/>
  <c r="E131" i="15"/>
  <c r="D131" i="15"/>
  <c r="C131" i="15"/>
  <c r="AE130" i="15"/>
  <c r="AE133" i="15" s="1"/>
  <c r="D32" i="13" s="1"/>
  <c r="AD130" i="15"/>
  <c r="AD133" i="15" s="1"/>
  <c r="D31" i="13" s="1"/>
  <c r="AC130" i="15"/>
  <c r="AC133" i="15" s="1"/>
  <c r="D30" i="13" s="1"/>
  <c r="AB130" i="15"/>
  <c r="AB133" i="15" s="1"/>
  <c r="D29" i="13" s="1"/>
  <c r="AA130" i="15"/>
  <c r="AA133" i="15" s="1"/>
  <c r="D28" i="13" s="1"/>
  <c r="Z130" i="15"/>
  <c r="Z133" i="15" s="1"/>
  <c r="D27" i="13" s="1"/>
  <c r="Y130" i="15"/>
  <c r="Y133" i="15" s="1"/>
  <c r="D26" i="13" s="1"/>
  <c r="X130" i="15"/>
  <c r="X133" i="15" s="1"/>
  <c r="D25" i="13" s="1"/>
  <c r="W130" i="15"/>
  <c r="W133" i="15" s="1"/>
  <c r="D24" i="13" s="1"/>
  <c r="V130" i="15"/>
  <c r="V133" i="15" s="1"/>
  <c r="D23" i="13" s="1"/>
  <c r="U130" i="15"/>
  <c r="U133" i="15" s="1"/>
  <c r="D22" i="13" s="1"/>
  <c r="T130" i="15"/>
  <c r="T133" i="15" s="1"/>
  <c r="D21" i="13" s="1"/>
  <c r="S130" i="15"/>
  <c r="S133" i="15" s="1"/>
  <c r="D20" i="13" s="1"/>
  <c r="R130" i="15"/>
  <c r="R133" i="15" s="1"/>
  <c r="D19" i="13" s="1"/>
  <c r="Q130" i="15"/>
  <c r="Q133" i="15" s="1"/>
  <c r="D18" i="13" s="1"/>
  <c r="P130" i="15"/>
  <c r="P133" i="15" s="1"/>
  <c r="D17" i="13" s="1"/>
  <c r="O130" i="15"/>
  <c r="O133" i="15" s="1"/>
  <c r="D16" i="13" s="1"/>
  <c r="N130" i="15"/>
  <c r="N133" i="15" s="1"/>
  <c r="D15" i="13" s="1"/>
  <c r="M130" i="15"/>
  <c r="M133" i="15" s="1"/>
  <c r="D14" i="13" s="1"/>
  <c r="L130" i="15"/>
  <c r="L133" i="15" s="1"/>
  <c r="D13" i="13" s="1"/>
  <c r="K130" i="15"/>
  <c r="K133" i="15" s="1"/>
  <c r="D12" i="13" s="1"/>
  <c r="J130" i="15"/>
  <c r="J133" i="15" s="1"/>
  <c r="D11" i="13" s="1"/>
  <c r="I130" i="15"/>
  <c r="I133" i="15" s="1"/>
  <c r="D10" i="13" s="1"/>
  <c r="H130" i="15"/>
  <c r="H133" i="15" s="1"/>
  <c r="D9" i="13" s="1"/>
  <c r="G130" i="15"/>
  <c r="G133" i="15" s="1"/>
  <c r="D8" i="13" s="1"/>
  <c r="F130" i="15"/>
  <c r="F133" i="15" s="1"/>
  <c r="D7" i="13" s="1"/>
  <c r="E130" i="15"/>
  <c r="E133" i="15" s="1"/>
  <c r="D6" i="13" s="1"/>
  <c r="D130" i="15"/>
  <c r="D133" i="15" s="1"/>
  <c r="D5" i="13" s="1"/>
  <c r="C130" i="15"/>
  <c r="C133" i="15" s="1"/>
  <c r="D4" i="13" s="1"/>
  <c r="AE128" i="15"/>
  <c r="AE128" i="15" a="1"/>
  <c r="AD128" i="15"/>
  <c r="AD128" i="15" a="1"/>
  <c r="AC128" i="15" a="1"/>
  <c r="AC128" i="15" s="1"/>
  <c r="AB128" i="15"/>
  <c r="AB128" i="15" a="1"/>
  <c r="AA128" i="15"/>
  <c r="AA128" i="15" a="1"/>
  <c r="Z128" i="15"/>
  <c r="Z128" i="15" a="1"/>
  <c r="Y128" i="15" a="1"/>
  <c r="Y128" i="15" s="1"/>
  <c r="X128" i="15"/>
  <c r="X128" i="15" a="1"/>
  <c r="W128" i="15"/>
  <c r="W128" i="15" a="1"/>
  <c r="V128" i="15"/>
  <c r="V128" i="15" a="1"/>
  <c r="U128" i="15" a="1"/>
  <c r="U128" i="15" s="1"/>
  <c r="T128" i="15"/>
  <c r="T128" i="15" a="1"/>
  <c r="S128" i="15"/>
  <c r="S128" i="15" a="1"/>
  <c r="R128" i="15"/>
  <c r="R128" i="15" a="1"/>
  <c r="Q128" i="15" a="1"/>
  <c r="Q128" i="15" s="1"/>
  <c r="P128" i="15"/>
  <c r="P128" i="15" a="1"/>
  <c r="O128" i="15"/>
  <c r="O128" i="15" a="1"/>
  <c r="N128" i="15"/>
  <c r="N128" i="15" a="1"/>
  <c r="M128" i="15" a="1"/>
  <c r="M128" i="15" s="1"/>
  <c r="L128" i="15"/>
  <c r="L128" i="15" a="1"/>
  <c r="K128" i="15"/>
  <c r="K128" i="15" a="1"/>
  <c r="J128" i="15"/>
  <c r="J128" i="15" a="1"/>
  <c r="I128" i="15" a="1"/>
  <c r="I128" i="15" s="1"/>
  <c r="H128" i="15"/>
  <c r="H128" i="15" a="1"/>
  <c r="G128" i="15"/>
  <c r="G128" i="15" a="1"/>
  <c r="F128" i="15"/>
  <c r="F128" i="15" a="1"/>
  <c r="E128" i="15" a="1"/>
  <c r="E128" i="15" s="1"/>
  <c r="D128" i="15"/>
  <c r="D128" i="15" a="1"/>
  <c r="C128" i="15"/>
  <c r="C128" i="15" a="1"/>
  <c r="AE127" i="15"/>
  <c r="AE127" i="15" a="1"/>
  <c r="AD127" i="15" a="1"/>
  <c r="AD127" i="15" s="1"/>
  <c r="AC127" i="15"/>
  <c r="AC127" i="15" a="1"/>
  <c r="AB127" i="15"/>
  <c r="AB127" i="15" a="1"/>
  <c r="AA127" i="15"/>
  <c r="AA127" i="15" a="1"/>
  <c r="Z127" i="15" a="1"/>
  <c r="Z127" i="15" s="1"/>
  <c r="Y127" i="15"/>
  <c r="Y127" i="15" a="1"/>
  <c r="X127" i="15"/>
  <c r="X127" i="15" a="1"/>
  <c r="W127" i="15"/>
  <c r="W127" i="15" a="1"/>
  <c r="V127" i="15" a="1"/>
  <c r="V127" i="15" s="1"/>
  <c r="U127" i="15"/>
  <c r="U127" i="15" a="1"/>
  <c r="T127" i="15"/>
  <c r="T127" i="15" a="1"/>
  <c r="S127" i="15"/>
  <c r="S127" i="15" a="1"/>
  <c r="R127" i="15" a="1"/>
  <c r="R127" i="15" s="1"/>
  <c r="Q127" i="15"/>
  <c r="Q127" i="15" a="1"/>
  <c r="P127" i="15"/>
  <c r="P127" i="15" a="1"/>
  <c r="O127" i="15"/>
  <c r="O127" i="15" a="1"/>
  <c r="N127" i="15" a="1"/>
  <c r="N127" i="15" s="1"/>
  <c r="M127" i="15"/>
  <c r="M127" i="15" a="1"/>
  <c r="L127" i="15"/>
  <c r="L127" i="15" a="1"/>
  <c r="K127" i="15"/>
  <c r="K127" i="15" a="1"/>
  <c r="J127" i="15" a="1"/>
  <c r="J127" i="15" s="1"/>
  <c r="I127" i="15"/>
  <c r="I127" i="15" a="1"/>
  <c r="H127" i="15"/>
  <c r="H127" i="15" a="1"/>
  <c r="G127" i="15"/>
  <c r="G127" i="15" a="1"/>
  <c r="F127" i="15" a="1"/>
  <c r="F127" i="15" s="1"/>
  <c r="E127" i="15"/>
  <c r="E127" i="15" a="1"/>
  <c r="D127" i="15"/>
  <c r="D127" i="15" a="1"/>
  <c r="C127" i="15"/>
  <c r="C127" i="15" a="1"/>
  <c r="AE126" i="15" a="1"/>
  <c r="AE126" i="15" s="1"/>
  <c r="AD126" i="15"/>
  <c r="AD126" i="15" a="1"/>
  <c r="AC126" i="15"/>
  <c r="AC126" i="15" a="1"/>
  <c r="AB126" i="15"/>
  <c r="AB126" i="15" a="1"/>
  <c r="AA126" i="15" a="1"/>
  <c r="AA126" i="15" s="1"/>
  <c r="Z126" i="15"/>
  <c r="Z126" i="15" a="1"/>
  <c r="Y126" i="15"/>
  <c r="Y126" i="15" a="1"/>
  <c r="X126" i="15" a="1"/>
  <c r="X126" i="15" s="1"/>
  <c r="W126" i="15" a="1"/>
  <c r="W126" i="15" s="1"/>
  <c r="V126" i="15"/>
  <c r="V126" i="15" a="1"/>
  <c r="U126" i="15"/>
  <c r="U126" i="15" a="1"/>
  <c r="T126" i="15" a="1"/>
  <c r="T126" i="15" s="1"/>
  <c r="S126" i="15" a="1"/>
  <c r="S126" i="15" s="1"/>
  <c r="R126" i="15" a="1"/>
  <c r="R126" i="15" s="1"/>
  <c r="Q126" i="15" a="1"/>
  <c r="Q126" i="15" s="1"/>
  <c r="P126" i="15" a="1"/>
  <c r="P126" i="15" s="1"/>
  <c r="O126" i="15" a="1"/>
  <c r="O126" i="15" s="1"/>
  <c r="N126" i="15" a="1"/>
  <c r="N126" i="15" s="1"/>
  <c r="M126" i="15" a="1"/>
  <c r="M126" i="15" s="1"/>
  <c r="L126" i="15" a="1"/>
  <c r="L126" i="15" s="1"/>
  <c r="K126" i="15" a="1"/>
  <c r="K126" i="15" s="1"/>
  <c r="J126" i="15" a="1"/>
  <c r="J126" i="15" s="1"/>
  <c r="I126" i="15" a="1"/>
  <c r="I126" i="15" s="1"/>
  <c r="H126" i="15" a="1"/>
  <c r="H126" i="15" s="1"/>
  <c r="G126" i="15" a="1"/>
  <c r="G126" i="15" s="1"/>
  <c r="F126" i="15" a="1"/>
  <c r="F126" i="15" s="1"/>
  <c r="E126" i="15" a="1"/>
  <c r="E126" i="15" s="1"/>
  <c r="D126" i="15" a="1"/>
  <c r="D126" i="15" s="1"/>
  <c r="C126" i="15" a="1"/>
  <c r="C126" i="15" s="1"/>
  <c r="AE2" i="15" a="1"/>
  <c r="E11" i="61" l="1"/>
  <c r="Q11" i="61"/>
  <c r="B11" i="61"/>
  <c r="F11" i="61"/>
  <c r="J11" i="61"/>
  <c r="N11" i="61"/>
  <c r="R11" i="61"/>
  <c r="V11" i="61"/>
  <c r="Z11" i="61"/>
  <c r="AD11" i="61"/>
  <c r="AC11" i="61"/>
  <c r="Y11" i="61"/>
  <c r="C11" i="61"/>
  <c r="G11" i="61"/>
  <c r="K11" i="61"/>
  <c r="O11" i="61"/>
  <c r="S11" i="61"/>
  <c r="W11" i="61"/>
  <c r="AA11" i="61"/>
  <c r="AE11" i="61"/>
  <c r="I11" i="61"/>
  <c r="U11" i="61"/>
  <c r="D11" i="61"/>
  <c r="H11" i="61"/>
  <c r="L11" i="61"/>
  <c r="P11" i="61"/>
  <c r="T11" i="61"/>
  <c r="X11" i="61"/>
  <c r="AB11" i="61"/>
  <c r="M11" i="61"/>
  <c r="D140" i="15"/>
  <c r="L140" i="15"/>
  <c r="AB140" i="15"/>
  <c r="E140" i="15"/>
  <c r="M140" i="15"/>
  <c r="G140" i="15"/>
  <c r="O140" i="15"/>
  <c r="AE140" i="15"/>
  <c r="H140" i="15"/>
  <c r="X140" i="15"/>
  <c r="N140" i="15"/>
  <c r="T140" i="15"/>
  <c r="U140" i="15"/>
  <c r="J140" i="15"/>
  <c r="P140" i="15"/>
  <c r="W140" i="15"/>
  <c r="AC140" i="15"/>
  <c r="S140" i="15"/>
  <c r="AE2" i="15"/>
  <c r="AD2" i="15" a="1"/>
  <c r="H9" i="61" l="1"/>
  <c r="H10" i="61"/>
  <c r="F10" i="61"/>
  <c r="F9" i="61"/>
  <c r="D10" i="61"/>
  <c r="D9" i="61"/>
  <c r="AC10" i="61"/>
  <c r="AC9" i="61"/>
  <c r="M10" i="61"/>
  <c r="M9" i="61"/>
  <c r="U10" i="61"/>
  <c r="U9" i="61"/>
  <c r="W9" i="61"/>
  <c r="W10" i="61"/>
  <c r="G9" i="61"/>
  <c r="G10" i="61"/>
  <c r="R9" i="61"/>
  <c r="R10" i="61"/>
  <c r="B9" i="61"/>
  <c r="B10" i="61"/>
  <c r="T10" i="61"/>
  <c r="T9" i="61"/>
  <c r="K9" i="61"/>
  <c r="K10" i="61"/>
  <c r="P9" i="61"/>
  <c r="P10" i="61"/>
  <c r="AD10" i="61"/>
  <c r="AD9" i="61"/>
  <c r="N10" i="61"/>
  <c r="N9" i="61"/>
  <c r="Q9" i="61"/>
  <c r="Q10" i="61"/>
  <c r="I9" i="61"/>
  <c r="I10" i="61"/>
  <c r="V9" i="61"/>
  <c r="V10" i="61"/>
  <c r="L10" i="61"/>
  <c r="L9" i="61"/>
  <c r="S9" i="61"/>
  <c r="S10" i="61"/>
  <c r="C9" i="61"/>
  <c r="C10" i="61"/>
  <c r="X9" i="61"/>
  <c r="X10" i="61"/>
  <c r="Y9" i="61"/>
  <c r="Y10" i="61"/>
  <c r="AA9" i="61"/>
  <c r="AA10" i="61"/>
  <c r="AB10" i="61"/>
  <c r="AB9" i="61"/>
  <c r="AE10" i="61"/>
  <c r="AE9" i="61"/>
  <c r="O9" i="61"/>
  <c r="O10" i="61"/>
  <c r="Z9" i="61"/>
  <c r="Z10" i="61"/>
  <c r="J9" i="61"/>
  <c r="J10" i="61"/>
  <c r="E10" i="61"/>
  <c r="E9" i="61"/>
  <c r="AD2" i="15"/>
  <c r="AC2" i="15" a="1"/>
  <c r="AC2" i="15" l="1"/>
  <c r="AB2" i="15" a="1"/>
  <c r="AB2" i="15" l="1"/>
  <c r="AA2" i="15" a="1"/>
  <c r="AA2" i="15" l="1"/>
  <c r="Z2" i="15" a="1"/>
  <c r="Z2" i="15" l="1"/>
  <c r="Y2" i="15" a="1"/>
  <c r="Y2" i="15" l="1"/>
  <c r="X2" i="15" a="1"/>
  <c r="X2" i="15" l="1"/>
  <c r="W2" i="15" a="1"/>
  <c r="W2" i="15" l="1"/>
  <c r="V2" i="15" a="1"/>
  <c r="V2" i="15" l="1"/>
  <c r="U2" i="15" a="1"/>
  <c r="U2" i="15" l="1"/>
  <c r="T2" i="15" a="1"/>
  <c r="T2" i="15" l="1"/>
  <c r="S2" i="15" a="1"/>
  <c r="S2" i="15" l="1"/>
  <c r="R2" i="15" a="1"/>
  <c r="R2" i="15" l="1"/>
  <c r="Q2" i="15" a="1"/>
  <c r="Q2" i="15" l="1"/>
  <c r="P2" i="15" a="1"/>
  <c r="P2" i="15" l="1"/>
  <c r="O2" i="15" a="1"/>
  <c r="O2" i="15" l="1"/>
  <c r="N2" i="15" a="1"/>
  <c r="N2" i="15" l="1"/>
  <c r="M2" i="15" a="1"/>
  <c r="M2" i="15" l="1"/>
  <c r="L2" i="15" a="1"/>
  <c r="L2" i="15" l="1"/>
  <c r="K2" i="15" a="1"/>
  <c r="K2" i="15" l="1"/>
  <c r="J2" i="15" a="1"/>
  <c r="J2" i="15" l="1"/>
  <c r="I2" i="15" a="1"/>
  <c r="I2" i="15" l="1"/>
  <c r="H2" i="15" a="1"/>
  <c r="H2" i="15" l="1"/>
  <c r="G2" i="15" a="1"/>
  <c r="G2" i="15" l="1"/>
  <c r="F2" i="15" a="1"/>
  <c r="F2" i="15" l="1"/>
  <c r="E2" i="15" a="1"/>
  <c r="E2" i="15" l="1"/>
  <c r="D2" i="15" a="1"/>
  <c r="D2" i="15" l="1"/>
  <c r="C2" i="15" a="1"/>
  <c r="C2" i="15" l="1"/>
  <c r="B2" i="15" a="1"/>
  <c r="A2" i="15" a="1"/>
  <c r="B2" i="15" l="1"/>
  <c r="A2" i="15"/>
  <c r="D4" i="39"/>
  <c r="D5" i="39"/>
  <c r="D6" i="39"/>
  <c r="D7" i="39"/>
  <c r="D8" i="39"/>
  <c r="D9" i="39"/>
  <c r="D10" i="39"/>
  <c r="D11" i="39"/>
  <c r="D12" i="39"/>
  <c r="D13" i="39"/>
  <c r="D14" i="39"/>
  <c r="D15" i="39"/>
  <c r="D16" i="39"/>
  <c r="D17" i="39"/>
  <c r="D18" i="39"/>
  <c r="D19" i="39"/>
  <c r="D20" i="39"/>
  <c r="D21" i="39"/>
  <c r="D22" i="39"/>
  <c r="D23" i="39"/>
  <c r="D24" i="39"/>
  <c r="D25" i="39"/>
  <c r="D26" i="39"/>
  <c r="D27" i="39"/>
  <c r="D28" i="39"/>
  <c r="D29" i="39"/>
  <c r="D30" i="39"/>
  <c r="D31" i="39"/>
  <c r="D32" i="39"/>
  <c r="D3" i="39"/>
  <c r="B9" i="18"/>
  <c r="AE10" i="18" a="1"/>
  <c r="AE10" i="18" s="1"/>
  <c r="AD10" i="18" a="1"/>
  <c r="AD10" i="18" s="1"/>
  <c r="AC10" i="18" a="1"/>
  <c r="AC10" i="18" s="1"/>
  <c r="AB10" i="18"/>
  <c r="AB10" i="18" a="1"/>
  <c r="AA10" i="18" a="1"/>
  <c r="AA10" i="18" s="1"/>
  <c r="Z10" i="18" a="1"/>
  <c r="Z10" i="18" s="1"/>
  <c r="Y10" i="18" a="1"/>
  <c r="Y10" i="18" s="1"/>
  <c r="X10" i="18"/>
  <c r="X10" i="18" a="1"/>
  <c r="W10" i="18" a="1"/>
  <c r="W10" i="18" s="1"/>
  <c r="V10" i="18" a="1"/>
  <c r="V10" i="18" s="1"/>
  <c r="U10" i="18" a="1"/>
  <c r="U10" i="18" s="1"/>
  <c r="T10" i="18"/>
  <c r="T10" i="18" a="1"/>
  <c r="S10" i="18" a="1"/>
  <c r="S10" i="18" s="1"/>
  <c r="R10" i="18" a="1"/>
  <c r="R10" i="18" s="1"/>
  <c r="Q10" i="18" a="1"/>
  <c r="Q10" i="18" s="1"/>
  <c r="P10" i="18"/>
  <c r="P10" i="18" a="1"/>
  <c r="O10" i="18" a="1"/>
  <c r="O10" i="18" s="1"/>
  <c r="N10" i="18" a="1"/>
  <c r="N10" i="18" s="1"/>
  <c r="M10" i="18" a="1"/>
  <c r="M10" i="18" s="1"/>
  <c r="L10" i="18"/>
  <c r="L10" i="18" a="1"/>
  <c r="K10" i="18" a="1"/>
  <c r="K10" i="18" s="1"/>
  <c r="J10" i="18" a="1"/>
  <c r="J10" i="18" s="1"/>
  <c r="I10" i="18" a="1"/>
  <c r="I10" i="18" s="1"/>
  <c r="H10" i="18"/>
  <c r="H10" i="18" a="1"/>
  <c r="G10" i="18" a="1"/>
  <c r="G10" i="18" s="1"/>
  <c r="F10" i="18" a="1"/>
  <c r="F10" i="18" s="1"/>
  <c r="E10" i="18" a="1"/>
  <c r="E10" i="18" s="1"/>
  <c r="D10" i="18" a="1"/>
  <c r="D10" i="18" s="1"/>
  <c r="C10" i="18" a="1"/>
  <c r="C10" i="18" s="1"/>
  <c r="B10" i="18" a="1"/>
  <c r="B10" i="18" s="1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E9" i="18"/>
  <c r="D9" i="18"/>
  <c r="C9" i="18"/>
  <c r="O7" i="18" a="1"/>
  <c r="G7" i="18" a="1"/>
  <c r="C7" i="18" a="1"/>
  <c r="AB6" i="18" a="1"/>
  <c r="M5" i="18" a="1"/>
  <c r="I5" i="18" a="1"/>
  <c r="E5" i="18" a="1"/>
  <c r="Z4" i="18" a="1"/>
  <c r="R4" i="18" a="1"/>
  <c r="J4" i="18" a="1"/>
  <c r="AE3" i="18" a="1"/>
  <c r="AA3" i="18" a="1"/>
  <c r="O3" i="18" a="1"/>
  <c r="AB2" i="18" a="1"/>
  <c r="X2" i="18" a="1"/>
  <c r="P2" i="18" a="1"/>
  <c r="H2" i="18" a="1"/>
  <c r="N3" i="18" a="1"/>
  <c r="AE2" i="18" a="1"/>
  <c r="W2" i="18" a="1"/>
  <c r="K2" i="18" a="1"/>
  <c r="N5" i="18" a="1"/>
  <c r="AB3" i="18" a="1"/>
  <c r="D3" i="18" a="1"/>
  <c r="AE7" i="18" a="1"/>
  <c r="AA7" i="18" a="1"/>
  <c r="W7" i="18" a="1"/>
  <c r="S7" i="18" a="1"/>
  <c r="K7" i="18" a="1"/>
  <c r="X6" i="18" a="1"/>
  <c r="T6" i="18" a="1"/>
  <c r="P6" i="18" a="1"/>
  <c r="L6" i="18" a="1"/>
  <c r="H6" i="18" a="1"/>
  <c r="D6" i="18" a="1"/>
  <c r="AC5" i="18" a="1"/>
  <c r="Y5" i="18" a="1"/>
  <c r="U5" i="18" a="1"/>
  <c r="Q5" i="18" a="1"/>
  <c r="AD4" i="18" a="1"/>
  <c r="V4" i="18" a="1"/>
  <c r="N4" i="18" a="1"/>
  <c r="F4" i="18" a="1"/>
  <c r="W3" i="18" a="1"/>
  <c r="S3" i="18" a="1"/>
  <c r="K3" i="18" a="1"/>
  <c r="G3" i="18" a="1"/>
  <c r="C3" i="18" a="1"/>
  <c r="T2" i="18" a="1"/>
  <c r="L2" i="18" a="1"/>
  <c r="D2" i="18" a="1"/>
  <c r="S2" i="18" a="1"/>
  <c r="C2" i="18" a="1"/>
  <c r="F5" i="18" a="1"/>
  <c r="S4" i="18" a="1"/>
  <c r="AC2" i="18" a="1"/>
  <c r="J7" i="18" a="1"/>
  <c r="AE6" i="18" a="1"/>
  <c r="W6" i="18" a="1"/>
  <c r="S6" i="18" a="1"/>
  <c r="G6" i="18" a="1"/>
  <c r="C6" i="18" a="1"/>
  <c r="X5" i="18" a="1"/>
  <c r="V3" i="18" a="1"/>
  <c r="R3" i="18" a="1"/>
  <c r="J3" i="18" a="1"/>
  <c r="F3" i="18" a="1"/>
  <c r="AA2" i="18" a="1"/>
  <c r="O2" i="18" a="1"/>
  <c r="G2" i="18" a="1"/>
  <c r="J5" i="18" a="1"/>
  <c r="K4" i="18" a="1"/>
  <c r="C4" i="18" a="1"/>
  <c r="T3" i="18" a="1"/>
  <c r="I2" i="18" a="1"/>
  <c r="AD7" i="18" a="1"/>
  <c r="Z7" i="18" a="1"/>
  <c r="V7" i="18" a="1"/>
  <c r="R7" i="18" a="1"/>
  <c r="N7" i="18" a="1"/>
  <c r="F7" i="18" a="1"/>
  <c r="AA6" i="18" a="1"/>
  <c r="O6" i="18" a="1"/>
  <c r="K6" i="18" a="1"/>
  <c r="AB5" i="18" a="1"/>
  <c r="T5" i="18" a="1"/>
  <c r="P5" i="18" a="1"/>
  <c r="L5" i="18" a="1"/>
  <c r="H5" i="18" a="1"/>
  <c r="D5" i="18" a="1"/>
  <c r="AC4" i="18" a="1"/>
  <c r="Y4" i="18" a="1"/>
  <c r="U4" i="18" a="1"/>
  <c r="Q4" i="18" a="1"/>
  <c r="M4" i="18" a="1"/>
  <c r="I4" i="18" a="1"/>
  <c r="E4" i="18" a="1"/>
  <c r="AD3" i="18" a="1"/>
  <c r="Z3" i="18" a="1"/>
  <c r="R6" i="18" a="1"/>
  <c r="W5" i="18" a="1"/>
  <c r="G5" i="18" a="1"/>
  <c r="X4" i="18" a="1"/>
  <c r="M3" i="18" a="1"/>
  <c r="I3" i="18" a="1"/>
  <c r="E3" i="18" a="1"/>
  <c r="AD2" i="18" a="1"/>
  <c r="Z2" i="18" a="1"/>
  <c r="V2" i="18" a="1"/>
  <c r="N2" i="18" a="1"/>
  <c r="AE4" i="18" a="1"/>
  <c r="P3" i="18" a="1"/>
  <c r="Y2" i="18" a="1"/>
  <c r="U2" i="18" a="1"/>
  <c r="AC7" i="18" a="1"/>
  <c r="Y7" i="18" a="1"/>
  <c r="U7" i="18" a="1"/>
  <c r="Q7" i="18" a="1"/>
  <c r="M7" i="18" a="1"/>
  <c r="I7" i="18" a="1"/>
  <c r="E7" i="18" a="1"/>
  <c r="AD6" i="18" a="1"/>
  <c r="Z6" i="18" a="1"/>
  <c r="V6" i="18" a="1"/>
  <c r="N6" i="18" a="1"/>
  <c r="J6" i="18" a="1"/>
  <c r="F6" i="18" a="1"/>
  <c r="AE5" i="18" a="1"/>
  <c r="AA5" i="18" a="1"/>
  <c r="S5" i="18" a="1"/>
  <c r="O5" i="18" a="1"/>
  <c r="K5" i="18" a="1"/>
  <c r="C5" i="18" a="1"/>
  <c r="AB4" i="18" a="1"/>
  <c r="T4" i="18" a="1"/>
  <c r="P4" i="18" a="1"/>
  <c r="L4" i="18" a="1"/>
  <c r="H4" i="18" a="1"/>
  <c r="D4" i="18" a="1"/>
  <c r="AC3" i="18" a="1"/>
  <c r="Y3" i="18" a="1"/>
  <c r="U3" i="18" a="1"/>
  <c r="Q3" i="18" a="1"/>
  <c r="R2" i="18" a="1"/>
  <c r="J2" i="18" a="1"/>
  <c r="F2" i="18" a="1"/>
  <c r="R5" i="18" a="1"/>
  <c r="W4" i="18" a="1"/>
  <c r="O4" i="18" a="1"/>
  <c r="X3" i="18" a="1"/>
  <c r="L3" i="18" a="1"/>
  <c r="Q2" i="18" a="1"/>
  <c r="AB7" i="18" a="1"/>
  <c r="X7" i="18" a="1"/>
  <c r="T7" i="18" a="1"/>
  <c r="P7" i="18" a="1"/>
  <c r="L7" i="18" a="1"/>
  <c r="H7" i="18" a="1"/>
  <c r="D7" i="18" a="1"/>
  <c r="AC6" i="18" a="1"/>
  <c r="Y6" i="18" a="1"/>
  <c r="U6" i="18" a="1"/>
  <c r="Q6" i="18" a="1"/>
  <c r="M6" i="18" a="1"/>
  <c r="I6" i="18" a="1"/>
  <c r="E6" i="18" a="1"/>
  <c r="AD5" i="18" a="1"/>
  <c r="Z5" i="18" a="1"/>
  <c r="V5" i="18" a="1"/>
  <c r="AA4" i="18" a="1"/>
  <c r="G4" i="18" a="1"/>
  <c r="H3" i="18" a="1"/>
  <c r="M2" i="18" a="1"/>
  <c r="E2" i="18" a="1"/>
  <c r="B7" i="18" a="1"/>
  <c r="B6" i="18" a="1"/>
  <c r="B5" i="18" a="1"/>
  <c r="B4" i="18" a="1"/>
  <c r="B3" i="18" a="1"/>
  <c r="B2" i="18" a="1"/>
  <c r="E2" i="18" l="1"/>
  <c r="M2" i="18"/>
  <c r="H3" i="18"/>
  <c r="G4" i="18"/>
  <c r="AA4" i="18"/>
  <c r="V5" i="18"/>
  <c r="Z5" i="18"/>
  <c r="AD5" i="18"/>
  <c r="E6" i="18"/>
  <c r="I6" i="18"/>
  <c r="M6" i="18"/>
  <c r="Q6" i="18"/>
  <c r="U6" i="18"/>
  <c r="Y6" i="18"/>
  <c r="AC6" i="18"/>
  <c r="D7" i="18"/>
  <c r="H7" i="18"/>
  <c r="L7" i="18"/>
  <c r="P7" i="18"/>
  <c r="T7" i="18"/>
  <c r="X7" i="18"/>
  <c r="AB7" i="18"/>
  <c r="Q2" i="18"/>
  <c r="L3" i="18"/>
  <c r="X3" i="18"/>
  <c r="O4" i="18"/>
  <c r="W4" i="18"/>
  <c r="R5" i="18"/>
  <c r="F2" i="18"/>
  <c r="J2" i="18"/>
  <c r="R2" i="18"/>
  <c r="Q3" i="18"/>
  <c r="U3" i="18"/>
  <c r="Y3" i="18"/>
  <c r="AC3" i="18"/>
  <c r="D4" i="18"/>
  <c r="H4" i="18"/>
  <c r="L4" i="18"/>
  <c r="P4" i="18"/>
  <c r="T4" i="18"/>
  <c r="AB4" i="18"/>
  <c r="C5" i="18"/>
  <c r="K5" i="18"/>
  <c r="O5" i="18"/>
  <c r="S5" i="18"/>
  <c r="AA5" i="18"/>
  <c r="AE5" i="18"/>
  <c r="F6" i="18"/>
  <c r="J6" i="18"/>
  <c r="N6" i="18"/>
  <c r="V6" i="18"/>
  <c r="Z6" i="18"/>
  <c r="AD6" i="18"/>
  <c r="E7" i="18"/>
  <c r="I7" i="18"/>
  <c r="M7" i="18"/>
  <c r="Q7" i="18"/>
  <c r="U7" i="18"/>
  <c r="Y7" i="18"/>
  <c r="AC7" i="18"/>
  <c r="U2" i="18"/>
  <c r="Y2" i="18"/>
  <c r="P3" i="18"/>
  <c r="AE4" i="18"/>
  <c r="N2" i="18"/>
  <c r="V2" i="18"/>
  <c r="Z2" i="18"/>
  <c r="AD2" i="18"/>
  <c r="E3" i="18"/>
  <c r="I3" i="18"/>
  <c r="M3" i="18"/>
  <c r="X4" i="18"/>
  <c r="G5" i="18"/>
  <c r="W5" i="18"/>
  <c r="R6" i="18"/>
  <c r="Z3" i="18"/>
  <c r="AD3" i="18"/>
  <c r="E4" i="18"/>
  <c r="I4" i="18"/>
  <c r="M4" i="18"/>
  <c r="Q4" i="18"/>
  <c r="U4" i="18"/>
  <c r="Y4" i="18"/>
  <c r="AC4" i="18"/>
  <c r="D5" i="18"/>
  <c r="H5" i="18"/>
  <c r="L5" i="18"/>
  <c r="P5" i="18"/>
  <c r="T5" i="18"/>
  <c r="AB5" i="18"/>
  <c r="K6" i="18"/>
  <c r="O6" i="18"/>
  <c r="AA6" i="18"/>
  <c r="F7" i="18"/>
  <c r="N7" i="18"/>
  <c r="R7" i="18"/>
  <c r="V7" i="18"/>
  <c r="Z7" i="18"/>
  <c r="AD7" i="18"/>
  <c r="I2" i="18"/>
  <c r="T3" i="18"/>
  <c r="C4" i="18"/>
  <c r="K4" i="18"/>
  <c r="J5" i="18"/>
  <c r="G2" i="18"/>
  <c r="O2" i="18"/>
  <c r="AA2" i="18"/>
  <c r="F3" i="18"/>
  <c r="J3" i="18"/>
  <c r="R3" i="18"/>
  <c r="V3" i="18"/>
  <c r="X5" i="18"/>
  <c r="C6" i="18"/>
  <c r="G6" i="18"/>
  <c r="S6" i="18"/>
  <c r="W6" i="18"/>
  <c r="AE6" i="18"/>
  <c r="J7" i="18"/>
  <c r="AC2" i="18"/>
  <c r="S4" i="18"/>
  <c r="F5" i="18"/>
  <c r="C2" i="18"/>
  <c r="S2" i="18"/>
  <c r="D2" i="18"/>
  <c r="L2" i="18"/>
  <c r="T2" i="18"/>
  <c r="C3" i="18"/>
  <c r="G3" i="18"/>
  <c r="K3" i="18"/>
  <c r="S3" i="18"/>
  <c r="W3" i="18"/>
  <c r="F4" i="18"/>
  <c r="N4" i="18"/>
  <c r="V4" i="18"/>
  <c r="AD4" i="18"/>
  <c r="Q5" i="18"/>
  <c r="U5" i="18"/>
  <c r="Y5" i="18"/>
  <c r="AC5" i="18"/>
  <c r="D6" i="18"/>
  <c r="H6" i="18"/>
  <c r="L6" i="18"/>
  <c r="P6" i="18"/>
  <c r="T6" i="18"/>
  <c r="X6" i="18"/>
  <c r="K7" i="18"/>
  <c r="S7" i="18"/>
  <c r="W7" i="18"/>
  <c r="AA7" i="18"/>
  <c r="AE7" i="18"/>
  <c r="D3" i="18"/>
  <c r="AB3" i="18"/>
  <c r="N5" i="18"/>
  <c r="K2" i="18"/>
  <c r="W2" i="18"/>
  <c r="AE2" i="18"/>
  <c r="N3" i="18"/>
  <c r="H2" i="18"/>
  <c r="P2" i="18"/>
  <c r="X2" i="18"/>
  <c r="AB2" i="18"/>
  <c r="O3" i="18"/>
  <c r="AA3" i="18"/>
  <c r="AE3" i="18"/>
  <c r="J4" i="18"/>
  <c r="R4" i="18"/>
  <c r="Z4" i="18"/>
  <c r="E5" i="18"/>
  <c r="I5" i="18"/>
  <c r="M5" i="18"/>
  <c r="AB6" i="18"/>
  <c r="C7" i="18"/>
  <c r="G7" i="18"/>
  <c r="O7" i="18"/>
  <c r="B7" i="18"/>
  <c r="B6" i="18"/>
  <c r="B5" i="18"/>
  <c r="B4" i="18"/>
  <c r="B3" i="18"/>
  <c r="B2" i="18"/>
  <c r="C4" i="39" l="1"/>
  <c r="C5" i="39"/>
  <c r="C6" i="39"/>
  <c r="C7" i="39"/>
  <c r="C8" i="39"/>
  <c r="C9" i="39"/>
  <c r="C10" i="39"/>
  <c r="C11" i="39"/>
  <c r="C12" i="39"/>
  <c r="C13" i="39"/>
  <c r="C14" i="39"/>
  <c r="C15" i="39"/>
  <c r="C16" i="39"/>
  <c r="C17" i="39"/>
  <c r="C18" i="39"/>
  <c r="C19" i="39"/>
  <c r="C20" i="39"/>
  <c r="C21" i="39"/>
  <c r="C22" i="39"/>
  <c r="C23" i="39"/>
  <c r="C24" i="39"/>
  <c r="C25" i="39"/>
  <c r="C26" i="39"/>
  <c r="C27" i="39"/>
  <c r="C28" i="39"/>
  <c r="C29" i="39"/>
  <c r="C30" i="39"/>
  <c r="C31" i="39"/>
  <c r="C32" i="39"/>
  <c r="C3" i="39"/>
  <c r="AE11" i="38"/>
  <c r="AD11" i="38"/>
  <c r="AC11" i="38"/>
  <c r="AB11" i="38"/>
  <c r="AA11" i="38"/>
  <c r="Z11" i="38"/>
  <c r="Y11" i="38"/>
  <c r="X11" i="38"/>
  <c r="W11" i="38"/>
  <c r="V11" i="38"/>
  <c r="U11" i="38"/>
  <c r="T11" i="38"/>
  <c r="S11" i="38"/>
  <c r="R11" i="38"/>
  <c r="Q11" i="38"/>
  <c r="P11" i="38"/>
  <c r="O11" i="38"/>
  <c r="N11" i="38"/>
  <c r="M11" i="38"/>
  <c r="L11" i="38"/>
  <c r="K11" i="38"/>
  <c r="J11" i="38"/>
  <c r="I11" i="38"/>
  <c r="H11" i="38"/>
  <c r="G11" i="38"/>
  <c r="F11" i="38"/>
  <c r="E11" i="38"/>
  <c r="D11" i="38"/>
  <c r="C11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F10" i="38"/>
  <c r="E10" i="38"/>
  <c r="D10" i="38"/>
  <c r="C10" i="38"/>
  <c r="AE9" i="38"/>
  <c r="AD9" i="38"/>
  <c r="AC9" i="38"/>
  <c r="AB9" i="38"/>
  <c r="AA9" i="38"/>
  <c r="Z9" i="38"/>
  <c r="Y9" i="38"/>
  <c r="X9" i="38"/>
  <c r="W9" i="38"/>
  <c r="V9" i="38"/>
  <c r="U9" i="38"/>
  <c r="T9" i="38"/>
  <c r="S9" i="38"/>
  <c r="R9" i="38"/>
  <c r="Q9" i="38"/>
  <c r="P9" i="38"/>
  <c r="O9" i="38"/>
  <c r="N9" i="38"/>
  <c r="M9" i="38"/>
  <c r="L9" i="38"/>
  <c r="K9" i="38"/>
  <c r="J9" i="38"/>
  <c r="I9" i="38"/>
  <c r="H9" i="38"/>
  <c r="G9" i="38"/>
  <c r="F9" i="38"/>
  <c r="E9" i="38"/>
  <c r="D9" i="38"/>
  <c r="C9" i="38"/>
  <c r="B11" i="38"/>
  <c r="B10" i="38"/>
  <c r="B9" i="38"/>
  <c r="A2" i="18" a="1"/>
  <c r="AE2" i="38" a="1"/>
  <c r="A2" i="18" l="1"/>
  <c r="AE2" i="38"/>
  <c r="AD2" i="38" a="1"/>
  <c r="AD2" i="38" l="1"/>
  <c r="AC2" i="38" a="1"/>
  <c r="AC2" i="38" l="1"/>
  <c r="AB2" i="38" a="1"/>
  <c r="AB2" i="38" l="1"/>
  <c r="AA2" i="38" a="1"/>
  <c r="AA2" i="38" l="1"/>
  <c r="Z2" i="38" a="1"/>
  <c r="Z2" i="38" l="1"/>
  <c r="Y2" i="38" a="1"/>
  <c r="Y2" i="38" l="1"/>
  <c r="X2" i="38" a="1"/>
  <c r="X2" i="38" l="1"/>
  <c r="W2" i="38" a="1"/>
  <c r="W2" i="38" l="1"/>
  <c r="V2" i="38" a="1"/>
  <c r="V2" i="38" l="1"/>
  <c r="U2" i="38" a="1"/>
  <c r="U2" i="38" l="1"/>
  <c r="T2" i="38" a="1"/>
  <c r="T2" i="38" l="1"/>
  <c r="S2" i="38" a="1"/>
  <c r="S2" i="38" l="1"/>
  <c r="R2" i="38" a="1"/>
  <c r="R2" i="38" l="1"/>
  <c r="Q2" i="38" a="1"/>
  <c r="Q2" i="38" l="1"/>
  <c r="P2" i="38" a="1"/>
  <c r="P2" i="38" l="1"/>
  <c r="O2" i="38" a="1"/>
  <c r="O2" i="38" l="1"/>
  <c r="N2" i="38" a="1"/>
  <c r="N2" i="38" l="1"/>
  <c r="M2" i="38" a="1"/>
  <c r="M2" i="38" l="1"/>
  <c r="L2" i="38" a="1"/>
  <c r="L2" i="38" l="1"/>
  <c r="K2" i="38" a="1"/>
  <c r="K2" i="38" l="1"/>
  <c r="J2" i="38" a="1"/>
  <c r="J2" i="38" l="1"/>
  <c r="I2" i="38" a="1"/>
  <c r="I2" i="38" l="1"/>
  <c r="H2" i="38" a="1"/>
  <c r="H2" i="38" l="1"/>
  <c r="G2" i="38" a="1"/>
  <c r="G2" i="38" l="1"/>
  <c r="F2" i="38" a="1"/>
  <c r="F2" i="38" l="1"/>
  <c r="E2" i="38" a="1"/>
  <c r="E2" i="38" l="1"/>
  <c r="D2" i="38" a="1"/>
  <c r="D2" i="38" l="1"/>
  <c r="C2" i="38" a="1"/>
  <c r="B2" i="38" a="1"/>
  <c r="A2" i="38" a="1"/>
  <c r="C2" i="38" l="1"/>
  <c r="B2" i="38"/>
  <c r="A2" i="38"/>
  <c r="J1" i="39" l="1"/>
  <c r="I1" i="39"/>
  <c r="H1" i="39"/>
  <c r="G1" i="39"/>
  <c r="N2" i="28"/>
  <c r="M2" i="28"/>
  <c r="L2" i="28"/>
  <c r="F4" i="28" a="1"/>
  <c r="F5" i="28" a="1"/>
  <c r="F7" i="28" a="1"/>
  <c r="F6" i="28" a="1"/>
  <c r="F3" i="28" a="1"/>
  <c r="H7" i="28" a="1"/>
  <c r="B30" i="39" a="1"/>
  <c r="B4" i="39" a="1"/>
  <c r="B15" i="39" a="1"/>
  <c r="B8" i="39" a="1"/>
  <c r="B10" i="39" a="1"/>
  <c r="B17" i="39" a="1"/>
  <c r="B25" i="39" a="1"/>
  <c r="B16" i="39" a="1"/>
  <c r="B12" i="39" a="1"/>
  <c r="B11" i="39" a="1"/>
  <c r="B28" i="39" a="1"/>
  <c r="B9" i="39" a="1"/>
  <c r="B18" i="39" a="1"/>
  <c r="B20" i="39" a="1"/>
  <c r="B19" i="39" a="1"/>
  <c r="B32" i="39" a="1"/>
  <c r="B26" i="39" a="1"/>
  <c r="B13" i="39" a="1"/>
  <c r="B7" i="39" a="1"/>
  <c r="B14" i="39" a="1"/>
  <c r="B24" i="39" a="1"/>
  <c r="B21" i="39" a="1"/>
  <c r="B6" i="39" a="1"/>
  <c r="B3" i="39" a="1"/>
  <c r="B29" i="39" a="1"/>
  <c r="B27" i="39" a="1"/>
  <c r="B23" i="39" a="1"/>
  <c r="B31" i="39" a="1"/>
  <c r="B5" i="39" a="1"/>
  <c r="B22" i="39" a="1"/>
  <c r="B32" i="39" l="1"/>
  <c r="B31" i="39"/>
  <c r="B27" i="39"/>
  <c r="B24" i="39"/>
  <c r="B26" i="39"/>
  <c r="B28" i="39"/>
  <c r="B25" i="39"/>
  <c r="B30" i="39"/>
  <c r="B29" i="39"/>
  <c r="B19" i="39"/>
  <c r="B20" i="39"/>
  <c r="B12" i="39"/>
  <c r="B8" i="39"/>
  <c r="B11" i="39"/>
  <c r="B22" i="39"/>
  <c r="B14" i="39"/>
  <c r="B6" i="39"/>
  <c r="B7" i="39"/>
  <c r="B18" i="39"/>
  <c r="B10" i="39"/>
  <c r="B15" i="39"/>
  <c r="B17" i="39"/>
  <c r="B5" i="39"/>
  <c r="B23" i="39"/>
  <c r="B21" i="39"/>
  <c r="B13" i="39"/>
  <c r="B9" i="39"/>
  <c r="B16" i="39"/>
  <c r="B4" i="39"/>
  <c r="B3" i="39"/>
  <c r="F6" i="28"/>
  <c r="F7" i="28"/>
  <c r="F5" i="28"/>
  <c r="F4" i="28"/>
  <c r="F3" i="28"/>
  <c r="H7" i="28"/>
  <c r="G7" i="28" a="1"/>
  <c r="G7" i="28" l="1"/>
  <c r="H6" i="28" a="1"/>
  <c r="H6" i="28" l="1"/>
  <c r="G6" i="28" a="1"/>
  <c r="G6" i="28" l="1"/>
  <c r="H5" i="28" a="1"/>
  <c r="H5" i="28" l="1"/>
  <c r="G5" i="28" a="1"/>
  <c r="G5" i="28" l="1"/>
  <c r="H4" i="28" a="1"/>
  <c r="H4" i="28" l="1"/>
  <c r="G4" i="28" a="1"/>
  <c r="G4" i="28" l="1"/>
  <c r="H3" i="28" a="1"/>
  <c r="H3" i="28" l="1"/>
  <c r="G3" i="28" a="1"/>
  <c r="G3" i="28" l="1"/>
  <c r="E7" i="28" a="1"/>
  <c r="E7" i="28" l="1"/>
  <c r="E6" i="28" a="1"/>
  <c r="E6" i="28" l="1"/>
  <c r="E5" i="28" a="1"/>
  <c r="E5" i="28" l="1"/>
  <c r="E4" i="28" a="1"/>
  <c r="E4" i="28" l="1"/>
  <c r="E3" i="28" a="1"/>
  <c r="E3" i="28" l="1"/>
  <c r="I1" i="1" l="1"/>
  <c r="J1" i="1"/>
  <c r="K1" i="1"/>
  <c r="L1" i="1"/>
  <c r="H1" i="1"/>
  <c r="B32" i="1" l="1" a="1"/>
  <c r="B31" i="1" a="1"/>
  <c r="B30" i="1" a="1"/>
  <c r="B29" i="1" a="1"/>
  <c r="B28" i="1" a="1"/>
  <c r="B27" i="1" a="1"/>
  <c r="B26" i="1" a="1"/>
  <c r="B25" i="1" a="1"/>
  <c r="B24" i="1" a="1"/>
  <c r="B23" i="1" a="1"/>
  <c r="B22" i="1" a="1"/>
  <c r="B21" i="1" a="1"/>
  <c r="B20" i="1" a="1"/>
  <c r="B19" i="1" a="1"/>
  <c r="B18" i="1" a="1"/>
  <c r="B17" i="1" a="1"/>
  <c r="B16" i="1" a="1"/>
  <c r="B15" i="1" a="1"/>
  <c r="B14" i="1" a="1"/>
  <c r="B13" i="1" a="1"/>
  <c r="B12" i="1" a="1"/>
  <c r="B11" i="1" a="1"/>
  <c r="B10" i="1" a="1"/>
  <c r="B9" i="1" a="1"/>
  <c r="B8" i="1" a="1"/>
  <c r="B7" i="1" a="1"/>
  <c r="B6" i="1" a="1"/>
  <c r="B5" i="1" a="1"/>
  <c r="B4" i="1" a="1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" i="1" a="1"/>
  <c r="M9" i="1" l="1"/>
  <c r="M17" i="1"/>
  <c r="M25" i="1"/>
  <c r="M3" i="1"/>
  <c r="M30" i="1"/>
  <c r="M23" i="1"/>
  <c r="M10" i="1"/>
  <c r="M18" i="1"/>
  <c r="M26" i="1"/>
  <c r="M15" i="1"/>
  <c r="M24" i="1"/>
  <c r="M11" i="1"/>
  <c r="M19" i="1"/>
  <c r="M27" i="1"/>
  <c r="M22" i="1"/>
  <c r="M8" i="1"/>
  <c r="M4" i="1"/>
  <c r="M12" i="1"/>
  <c r="M20" i="1"/>
  <c r="M28" i="1"/>
  <c r="M6" i="1"/>
  <c r="M7" i="1"/>
  <c r="M16" i="1"/>
  <c r="M5" i="1"/>
  <c r="M13" i="1"/>
  <c r="M21" i="1"/>
  <c r="M29" i="1"/>
  <c r="M14" i="1"/>
  <c r="M31" i="1"/>
  <c r="M32" i="1"/>
  <c r="B3" i="1"/>
  <c r="E7" i="40" l="1"/>
  <c r="E8" i="40"/>
  <c r="E24" i="40"/>
  <c r="E35" i="40"/>
  <c r="E20" i="40"/>
  <c r="E23" i="40"/>
  <c r="E9" i="40"/>
  <c r="E14" i="40"/>
  <c r="E19" i="40"/>
  <c r="E25" i="40"/>
  <c r="E30" i="40"/>
  <c r="E13" i="40"/>
  <c r="E34" i="40"/>
  <c r="E10" i="40"/>
  <c r="E15" i="40"/>
  <c r="E21" i="40"/>
  <c r="E26" i="40"/>
  <c r="E31" i="40"/>
  <c r="E28" i="40"/>
  <c r="E18" i="40"/>
  <c r="E29" i="40"/>
  <c r="E16" i="40"/>
  <c r="E32" i="40"/>
  <c r="E11" i="40"/>
  <c r="E17" i="40"/>
  <c r="E22" i="40"/>
  <c r="E27" i="40"/>
  <c r="E33" i="40"/>
  <c r="E12" i="40"/>
  <c r="B137" i="5" l="1"/>
  <c r="B138" i="5" s="1"/>
  <c r="B131" i="15" l="1"/>
  <c r="B130" i="15"/>
  <c r="B128" i="15" a="1"/>
  <c r="B128" i="15" s="1"/>
  <c r="B127" i="15" a="1"/>
  <c r="B127" i="15" s="1"/>
  <c r="B126" i="15" a="1"/>
  <c r="B126" i="15" s="1"/>
  <c r="B134" i="5" l="1" a="1"/>
  <c r="B134" i="5" s="1"/>
  <c r="B130" i="5"/>
  <c r="B129" i="5"/>
  <c r="B127" i="5" a="1"/>
  <c r="B127" i="5" s="1"/>
  <c r="B126" i="5" a="1"/>
  <c r="B126" i="5" s="1"/>
  <c r="N7" i="28" l="1"/>
  <c r="M7" i="28" l="1"/>
  <c r="N6" i="28" l="1"/>
  <c r="M6" i="28" l="1"/>
  <c r="N5" i="28" l="1"/>
  <c r="M5" i="28" l="1"/>
  <c r="N4" i="28" l="1"/>
  <c r="M4" i="28" l="1"/>
  <c r="N3" i="28" l="1"/>
  <c r="I7" i="28" a="1"/>
  <c r="J7" i="28" a="1"/>
  <c r="I6" i="28" a="1"/>
  <c r="J6" i="28" a="1"/>
  <c r="I5" i="28" a="1"/>
  <c r="J5" i="28" a="1"/>
  <c r="I4" i="28" a="1"/>
  <c r="J4" i="28" a="1"/>
  <c r="I3" i="28" a="1"/>
  <c r="J3" i="28" a="1"/>
  <c r="J3" i="28" l="1"/>
  <c r="I3" i="28"/>
  <c r="J4" i="28"/>
  <c r="K4" i="28" s="1"/>
  <c r="I4" i="28"/>
  <c r="J5" i="28"/>
  <c r="L5" i="28" s="1"/>
  <c r="O5" i="28" s="1"/>
  <c r="P5" i="28" s="1"/>
  <c r="I5" i="28"/>
  <c r="J6" i="28"/>
  <c r="L6" i="28" s="1"/>
  <c r="O6" i="28" s="1"/>
  <c r="P6" i="28" s="1"/>
  <c r="I6" i="28"/>
  <c r="J7" i="28"/>
  <c r="K7" i="28" s="1"/>
  <c r="I7" i="28"/>
  <c r="M3" i="28"/>
  <c r="K5" i="28" l="1"/>
  <c r="L4" i="28"/>
  <c r="O4" i="28" s="1"/>
  <c r="P4" i="28" s="1"/>
  <c r="K6" i="28"/>
  <c r="L7" i="28"/>
  <c r="O7" i="28" s="1"/>
  <c r="P7" i="28" s="1"/>
  <c r="L3" i="28"/>
  <c r="O3" i="28" s="1"/>
  <c r="P3" i="28" s="1"/>
  <c r="K3" i="28"/>
  <c r="B140" i="15" l="1"/>
  <c r="K3" i="39" l="1"/>
  <c r="G23" i="40" l="1"/>
  <c r="G30" i="40"/>
  <c r="G35" i="40"/>
  <c r="G24" i="40"/>
  <c r="G26" i="40"/>
  <c r="G32" i="40"/>
  <c r="G31" i="40"/>
  <c r="G27" i="40"/>
  <c r="G28" i="40"/>
  <c r="G19" i="40"/>
  <c r="G33" i="40"/>
  <c r="G8" i="40"/>
  <c r="G22" i="40"/>
  <c r="G11" i="40"/>
  <c r="G13" i="40"/>
  <c r="G7" i="40"/>
  <c r="G21" i="40"/>
  <c r="G25" i="40"/>
  <c r="G16" i="40"/>
  <c r="G20" i="40"/>
  <c r="G34" i="40"/>
  <c r="G15" i="40"/>
  <c r="G9" i="40"/>
  <c r="G18" i="40"/>
  <c r="G12" i="40"/>
  <c r="G17" i="40"/>
  <c r="G10" i="40"/>
  <c r="G29" i="40"/>
  <c r="G14" i="40"/>
  <c r="B133" i="15" l="1"/>
  <c r="D3" i="13" s="1"/>
  <c r="B132" i="5" l="1"/>
  <c r="C3" i="13" s="1"/>
  <c r="I3" i="13" l="1"/>
  <c r="I26" i="13"/>
  <c r="I12" i="13"/>
  <c r="I24" i="13"/>
  <c r="I16" i="13"/>
  <c r="I17" i="13"/>
  <c r="I20" i="13"/>
  <c r="I7" i="13"/>
  <c r="I32" i="13"/>
  <c r="I11" i="13"/>
  <c r="I6" i="13"/>
  <c r="I23" i="13"/>
  <c r="I19" i="13"/>
  <c r="I13" i="13"/>
  <c r="I30" i="13"/>
  <c r="I28" i="13"/>
  <c r="I10" i="13"/>
  <c r="I27" i="13"/>
  <c r="I9" i="13"/>
  <c r="I18" i="13"/>
  <c r="I14" i="13"/>
  <c r="I5" i="13"/>
  <c r="I31" i="13"/>
  <c r="I22" i="13"/>
  <c r="I29" i="13"/>
  <c r="I25" i="13"/>
  <c r="I21" i="13"/>
  <c r="I15" i="13"/>
  <c r="I4" i="13"/>
  <c r="I8" i="13"/>
  <c r="J3" i="13" l="1" a="1"/>
  <c r="J3" i="13" s="1"/>
  <c r="I15" i="40"/>
  <c r="I33" i="40"/>
  <c r="I11" i="40"/>
  <c r="I18" i="40"/>
  <c r="I30" i="40"/>
  <c r="I29" i="40"/>
  <c r="I32" i="40"/>
  <c r="I21" i="40"/>
  <c r="I25" i="40"/>
  <c r="I17" i="40"/>
  <c r="I28" i="40"/>
  <c r="I35" i="40"/>
  <c r="I13" i="40"/>
  <c r="I34" i="40"/>
  <c r="I20" i="40"/>
  <c r="I8" i="40"/>
  <c r="I22" i="40"/>
  <c r="I9" i="40"/>
  <c r="I31" i="40"/>
  <c r="I16" i="40"/>
  <c r="I24" i="40"/>
  <c r="I19" i="40"/>
  <c r="I26" i="40"/>
  <c r="I23" i="40"/>
  <c r="I27" i="40"/>
  <c r="I12" i="40"/>
  <c r="I10" i="40"/>
  <c r="I7" i="40"/>
  <c r="I14" i="40"/>
  <c r="H7" i="40" l="1"/>
  <c r="K7" i="40" s="1"/>
  <c r="H21" i="40" l="1"/>
  <c r="K21" i="40" s="1"/>
  <c r="H25" i="40"/>
  <c r="K25" i="40" s="1"/>
  <c r="H29" i="40"/>
  <c r="K29" i="40" s="1"/>
  <c r="H16" i="40"/>
  <c r="K16" i="40" s="1"/>
  <c r="H20" i="40"/>
  <c r="K20" i="40" s="1"/>
  <c r="H24" i="40"/>
  <c r="K24" i="40" s="1"/>
  <c r="H28" i="40"/>
  <c r="K28" i="40" s="1"/>
  <c r="H10" i="40"/>
  <c r="K10" i="40" s="1"/>
  <c r="H14" i="40"/>
  <c r="K14" i="40" s="1"/>
  <c r="H18" i="40"/>
  <c r="K18" i="40" s="1"/>
  <c r="H22" i="40"/>
  <c r="K22" i="40" s="1"/>
  <c r="H27" i="40"/>
  <c r="K27" i="40" s="1"/>
  <c r="H9" i="40"/>
  <c r="K9" i="40" s="1"/>
  <c r="H13" i="40"/>
  <c r="K13" i="40" s="1"/>
  <c r="H17" i="40"/>
  <c r="K17" i="40" s="1"/>
  <c r="H31" i="40"/>
  <c r="K31" i="40" s="1"/>
  <c r="H11" i="40"/>
  <c r="K11" i="40" s="1"/>
  <c r="H8" i="40"/>
  <c r="K8" i="40" s="1"/>
  <c r="H12" i="40"/>
  <c r="K12" i="40" s="1"/>
  <c r="H15" i="40"/>
  <c r="K15" i="40" s="1"/>
  <c r="H34" i="40"/>
  <c r="K34" i="40" s="1"/>
  <c r="H32" i="40"/>
  <c r="K32" i="40" s="1"/>
  <c r="H33" i="40"/>
  <c r="K33" i="40" s="1"/>
  <c r="H19" i="40"/>
  <c r="K19" i="40" s="1"/>
  <c r="H23" i="40"/>
  <c r="K23" i="40" s="1"/>
  <c r="H26" i="40"/>
  <c r="K26" i="40" s="1"/>
  <c r="H30" i="40"/>
  <c r="K30" i="40" s="1"/>
  <c r="H35" i="40"/>
  <c r="K35" i="40" s="1"/>
  <c r="L28" i="40" l="1" a="1"/>
  <c r="L28" i="40" s="1"/>
  <c r="L30" i="40" a="1"/>
  <c r="L30" i="40" s="1"/>
  <c r="L17" i="40" a="1"/>
  <c r="L17" i="40" s="1"/>
  <c r="L14" i="40" a="1"/>
  <c r="L14" i="40" s="1"/>
  <c r="L27" i="40" a="1"/>
  <c r="L27" i="40" s="1"/>
  <c r="L35" i="40" a="1"/>
  <c r="L35" i="40" s="1"/>
  <c r="L21" i="40" a="1"/>
  <c r="L21" i="40" s="1"/>
  <c r="L16" i="40" a="1"/>
  <c r="L16" i="40" s="1"/>
  <c r="L15" i="40" a="1"/>
  <c r="L15" i="40" s="1"/>
  <c r="L10" i="40" a="1"/>
  <c r="L10" i="40" s="1"/>
  <c r="L18" i="40" a="1"/>
  <c r="L18" i="40" s="1"/>
  <c r="L25" i="40" a="1"/>
  <c r="L25" i="40" s="1"/>
  <c r="L7" i="40" a="1"/>
  <c r="L7" i="40" s="1"/>
  <c r="L12" i="40" a="1"/>
  <c r="L12" i="40" s="1"/>
  <c r="L8" i="40" a="1"/>
  <c r="L8" i="40" s="1"/>
  <c r="L24" i="40" a="1"/>
  <c r="L24" i="40" s="1"/>
  <c r="L29" i="40" a="1"/>
  <c r="L29" i="40" s="1"/>
  <c r="L32" i="40" a="1"/>
  <c r="L32" i="40" s="1"/>
  <c r="L33" i="40" a="1"/>
  <c r="L33" i="40" s="1"/>
  <c r="L22" i="40" a="1"/>
  <c r="L22" i="40" s="1"/>
  <c r="L34" i="40" a="1"/>
  <c r="L34" i="40" s="1"/>
  <c r="L20" i="40" a="1"/>
  <c r="L20" i="40" s="1"/>
  <c r="L23" i="40" a="1"/>
  <c r="L23" i="40" s="1"/>
  <c r="L13" i="40" a="1"/>
  <c r="L13" i="40" s="1"/>
  <c r="L31" i="40" a="1"/>
  <c r="L31" i="40" s="1"/>
  <c r="L26" i="40" a="1"/>
  <c r="L26" i="40" s="1"/>
  <c r="L11" i="40" a="1"/>
  <c r="L11" i="40" s="1"/>
  <c r="L9" i="40" a="1"/>
  <c r="L9" i="40" s="1"/>
  <c r="L19" i="40" a="1"/>
  <c r="L19" i="4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Amardeep</author>
  </authors>
  <commentList>
    <comment ref="A1" authorId="0" shapeId="0" xr:uid="{7239A411-06C5-4319-92BF-321C5E86D535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Timestamp="1758781498"&gt;&lt;FQL&gt;&lt;Q&gt;FC0000CH^FMA_MCAP(0,,,USD,"PORTAGG")&lt;/Q&gt;&lt;R&gt;1&lt;/R&gt;&lt;C&gt;1&lt;/C&gt;&lt;D xsi:type="xsd:double"&gt;2495539.5&lt;/D&gt;&lt;/FQL&gt;&lt;FQL&gt;&lt;Q&gt;FC0000AE^FMA_MCAP(0,,,USD,"PORTAGG")&lt;/Q&gt;&lt;R&gt;1&lt;/R&gt;&lt;C&gt;1&lt;/C&gt;&lt;D xsi:type="xsd:double"&gt;1043860.6&lt;/D&gt;&lt;/FQL&gt;&lt;FQL&gt;&lt;Q&gt;FC0000CN^FMA_MCAP(0,,,USD,"PORTAGG")&lt;/Q&gt;&lt;R&gt;1&lt;/R&gt;&lt;C&gt;1&lt;/C&gt;&lt;D xsi:type="xsd:double"&gt;10055638&lt;/D&gt;&lt;/FQL&gt;&lt;FQL&gt;&lt;Q&gt;FC0000MY^FMA_MCAP(0,,,USD,"PORTAGG")&lt;/Q&gt;&lt;R&gt;1&lt;/R&gt;&lt;C&gt;1&lt;/C&gt;&lt;D xsi:type="xsd:double"&gt;434380.84&lt;/D&gt;&lt;/FQL&gt;&lt;FQL&gt;&lt;Q&gt;FC0000ID^FMA_MCAP(0,,,USD,"PORTAGG")&lt;/Q&gt;&lt;R&gt;1&lt;/R&gt;&lt;C&gt;1&lt;/C&gt;&lt;D xsi:type="xsd:double"&gt;763669.7&lt;/D&gt;&lt;/FQL&gt;&lt;FQL&gt;&lt;Q&gt;EWL^FREF_MARKET_VALUE_COMPANY(0,,,USD,,0,,"LEGACY")&lt;/Q&gt;&lt;R&gt;1&lt;/R&gt;&lt;C&gt;1&lt;/C&gt;&lt;D xsi:type="xsd:double"&gt;1328.64375&lt;/D&gt;&lt;/FQL&gt;&lt;FQL&gt;&lt;Q&gt;UAE^FREF_MARKET_VALUE_COMPANY(0,,,USD,,0,,"LEGACY")&lt;/Q&gt;&lt;R&gt;1&lt;/R&gt;&lt;C&gt;1&lt;/C&gt;&lt;D xsi:type="xsd:double"&gt;163.9035&lt;/D&gt;&lt;/FQL&gt;&lt;FQL&gt;&lt;Q&gt;EWZ^FREF_MARKET_VALUE_COMPANY(0,,,USD,,0,,"LEGACY")&lt;/Q&gt;&lt;R&gt;1&lt;/R&gt;&lt;C&gt;1&lt;/C&gt;&lt;D xsi:type="xsd:double"&gt;5545.0395&lt;/D&gt;&lt;/FQL&gt;&lt;FQL&gt;&lt;Q&gt;EWM^FREF_MARKET_VALUE_COMPANY(0,,,USD,,0,,"LEGACY")&lt;/Q&gt;&lt;R&gt;1&lt;/R&gt;&lt;C&gt;1&lt;/C&gt;&lt;D xsi:type="xsd:double"&gt;244.512&lt;/D&gt;&lt;/FQL&gt;&lt;FQL&gt;&lt;Q&gt;FC0000CL^FMA_MCAP(0,,,USD,"PORTAGG")&lt;/Q&gt;&lt;R&gt;1&lt;/R&gt;&lt;C&gt;1&lt;/C&gt;&lt;D xsi:type="xsd:double"&gt;191640.67&lt;/D&gt;&lt;/FQL&gt;&lt;FQL&gt;&lt;Q&gt;TUR^FREF_MARKET_VALUE_COMPANY(0,,,USD,,0,,"LEGACY")&lt;/Q&gt;&lt;R&gt;1&lt;/R&gt;&lt;C&gt;1&lt;/C&gt;&lt;D xsi:type="xsd:double"&gt;159.7365&lt;/D&gt;&lt;/FQL&gt;&lt;FQL&gt;&lt;Q&gt;GREK^FREF_MARKET_VALUE_COMPANY(0,,,USD,,0,,"LEGACY")&lt;/Q&gt;&lt;R&gt;1&lt;/R&gt;&lt;C&gt;1&lt;/C&gt;&lt;D xsi:type="xsd:double"&gt;311.90068735&lt;/D&gt;&lt;/FQL&gt;&lt;FQL&gt;&lt;Q&gt;EPOL^FREF_MARKET_VALUE_COMPANY(0,,,USD,,0,,"LEGACY")&lt;/Q&gt;&lt;R&gt;1&lt;/R&gt;&lt;C&gt;1&lt;/C&gt;&lt;D xsi:type="xsd:double"&gt;450.306&lt;/D&gt;&lt;/FQL&gt;&lt;FQL&gt;&lt;Q&gt;QAT^FREF_MARKET_VALUE_COMPANY(0,,,USD,,0,,"LEGACY")&lt;/Q&gt;&lt;R&gt;1&lt;/R&gt;&lt;C&gt;1&lt;/C&gt;&lt;D xsi:type="xsd:double"&gt;73.275&lt;/D&gt;&lt;/FQL&gt;&lt;FQL&gt;&lt;Q&gt;FC0000ZA^FG_MCAP_IDX(0,,,USD)&lt;/Q&gt;&lt;R&gt;1&lt;/R&gt;&lt;C&gt;1&lt;/C&gt;&lt;D xsi:type="xsd:double"&gt;436098.13&lt;/D&gt;&lt;/FQL&gt;&lt;FQL&gt;&lt;Q&gt;FC0000AU^FMA_MCAP(0,,,USD,"PORTAGG")&lt;/Q&gt;&lt;R&gt;1&lt;/R&gt;&lt;C&gt;1&lt;/C&gt;&lt;D xsi:type="xsd:double"&gt;1954768.6&lt;/D&gt;&lt;/FQL&gt;&lt;FQL&gt;&lt;Q&gt;FC0000BR^FMA_MCAP(0,,,USD,"PORTAGG")&lt;/Q&gt;&lt;R&gt;1&lt;/R&gt;&lt;C&gt;1&lt;/C&gt;&lt;D xsi:type="xsd:double"&gt;710186.4&lt;/D&gt;&lt;/FQL&gt;&lt;FQL&gt;&lt;Q&gt;NQG00809^FMA_MCAP(0,,,USD,"PORTAGG")&lt;/Q&gt;&lt;R&gt;0&lt;/R&gt;&lt;C&gt;0&lt;/C&gt;&lt;/FQL&gt;&lt;FQL&gt;&lt;Q&gt;EWA^FREF_MARKET_VALUE_COMPANY(0,,,USD,,0,,"LEGACY")&lt;/Q&gt;&lt;R&gt;1&lt;/R&gt;&lt;C&gt;1&lt;/C&gt;&lt;D xsi:type="xsd:double"&gt;1547.232&lt;/D&gt;&lt;/FQL&gt;&lt;FQL&gt;&lt;Q&gt;MCHI^FREF_MARKET_VALUE_COMPANY(0,,,USD,,0,,"LEGACY")&lt;/Q&gt;&lt;R&gt;1&lt;/R&gt;&lt;C&gt;1&lt;/C&gt;&lt;D xsi:type="xsd:double"&gt;8249.55&lt;/D&gt;&lt;/FQL&gt;&lt;FQL&gt;&lt;Q&gt;EIDO^FREF_MARKET_VALUE_COMPANY(0,,,USD,,0,,"LEGACY")&lt;/Q&gt;&lt;R&gt;1&lt;/R&gt;&lt;C&gt;1&lt;/C&gt;&lt;D xsi:type="xsd:double"&gt;309.3505&lt;/D&gt;&lt;/FQL&gt;&lt;FQL&gt;&lt;Q&gt;EWJ^FREF_MARKET_VALUE_COMPANY(0,,,USD,,0,,"LEGACY")&lt;/Q&gt;&lt;R&gt;1&lt;/R&gt;&lt;C&gt;1&lt;/C&gt;&lt;D xsi:type="xsd:double"&gt;15760.314&lt;/D&gt;&lt;/FQL&gt;&lt;FQL&gt;&lt;Q&gt;EPU^FREF_MARKET_VALUE_COMPANY(0,,,USD,,0,,"LEGACY")&lt;/Q&gt;&lt;R&gt;1&lt;/R&gt;&lt;C&gt;1&lt;/C&gt;&lt;D xsi:type="xsd:double"&gt;181.9692&lt;/D&gt;&lt;/FQL&gt;&lt;FQL&gt;&lt;Q&gt;QQQ^FREF_MARKET_VALUE_COMPANY(0,,,USD,,0,,"LEGACY")&lt;/Q&gt;&lt;R&gt;1&lt;/R&gt;&lt;C&gt;1&lt;/C&gt;&lt;D xsi:type="xsd:double"&gt;371737.109&lt;/D&gt;&lt;/FQL&gt;&lt;FQL&gt;&lt;Q&gt;CNYA^FREF_MARKET_VALUE_COMPANY(0,,,USD,,0,,"LEGACY")&lt;/Q&gt;&lt;R&gt;1&lt;/R&gt;&lt;C&gt;1&lt;/C&gt;&lt;D xsi:type="xsd:double"&gt;216.72&lt;/D&gt;&lt;/FQL&gt;&lt;FQL&gt;&lt;Q&gt;EPHE^FREF_MARKET_VALUE_COMPANY(0,,,USD,,0,,"LEGACY")&lt;/Q&gt;&lt;R&gt;1&lt;/R&gt;&lt;C&gt;1&lt;/C&gt;&lt;D xsi:type="xsd:double"&gt;103.2&lt;/D&gt;&lt;/FQL&gt;&lt;FQL&gt;&lt;Q&gt;FC0000JP^FMA_MCAP(0,,,USD,"PORTAGG")&lt;/Q&gt;&lt;R&gt;1&lt;/R&gt;&lt;C&gt;1&lt;/C&gt;&lt;D xsi:type="xsd:double"&gt;7700080&lt;/D&gt;&lt;/FQL&gt;&lt;FQL&gt;&lt;Q&gt;FC0000TR^FMA_MCAP(0,,,USD,"PORTAGG")&lt;/Q&gt;&lt;R&gt;1&lt;/R&gt;&lt;C&gt;1&lt;/C&gt;&lt;D xsi:type="xsd:double"&gt;377566.94&lt;/D&gt;&lt;/FQL&gt;&lt;FQL&gt;&lt;Q&gt;FC0000IN^FMA_MCAP(0,,,USD,"PORTAGG")&lt;/Q&gt;&lt;R&gt;1&lt;/R&gt;&lt;C&gt;1&lt;/C&gt;&lt;D xsi:type="xsd:double"&gt;5087739&lt;/D&gt;&lt;/FQL&gt;&lt;FQL&gt;&lt;Q&gt;FC0000KR^FMA_MCAP(0,,,USD,"PORTAGG")&lt;/Q&gt;&lt;R&gt;1&lt;/R&gt;&lt;C&gt;1&lt;/C&gt;&lt;D xsi:type="xsd:double"&gt;2294621&lt;/D&gt;&lt;/FQL&gt;&lt;FQL&gt;&lt;Q&gt;FC0000PE^FMA_MCAP(0,,,USD,"PORTAGG")&lt;/Q&gt;&lt;R&gt;1&lt;/R&gt;&lt;C&gt;1&lt;/C&gt;&lt;D xsi:type="xsd:double"&gt;56306.75&lt;/D&gt;&lt;/FQL&gt;&lt;FQL&gt;&lt;Q&gt;SPY^FREF_MARKET_VALUE_COMPANY(0,,,USD,,0,,"LEGACY")&lt;/Q&gt;&lt;R&gt;1&lt;/R&gt;&lt;C&gt;1&lt;/C&gt;&lt;D xsi:type="xsd:double"&gt;663643.627361&lt;/D&gt;&lt;/FQL&gt;&lt;FQL&gt;&lt;Q&gt;ENZL^FREF_MARKET_VALUE_COMPANY(0,,,USD,,0,,"LEGACY")&lt;/Q&gt;&lt;R&gt;1&lt;/R&gt;&lt;C&gt;1&lt;/C&gt;&lt;D xsi:type="xsd:double"&gt;72.447&lt;/D&gt;&lt;/FQL&gt;&lt;FQL&gt;&lt;Q&gt;INDA^FREF_MARKET_VALUE_COMPANY(0,,,USD,,0,,"LEGACY")&lt;/Q&gt;&lt;R&gt;1&lt;/R&gt;&lt;C&gt;1&lt;/C&gt;&lt;D xsi:type="xsd:double"&gt;9343.77&lt;/D&gt;&lt;/FQL&gt;&lt;FQL&gt;&lt;Q&gt;EWY^FREF_MARKET_VALUE_COMPANY(0,,,USD,,0,,"LEGACY")&lt;/Q&gt;&lt;R&gt;1&lt;/R&gt;&lt;C&gt;1&lt;/C&gt;&lt;D xsi:type="xsd:double"&gt;5521.932&lt;/D&gt;&lt;/FQL&gt;&lt;FQL&gt;&lt;Q&gt;ECH^FREF_MARKET_VALUE_COMPANY(0,,,USD,,0,,"LEGACY")&lt;/Q&gt;&lt;R&gt;1&lt;/R&gt;&lt;C&gt;1&lt;/C&gt;&lt;D xsi:type="xsd:double"&gt;720.874&lt;/D&gt;&lt;/FQL&gt;&lt;FQL&gt;&lt;Q&gt;EWG^FREF_MARKET_VALUE_COMPANY(0,,,USD,,0,,"LEGACY")&lt;/Q&gt;&lt;R&gt;1&lt;/R&gt;&lt;C&gt;1&lt;/C&gt;&lt;D xsi:type="xsd:double"&gt;2317.491&lt;/D&gt;&lt;/FQL&gt;&lt;FQL&gt;&lt;Q&gt;EWW^FREF_MARKET_VALUE_COMPANY(0,,,USD,,0,,"LEGACY")&lt;/Q&gt;&lt;R&gt;1&lt;/R&gt;&lt;C&gt;1&lt;/C&gt;&lt;D xsi:type="xsd:double"&gt;1950.54&lt;/D&gt;&lt;/FQL&gt;&lt;FQL&gt;&lt;Q&gt;EWT^FREF_MARKET_VALUE_COMPANY(0,,,USD,,0,,"LEGACY")&lt;/Q&gt;&lt;R&gt;1&lt;/R&gt;&lt;C&gt;1&lt;/C&gt;&lt;D xsi:type="xsd:double"&gt;6521.754&lt;/D&gt;&lt;/FQL&gt;&lt;FQL&gt;&lt;Q&gt;FC0000US^FMA_MCAP(0,,,USD,"PORTAGG")&lt;/Q&gt;&lt;R&gt;1&lt;/R&gt;&lt;C&gt;1&lt;/C&gt;&lt;D xsi:type="xsd:double"&gt;68607840&lt;/D&gt;&lt;/FQL&gt;&lt;FQL&gt;&lt;Q&gt;FC0000NZ^FMA_MCAP(0,,,USD,"PORTAGG")&lt;/Q&gt;&lt;R&gt;1&lt;/R&gt;&lt;C&gt;1&lt;/C&gt;&lt;D xsi:type="xsd:double"&gt;102085.98&lt;/D&gt;&lt;/FQL&gt;&lt;FQL&gt;&lt;Q&gt;SET-BKK^FG_MCAP_IDX(0,,,USD)&lt;/Q&gt;&lt;R&gt;1&lt;/R&gt;&lt;C&gt;1&lt;/C&gt;&lt;D xsi:type="xsd:double"&gt;513496.118859799&lt;/D&gt;&lt;/FQL&gt;&lt;FQL&gt;&lt;Q&gt;EZA^FREF_MARKET_VALUE_COMPANY(0,,,USD,,0,,"LEGACY")&lt;/Q&gt;&lt;R&gt;1&lt;/R&gt;&lt;C&gt;1&lt;/C&gt;&lt;D xsi:type="xsd:double"&gt;442.161&lt;/D&gt;&lt;/FQL&gt;&lt;FQL&gt;&lt;Q&gt;FC0000DE^FMA_MCAP(0,,,USD,"PORTAGG")&lt;/Q&gt;&lt;R&gt;1&lt;/R&gt;&lt;C&gt;1&lt;/C&gt;&lt;D xsi:type="xsd:double"&gt;2829933.8&lt;/D&gt;&lt;/FQL&gt;&lt;FQL&gt;&lt;Q&gt;FC0000SA^FMA_MCAP(0,,,USD,"PORTAGG")&lt;/Q&gt;&lt;R&gt;1&lt;/R&gt;&lt;C&gt;1&lt;/C&gt;&lt;D xsi:type="xsd:double"&gt;2310990.5&lt;/D&gt;&lt;/FQL&gt;&lt;FQL&gt;&lt;Q&gt;SET-BKK^FMA_MCAP(0,,,USD,"PORTAGG")&lt;/Q&gt;&lt;R&gt;1&lt;/R&gt;&lt;C&gt;1&lt;/C&gt;&lt;D xsi:type="xsd:double"&gt;513496.118859799&lt;/D&gt;&lt;/FQL&gt;&lt;FQL&gt;&lt;Q&gt;FC0000GR^FMA_MCAP(0,,,USD,"PORTAGG")&lt;/Q&gt;&lt;R&gt;1&lt;/R&gt;&lt;C&gt;1&lt;/C&gt;&lt;D xsi:type="xsd:double"&gt;131940.89&lt;/D&gt;&lt;/FQL&gt;&lt;FQL&gt;&lt;Q&gt;FC0000MX^FMA_MCAP(0,,,USD,"PORTAGG")&lt;/Q&gt;&lt;R&gt;1&lt;/R&gt;&lt;C&gt;1&lt;/C&gt;&lt;D xsi:type="xsd:double"&gt;486380.16&lt;/D&gt;&lt;/FQL&gt;&lt;FQL&gt;&lt;Q&gt;FC0000PL^FMA_MCAP(0,,,USD,"PORTAGG")&lt;/Q&gt;&lt;R&gt;1&lt;/R&gt;&lt;C&gt;1&lt;/C&gt;&lt;D xsi:type="xsd:double"&gt;272080.13&lt;/D&gt;&lt;/FQL&gt;&lt;FQL&gt;&lt;Q&gt;KSA^FREF_MARKET_VALUE_COMPANY(0,,,USD,,0,,"LEGACY")&lt;/Q&gt;&lt;R&gt;1&lt;/R&gt;&lt;C&gt;1&lt;/C&gt;&lt;D xsi:type="xsd:double"&gt;548.964&lt;/D&gt;&lt;/FQL&gt;&lt;FQL&gt;&lt;Q&gt;VNM^FREF_MARKET_VALUE_COMPANY(0,,,USD,,0,,"LEGACY")&lt;/Q&gt;&lt;R&gt;1&lt;/R&gt;&lt;C&gt;1&lt;/C&gt;&lt;D xsi:type="xsd:double"&gt;585.822&lt;/D&gt;&lt;/FQL&gt;&lt;FQL&gt;&lt;Q&gt;FC0000GB^FMA_MCAP(0,,,USD,"PORTAGG")&lt;/Q&gt;&lt;R&gt;1&lt;/R&gt;&lt;C&gt;1&lt;/C&gt;&lt;D xsi:type="xsd:double"&gt;3627065.8&lt;/D&gt;&lt;/FQL&gt;&lt;FQL&gt;&lt;Q&gt;FC0000CA^FMA_MCAP(0,,,USD,"PORTAGG")&lt;/Q&gt;&lt;R&gt;1&lt;/R&gt;&lt;C&gt;1&lt;/C&gt;&lt;D xsi:type="xsd:double"&gt;3592445.3&lt;/D&gt;&lt;/FQL&gt;&lt;FQL&gt;&lt;Q&gt;FTSEWIVNXXXX^FMA_MCAP(0,,,USD,"PORTAGG")&lt;/Q&gt;&lt;R&gt;1&lt;/R&gt;&lt;C&gt;1&lt;/C&gt;&lt;D xsi:type="xsd:double"&gt;36816.97535&lt;/D&gt;&lt;/FQL&gt;&lt;FQL&gt;&lt;Q&gt;FC0000QA^FMA_MCAP(0,,,USD,"PORTAGG")&lt;/Q&gt;&lt;R&gt;1&lt;/R&gt;&lt;C&gt;1&lt;/C&gt;&lt;D xsi:type="xsd:double"&gt;181478.36&lt;/D&gt;&lt;/FQL&gt;&lt;FQL&gt;&lt;Q&gt;FC0000ZA^FMA_MCAP(0,,,USD,"PORTAGG")&lt;/Q&gt;&lt;R&gt;1&lt;/R&gt;&lt;C&gt;1&lt;/C&gt;&lt;D xsi:type="xsd:double"&gt;436098.13&lt;/D&gt;&lt;/FQL&gt;&lt;FQL&gt;&lt;Q&gt;FC0000TW^FMA_MCAP(0,,,USD,"PORTAGG")&lt;/Q&gt;&lt;R&gt;1&lt;/R&gt;&lt;C&gt;1&lt;/C&gt;&lt;D xsi:type="xsd:double"&gt;2943538.5&lt;/D&gt;&lt;/FQL&gt;&lt;FQL&gt;&lt;Q&gt;FC0000PH^FMA_MCAP(0,,,USD,"PORTAGG")&lt;/Q&gt;&lt;R&gt;1&lt;/R&gt;&lt;C&gt;1&lt;/C&gt;&lt;D xsi:type="xsd:double"&gt;198693.52&lt;/D&gt;&lt;/FQL&gt;&lt;FQL&gt;&lt;Q&gt;CC_ZA^FG_COMPANY_NAME&lt;/Q&gt;&lt;R&gt;1&lt;/R&gt;&lt;C&gt;1&lt;/C&gt;&lt;D xsi:type="xsd:string"&gt;South Africa&lt;/D&gt;&lt;/FQL&gt;&lt;FQL&gt;&lt;Q&gt;EWU^FREF_MARKET_VALUE_COMPANY(0,,,USD,,0,,"LEGACY")&lt;/Q&gt;&lt;R&gt;1&lt;/R&gt;&lt;C&gt;1&lt;/C&gt;&lt;D xsi:type="xsd:double"&gt;2860.308&lt;/D&gt;&lt;/FQL&gt;&lt;FQL&gt;&lt;Q&gt;EWC^FREF_MARKET_VALUE_COMPANY(0,,,USD,,0,,"LEGACY")&lt;/Q&gt;&lt;R&gt;1&lt;/R&gt;&lt;C&gt;1&lt;/C&gt;&lt;D xsi:type="xsd:double"&gt;3278.56&lt;/D&gt;&lt;/FQL&gt;&lt;FQL&gt;&lt;Q&gt;NQG00809^FG_COMPANY_NAME&lt;/Q&gt;&lt;R&gt;1&lt;/R&gt;&lt;C&gt;1&lt;/C&gt;&lt;D xsi:type="xsd:string"&gt;Nasdaq South Africa&lt;/D&gt;&lt;/FQL&gt;&lt;FQL&gt;&lt;Q&gt;DUMMY^ECON_EXPR_DATA('FDS_ECON[NTCPMITHMANHE]',,,M)&lt;/Q&gt;&lt;R&gt;1&lt;/R&gt;&lt;C&gt;1&lt;/C&gt;&lt;D xsi:type="xsd:double"&gt;52.653088&lt;/D&gt;&lt;/FQL&gt;&lt;FQL&gt;&lt;Q&gt;DUMMY^ECON_EXPR_DATA('FDS_ECON[NTCPMIMFGSA@GR]',,,M)&lt;/Q&gt;&lt;R&gt;1&lt;/R&gt;&lt;C&gt;1&lt;/C&gt;&lt;D xsi:type="xsd:double"&gt;54.482635&lt;/D&gt;&lt;/FQL&gt;&lt;FQL&gt;&lt;Q&gt;DUMMY^ECON_EXPR_DATA('FDS_ECON[NTCPMIMFGSA@CN]',,,M)&lt;/Q&gt;&lt;R&gt;1&lt;/R&gt;&lt;C&gt;1&lt;/C&gt;&lt;D xsi:type="xsd:double"&gt;50.461456&lt;/D&gt;&lt;/FQL&gt;&lt;FQL&gt;&lt;Q&gt;DUMMY^ECON_EXPR_DATA('FDS_ECON[NTCPMIMFGSA@ID]',,,M)&lt;/Q&gt;&lt;R&gt;1&lt;/R&gt;&lt;C&gt;1&lt;/C&gt;&lt;D xsi:type="xsd:double"&gt;51.516903&lt;/D&gt;&lt;/FQL&gt;&lt;FQL&gt;&lt;Q&gt;DUMMY^ECON_EXPR_DATA('FDS_ECON[NTCPMIINDEXSA@SA]',,,M)&lt;/Q&gt;&lt;R&gt;1&lt;/R&gt;&lt;C&gt;1&lt;/C&gt;&lt;D xsi:type="xsd:double"&gt;56.425495&lt;/D&gt;&lt;/FQL&gt;&lt;FQL&gt;&lt;Q&gt;DUMMY^ECON_EXPR_DATA('FDS_ECON[NTCPMIMFGSA@MX]',,,M)&lt;/Q&gt;&lt;R&gt;1&lt;/R&gt;&lt;C&gt;1&lt;/C&gt;&lt;D xsi:type="xsd:double"&gt;50.151817&lt;/D&gt;&lt;/FQL&gt;&lt;FQL&gt;&lt;Q&gt;DUMMY^ECON_EXPR_DATA('FDS_ECON[NTCPMIMFGSA@PL]',,,M)&lt;/Q&gt;&lt;R&gt;1&lt;/R&gt;&lt;C&gt;1&lt;/C&gt;&lt;D xsi:type="xsd:double"&gt;46.58099&lt;/D&gt;&lt;/FQL&gt;&lt;FQL&gt;&lt;Q&gt;DUMMY^ECON_EXPR_DATA('FDS_ECON[PMIQAWHEHE]',,,M)&lt;/Q&gt;&lt;R&gt;1&lt;/R&gt;&lt;C&gt;1&lt;/C&gt;&lt;D xsi:type="xsd:double"&gt;51.879295&lt;/D&gt;&lt;/FQL&gt;&lt;FQL&gt;&lt;Q&gt;DUMMY^ECON_EXPR_DATA('FDS_ECON[PMIMFGSA@ZA]',,,M)&lt;/Q&gt;&lt;R&gt;1&lt;/R&gt;&lt;C&gt;1&lt;/C&gt;&lt;D xsi:type="xsd:double"&gt;50.066025&lt;/D&gt;&lt;/FQL&gt;&lt;FQL&gt;&lt;Q&gt;DUMMY^ECON_EXPR_DATA('FDS_ECON[NTCPMIMFGSA@VN]',,,M)&lt;/Q&gt;&lt;R&gt;1&lt;/R&gt;&lt;C&gt;1&lt;/C&gt;&lt;D xsi:type="xsd:double"&gt;50.444454&lt;/D&gt;&lt;/FQL&gt;&lt;FQL&gt;&lt;Q&gt;DUMMY^ECON_EXPR_DATA('FDS_ECON[NTCPMIMFGSA@TW]',,,M)&lt;/Q&gt;&lt;R&gt;1&lt;/R&gt;&lt;C&gt;1&lt;/C&gt;&lt;D xsi:type="xsd:double"&gt;47.369835&lt;/D&gt;&lt;/FQL&gt;&lt;FQL&gt;&lt;Q&gt;DUMMY^ECON_EXPR_DATA('FDS_ECON[NTCPMIPHMANHE]',,,M)&lt;/Q&gt;&lt;R&gt;1&lt;/R&gt;&lt;C&gt;1&lt;/C&gt;&lt;D xsi:type="xsd:double"&gt;50.799538&lt;/D&gt;&lt;/FQL&gt;&lt;FQL&gt;&lt;Q&gt;DUMMY^ECON_EXPR_DATA('FDS_ECON[NTCPMIMFGSA@BR]',,,M)&lt;/Q&gt;&lt;R&gt;1&lt;/R&gt;&lt;C&gt;1&lt;/C&gt;&lt;D xsi:type="xsd:double"&gt;47.655903&lt;/D&gt;&lt;/FQL&gt;&lt;FQL&gt;&lt;Q&gt;DUMMY^ECON_EXPR_DATA('FDS_ECON[NTCPMIMFGSA@AE]',,,M)&lt;/Q&gt;&lt;R&gt;0&lt;/R&gt;&lt;C&gt;0&lt;/C&gt;&lt;/FQL&gt;&lt;FQL&gt;&lt;Q&gt;DUMMY^ECON_EXPR_DATA('FDS_ECON[PMIMYMANHE]',,,M)&lt;/Q&gt;&lt;R&gt;1&lt;/R&gt;&lt;C&gt;1&lt;/C&gt;&lt;D xsi:type="xsd:double"&gt;49.94163&lt;/D&gt;&lt;/FQL&gt;&lt;FQL&gt;&lt;Q&gt;DUMMY^ECON_EXPR_DATA('FDS_ECON[NTCPMIMFGSA@IN]',,,M)&lt;/Q&gt;&lt;R&gt;1&lt;/R&gt;&lt;C&gt;1&lt;/C&gt;&lt;D xsi:type="xsd:double"&gt;59.33095&lt;/D&gt;&lt;/FQL&gt;&lt;FQL&gt;&lt;Q&gt;DUMMY^ECON_EXPR_DATA('FDS_ECON[NTCPMIMFGSA@PE]',,,M)&lt;/Q&gt;&lt;R&gt;0&lt;/R&gt;&lt;C&gt;0&lt;/C&gt;&lt;/FQL&gt;&lt;FQL&gt;&lt;Q&gt;DUMMY^ECON_EXPR_DATA('FDS_ECON[NTCPMIMFGSA@TR]',,,M)&lt;/Q&gt;&lt;R&gt;1&lt;/R&gt;&lt;C&gt;1&lt;/C&gt;&lt;D xsi:type="xsd:double"&gt;47.34249&lt;/D&gt;&lt;/FQL&gt;&lt;FQL&gt;&lt;Q&gt;DUMMY^ECON_EXPR_DATA('FDS_ECON[NTCPMIMFGSA@KR]',,,M)&lt;/Q&gt;&lt;R&gt;1&lt;/R&gt;&lt;C&gt;1&lt;/C&gt;&lt;D xsi:type="xsd:double"&gt;48.296013&lt;/D&gt;&lt;/FQL&gt;&lt;FQL&gt;&lt;Q&gt;DUMMY^ECON_EXPR_DATA('FDS_ECON[NTCPMIMFGSA@CL]',,,M)&lt;/Q&gt;&lt;R&gt;0&lt;/R&gt;&lt;C&gt;0&lt;/C&gt;&lt;/FQL&gt;&lt;FQL&gt;&lt;Q&gt;TRYZA10Y-FDS^JULIAN(FG_YIELD(-10AY,0,CY,,"YTM").DATES)&lt;/Q&gt;&lt;R&gt;10&lt;/R&gt;&lt;C&gt;1&lt;/C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xsi:type="xsd:long"&gt;45289&lt;/D&gt;&lt;D xsi:type="xsd:long"&gt;45657&lt;/D&gt;&lt;/FQL&gt;&lt;FQL&gt;&lt;Q&gt;CAGDPY@VN^EE_ACTUAL_ANNUAL(MED,0)&lt;/Q&gt;&lt;R&gt;0&lt;/R&gt;&lt;C&gt;0&lt;/C&gt;&lt;/FQL&gt;&lt;FQL&gt;&lt;Q&gt;CAGDPY@TR^EE_ACTUAL_ANNUAL(MED,0)&lt;/Q&gt;&lt;R&gt;1&lt;/R&gt;&lt;C&gt;1&lt;/C&gt;&lt;D xsi:type="xsd:double"&gt;-0.829306479881939&lt;/D&gt;&lt;/FQL&gt;&lt;FQL&gt;&lt;Q&gt;CAGDPY@QA^EE_ACTUAL_ANNUAL(MED,0)&lt;/Q&gt;&lt;R&gt;1&lt;/R&gt;&lt;C&gt;1&lt;/C&gt;&lt;D xsi:type="xsd:double"&gt;17.2860650803408&lt;/D&gt;&lt;/FQL&gt;&lt;FQL&gt;&lt;Q&gt;CAGDPY@IN^EE_ACTUAL_ANNUAL(MED,0)&lt;/Q&gt;&lt;R&gt;1&lt;/R&gt;&lt;C&gt;1&lt;/C&gt;&lt;D xsi:type="xsd:double"&gt;-0.581688408854036&lt;/D&gt;&lt;/FQL&gt;&lt;FQL&gt;&lt;Q&gt;CAGDPY@ZA^EE_ACTUAL_ANNUAL(MED,0)&lt;/Q&gt;&lt;R&gt;1&lt;/R&gt;&lt;C&gt;1&lt;/C&gt;&lt;D xsi:type="xsd:double"&gt;-0.7&lt;/D&gt;&lt;/FQL&gt;&lt;FQL&gt;&lt;Q&gt;CAGDPY@KR^EE_ACTUAL_ANNUAL(MED,0)&lt;/Q&gt;&lt;R&gt;1&lt;/R&gt;&lt;C&gt;1&lt;/C&gt;&lt;D xsi:type="xsd:double"&gt;5.70269139466852&lt;/D&gt;&lt;/FQL&gt;&lt;FQL&gt;&lt;Q&gt;CAGDPY@TW^EE_ACTUAL_ANNUAL(MED,0)&lt;/Q&gt;&lt;R&gt;1&lt;/R&gt;&lt;C&gt;1&lt;/C&gt;&lt;D xsi:type="xsd:double"&gt;14.441377315382&lt;/D&gt;&lt;/FQL&gt;&lt;FQL&gt;&lt;Q&gt;CAGDPY@PE^EE_ACTUAL_ANNUAL(MED,0)&lt;/Q&gt;&lt;R&gt;1&lt;/R&gt;&lt;C&gt;1&lt;/C&gt;&lt;D xsi:type="xsd:double"&gt;2.16546863706417&lt;/D&gt;&lt;/FQL&gt;&lt;FQL&gt;&lt;Q&gt;CAGDPY@PH^EE_ACTUAL_ANNUAL(MED,0)&lt;/Q&gt;&lt;R&gt;1&lt;/R&gt;&lt;C&gt;1&lt;/C&gt;&lt;D xsi:type="xsd:double"&gt;-3.95756660825971&lt;/D&gt;&lt;/FQL&gt;&lt;FQL&gt;&lt;Q&gt;CAGDPY@CL^EE_ACTUAL_ANNUAL(MED,0)&lt;/Q&gt;&lt;R&gt;1&lt;/R&gt;&lt;C&gt;1&lt;/C&gt;&lt;D xsi:type="xsd:double"&gt;-1.5486746383519&lt;/D&gt;&lt;/FQL&gt;&lt;FQL&gt;&lt;Q&gt;CC_VN^FG_COMPANY_NAME&lt;/Q&gt;&lt;R&gt;1&lt;/R&gt;&lt;C&gt;1&lt;/C&gt;&lt;D xsi:type="xsd:string"&gt;Vietnam&lt;/D&gt;&lt;/FQL&gt;&lt;FQL&gt;&lt;Q&gt;CC_QA^FG_COMPANY_NAME&lt;/Q&gt;&lt;R&gt;1&lt;/R&gt;&lt;C&gt;1&lt;/C&gt;&lt;D xsi:type="xsd:string"&gt;Qatar&lt;/D&gt;&lt;/FQL&gt;&lt;FQL&gt;&lt;Q&gt;CC_TW^FG_COMPANY_NAME&lt;/Q&gt;&lt;R&gt;1&lt;/R&gt;&lt;C&gt;1&lt;/C&gt;&lt;D xsi:type="xsd:string"&gt;Taiwan, China&lt;/D&gt;&lt;/FQL&gt;&lt;FQL&gt;&lt;Q&gt;CC_PH^FG_COMPANY_NAME&lt;/Q&gt;&lt;R&gt;1&lt;/R&gt;&lt;C&gt;1&lt;/C&gt;&lt;D xsi:type="xsd:string"&gt;Philippines&lt;/D&gt;&lt;/FQL&gt;&lt;FQL&gt;&lt;Q&gt;USDSAR^STD(FG_PRICE_CHANGE(0,-3AY,M))&lt;/Q&gt;&lt;R&gt;1&lt;/R&gt;&lt;C&gt;1&lt;/C&gt;&lt;D xsi:type="xsd:double"&gt;0.0493774186378508&lt;/D&gt;&lt;/FQL&gt;&lt;FQL&gt;&lt;Q&gt;DUMMY^ECON_EXPR_DATA('FDS_ECON[NTCPMIMFGSA@EME]',,,M)&lt;/Q&gt;&lt;R&gt;1&lt;/R&gt;&lt;C&gt;1&lt;/C&gt;&lt;D xsi:type="xsd:double"&gt;50.9286&lt;/D&gt;&lt;/FQL&gt;&lt;FQL&gt;&lt;Q&gt;UAE^FMA_ROE(NTMA,-20AY,NOW,FY,"PORTAGG","MEANR")&lt;/Q&gt;&lt;R&gt;20&lt;/R&gt;&lt;C&gt;1&lt;/C&gt;&lt;D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xsi:type="xsd:double"&gt;8.128455158546&lt;/D&gt;&lt;D xsi:type="xsd:double"&gt;6.76201769461999&lt;/D&gt;&lt;D xsi:type="xsd:double"&gt;11.2349422670222&lt;/D&gt;&lt;D xsi:type="xsd:double"&gt;12.9338491140011&lt;/D&gt;&lt;D xsi:type="xsd:double"&gt;13.2251184945309&lt;/D&gt;&lt;D xsi:type="xsd:double"&gt;15.429621273343&lt;/D&gt;&lt;/FQL&gt;&lt;FQL&gt;&lt;Q&gt;MCHI^FMA_ROE(NTMA,-20AY,NOW,FY,"PORTAGG","MEANR")&lt;/Q&gt;&lt;R&gt;20&lt;/R&gt;&lt;C&gt;1&lt;/C&gt;&lt;D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xsi:type="xsd:double"&gt;12.881785003001&lt;/D&gt;&lt;D xsi:type="xsd:double"&gt;12.3628101493589&lt;/D&gt;&lt;D xsi:type="xsd:double"&gt;11.9734216699856&lt;/D&gt;&lt;D xsi:type="xsd:double"&gt;11.5526405354782&lt;/D&gt;&lt;D xsi:type="xsd:double"&gt;11.5642958733659&lt;/D&gt;&lt;D xsi:type="xsd:double"&gt;12.1767749074311&lt;/D&gt;&lt;/FQL&gt;&lt;FQL&gt;&lt;Q&gt;EWZ^FMA_ROE(NTMA,-20AY,NOW,FY,"PORTAGG","MEANR")&lt;/Q&gt;&lt;R&gt;20&lt;/R&gt;&lt;C&gt;1&lt;/C&gt;&lt;D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xsi:type="xsd:double"&gt;14.5227361446964&lt;/D&gt;&lt;D xsi:type="xsd:double"&gt;16.52506066641&lt;/D&gt;&lt;D xsi:type="xsd:double"&gt;20.4494107283314&lt;/D&gt;&lt;D xsi:type="xsd:double"&gt;19.4040084984058&lt;/D&gt;&lt;D xsi:type="xsd:double"&gt;18.6292495326407&lt;/D&gt;&lt;D xsi:type="xsd:double"&gt;17.8860162543073&lt;/D&gt;&lt;/FQL&gt;&lt;FQL&gt;&lt;Q&gt;EWM^FMA_ROE(NTMA,-20AY,NOW,FY,"PORTAGG","MEANR")&lt;/Q&gt;&lt;R&gt;20&lt;/R&gt;&lt;C&gt;1&lt;/C&gt;&lt;D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xsi:type="xsd:double"&gt;9.3328071612688&lt;/D&gt;&lt;D xsi:type="xsd:double"&gt;10.6153952314341&lt;/D&gt;&lt;D xsi:type="xsd:double"&gt;9.47363120184737&lt;/D&gt;&lt;D xsi:type="xsd:double"&gt;10.1683465633113&lt;/D&gt;&lt;D xsi:type="xsd:double"&gt;9.5585135289304&lt;/D&gt;&lt;D xsi:type="xsd:double"&gt;9.61687696201271&lt;/D&gt;&lt;/FQL&gt;&lt;FQL&gt;&lt;Q&gt;EIDO^FMA_ROE(NTMA,-20AY,NOW,FY,"PORTAGG","MEANR")&lt;/Q&gt;&lt;R&gt;20&lt;/R&gt;&lt;C&gt;1&lt;/C&gt;&lt;D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xsi:type="xsd:double"&gt;14.4300103252465&lt;/D&gt;&lt;D xsi:type="xsd:double"&gt;11.4814605739636&lt;/D&gt;&lt;D xsi:type="xsd:double"&gt;13.6928559894522&lt;/D&gt;&lt;D xsi:type="xsd:double"&gt;15.6524441984565&lt;/D&gt;&lt;D xsi:type="xsd:double"&gt;14.030867404575&lt;/D&gt;&lt;D xsi:type="xsd:double"&gt;14.8364653092717&lt;/D&gt;&lt;/FQL&gt;&lt;FQL&gt;&lt;Q&gt;TRY10Y-FDS^FG_YIELD(-10AY,0,Y,,"YTM")&lt;/Q&gt;&lt;R&gt;10&lt;/R&gt;&lt;C&gt;1&lt;/C&gt;&lt;D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xsi:type="xsd:string"&gt;@NA&lt;/D&gt;&lt;/FQL&gt;&lt;FQL&gt;&lt;Q&gt;TRYSA10Y-FDS^FG_YIELD(-10AY,0,Y,,"YTM")&lt;/Q&gt;&lt;R&gt;10&lt;/R&gt;&lt;C&gt;1&lt;/C&gt;&lt;D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xsi:type="xsd:double"&gt;4.608568&lt;/D&gt;&lt;D xsi:type="xsd:double"&gt;5.4065785&lt;/D&gt;&lt;/FQL&gt;&lt;FQL&gt;&lt;Q&gt;TRYMX10Y-FDS^FG_YIELD(-10AY,0,Y,,"YTM")&lt;/Q&gt;&lt;R&gt;10&lt;/R&gt;&lt;C&gt;1&lt;/C&gt;&lt;D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xsi:type="xsd:double"&gt;8.95&lt;/D&gt;&lt;D xsi:type="xsd:double"&gt;10.4113&lt;/D&gt;&lt;/FQL&gt;&lt;FQL&gt;&lt;Q&gt;TRYUS10Y-FDS^FG_YIELD(-10AY,0,Y,,"YTM")&lt;/Q&gt;&lt;R&gt;10&lt;/R&gt;&lt;C&gt;1&lt;/C&gt;&lt;D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xsi:type="xsd:double"&gt;3.8791&lt;/D&gt;&lt;D xsi:type="xsd:double"&gt;4.572&lt;/D&gt;&lt;/FQL&gt;&lt;FQL&gt;&lt;Q&gt;TRYGB10Y-FDS^FG_YIELD(-10AY,0,Y,,"YTM")&lt;/Q&gt;&lt;R&gt;10&lt;/R&gt;&lt;C&gt;1&lt;/C&gt;&lt;D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xsi:type="xsd:double"&gt;3.534&lt;/D&gt;&lt;D xsi:type="xsd:double"&gt;4.563&lt;/D&gt;&lt;/FQL&gt;&lt;FQL&gt;&lt;Q&gt;TRYPE10Y-FDS^FG_YIELD(-10AY,0,Y,,"YTM")&lt;/Q&gt;&lt;R&gt;10&lt;/R&gt;&lt;C&gt;1&lt;/C&gt;&lt;D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xsi:type="xsd:double"&gt;6.6087&lt;/D&gt;&lt;D xsi:type="xsd:double"&gt;6.592903&lt;/D&gt;&lt;/FQL&gt;&lt;FQL&gt;&lt;Q&gt;TIPSCL10Y-FDS^FG_YIELD(-10AY,0,Y,,"YTM")&lt;/Q&gt;&lt;R&gt;10&lt;/R&gt;&lt;C&gt;1&lt;/C&gt;&lt;D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xsi:type="xsd:double"&gt;2.4917502&lt;/D&gt;&lt;/FQL&gt;&lt;FQL&gt;&lt;Q&gt;TRYCN10Y-FDS^FG_YIELD(-10AY,0,Y,,"YTM")&lt;/Q&gt;&lt;R&gt;10&lt;/R&gt;&lt;C&gt;1&lt;/C&gt;&lt;D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xsi:type="xsd:double"&gt;2.574&lt;/D&gt;&lt;D xsi:type="xsd:double"&gt;1.6758&lt;/D&gt;&lt;/FQL&gt;&lt;FQL&gt;&lt;Q&gt;TRYKR10Y-FDS^FG_YIELD(-10AY,0,Y,,"YTM")&lt;/Q&gt;&lt;R&gt;10&lt;/R&gt;&lt;C&gt;1&lt;/C&gt;&lt;D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xsi:type="xsd:double"&gt;3.1928&lt;/D&gt;&lt;D xsi:type="xsd:double"&gt;3.0271&lt;/D&gt;&lt;/FQL&gt;&lt;FQL&gt;&lt;Q&gt;CAGDPY@SA^EE_ACTUAL_ANNUAL(MED,+1)&lt;/Q&gt;&lt;R&gt;1&lt;/R&gt;&lt;C&gt;1&lt;/C&gt;&lt;D xsi:type="xsd:double"&gt;-2.05&lt;/D&gt;&lt;/FQL&gt;&lt;FQL&gt;&lt;Q&gt;DUMMY^ECON_EXPR_DATA('FDS_ECON[PMIDMMANHE]',,,M)&lt;/Q&gt;&lt;R&gt;1&lt;/R&gt;&lt;C&gt;1&lt;/C&gt;&lt;D xsi:type="xsd:double"&gt;50.87341&lt;/D&gt;&lt;/FQL&gt;&lt;FQL&gt;&lt;Q&gt;TUR^FMA_ROE(NTMA,-20AY,NOW,FY,"PORTAGG","MEANR")&lt;/Q&gt;&lt;R&gt;20&lt;/R&gt;&lt;C&gt;1&lt;/C&gt;&lt;D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xsi:type="xsd:double"&gt;14.839546743912&lt;/D&gt;&lt;D xsi:type="xsd:double"&gt;12.7462085752343&lt;/D&gt;&lt;D xsi:type="xsd:double"&gt;18.5725008548359&lt;/D&gt;&lt;D xsi:type="xsd:double"&gt;24.1409636526362&lt;/D&gt;&lt;D xsi:type="xsd:double"&gt;25.8460087209063&lt;/D&gt;&lt;D xsi:type="xsd:double"&gt;16.3284395421155&lt;/D&gt;&lt;/FQL&gt;&lt;FQL&gt;&lt;Q&gt;INDA^FMA_ROE(NTMA,-20AY,NOW,FY,"PORTAGG","MEANR")&lt;/Q&gt;&lt;R&gt;20&lt;/R&gt;&lt;C&gt;1&lt;/C&gt;&lt;D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xsi:type="xsd:double"&gt;14.5354846177625&lt;/D&gt;&lt;D xsi:type="xsd:double"&gt;12.7880412118349&lt;/D&gt;&lt;D xsi:type="xsd:double"&gt;15.1593163533951&lt;/D&gt;&lt;D xsi:type="xsd:double"&gt;14.9248564705514&lt;/D&gt;&lt;D xsi:type="xsd:double"&gt;16.0771074355613&lt;/D&gt;&lt;D xsi:type="xsd:double"&gt;15.4926196186626&lt;/D&gt;&lt;/FQL&gt;&lt;FQL&gt;&lt;Q&gt;EWY^FMA_ROE(NTMA,-20AY,NOW,FY,"PORTAGG","MEANR")&lt;/Q&gt;&lt;R&gt;20&lt;/R&gt;&lt;C&gt;1&lt;/C&gt;&lt;D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xsi:type="xsd:double"&gt;7.67506925340406&lt;/D&gt;&lt;D xsi:type="xsd:double"&gt;8.30624919121109&lt;/D&gt;&lt;D xsi:type="xsd:double"&gt;10.146386936515&lt;/D&gt;&lt;D xsi:type="xsd:double"&gt;7.51097177928239&lt;/D&gt;&lt;D xsi:type="xsd:double"&gt;8.90608382411558&lt;/D&gt;&lt;D xsi:type="xsd:double"&gt;10.2254952930657&lt;/D&gt;&lt;/FQL&gt;&lt;FQL&gt;&lt;Q&gt;EPU^FMA_ROE(NTMA,-20AY,NOW,FY,"PORTAGG","MEANR")&lt;/Q&gt;&lt;R&gt;20&lt;/R&gt;&lt;C&gt;1&lt;/C&gt;&lt;D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xsi:type="xsd:double"&gt;11.9146024468274&lt;/D&gt;&lt;D xsi:type="xsd:double"&gt;12.0682853896229&lt;/D&gt;&lt;D xsi:type="xsd:double"&gt;15.0555503793941&lt;/D&gt;&lt;D xsi:type="xsd:double"&gt;13.622575116136&lt;/D&gt;&lt;D xsi:type="xsd:double"&gt;12.9324392392904&lt;/D&gt;&lt;D xsi:type="xsd:double"&gt;16.208397843534&lt;/D&gt;&lt;/FQL&gt;&lt;FQL&gt;&lt;Q&gt;ECH^FMA_ROE(NTMA,-20AY,NOW,FY,"PORTAGG","MEANR")&lt;/Q&gt;&lt;R&gt;20&lt;/R&gt;&lt;C&gt;1&lt;/C&gt;&lt;D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xsi:type="xsd:double"&gt;9.67240076810641&lt;/D&gt;&lt;D xsi:type="xsd:double"&gt;8.82258324228265&lt;/D&gt;&lt;D xsi:type="xsd:double"&gt;8.75463935047732&lt;/D&gt;&lt;D xsi:type="xsd:double"&gt;10.6038911625468&lt;/D&gt;&lt;D xsi:type="xsd:double"&gt;12.7874447913649&lt;/D&gt;&lt;D xsi:type="xsd:double"&gt;10.7704189616068&lt;/D&gt;&lt;D xsi:type="xsd:double"&gt;11.3967803295572&lt;/D&gt;&lt;/FQL&gt;&lt;FQL&gt;&lt;Q&gt;TRYBR10Y-FDS^FG_YIELD(-10AY,0,Y,,"YTM")&lt;/Q&gt;&lt;R&gt;10&lt;/R&gt;&lt;C&gt;1&lt;/C&gt;&lt;D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xsi:type="xsd:double"&gt;10.455909&lt;/D&gt;&lt;D xsi:type="xsd:double"&gt;15.390861&lt;/D&gt;&lt;/FQL&gt;&lt;FQL&gt;&lt;Q&gt;TRYID10Y-FDS^FG_YIELD(-10AY,0,Y,,"YTM")&lt;/Q&gt;&lt;R&gt;10&lt;/R&gt;&lt;C&gt;1&lt;/C&gt;&lt;D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xsi:type="xsd:double"&gt;6.498571&lt;/D&gt;&lt;D xsi:type="xsd:double"&gt;7.077774&lt;/D&gt;&lt;/FQL&gt;&lt;FQL&gt;&lt;Q&gt;TRYIN10Y-FDS^FG_YIELD(-10AY,0,Y,,"YTM")&lt;/Q&gt;&lt;R&gt;10&lt;/R&gt;&lt;C&gt;1&lt;/C&gt;&lt;D xsi:type="xsd:double"&gt;7.885&lt;/D&gt;&lt;D xsi:type="xsd:double"&gt;6.6275&lt;/D&gt;&lt;D xsi:type="xsd:double"&gt;7.3455&lt;/D&gt;&lt;D xsi:type="xsd:double"&gt;7.3455&lt;/D&gt;&lt;D xsi:type="xsd:double"&gt;6.554&lt;/D&gt;&lt;D xsi:type="xsd:double"&gt;5.897&lt;/D&gt;&lt;D xsi:type="xsd:double"&gt;6.454&lt;/D&gt;&lt;D xsi:type="xsd:double"&gt;7.3265&lt;/D&gt;&lt;D xsi:type="xsd:double"&gt;7.185&lt;/D&gt;&lt;D xsi:type="xsd:double"&gt;6.793&lt;/D&gt;&lt;/FQL&gt;&lt;FQL&gt;&lt;Q&gt;TRYGR10Y-FDS^FG_YIELD(-10AY,0,Y,,"YTM")&lt;/Q&gt;&lt;R&gt;10&lt;/R&gt;&lt;C&gt;1&lt;/C&gt;&lt;D xsi:type="xsd:double"&gt;8.0694&lt;/D&gt;&lt;D xsi:type="xsd:double"&gt;7.065&lt;/D&gt;&lt;D xsi:type="xsd:double"&gt;4.0762&lt;/D&gt;&lt;D xsi:type="xsd:double"&gt;4.351&lt;/D&gt;&lt;D xsi:type="xsd:double"&gt;1.431&lt;/D&gt;&lt;D xsi:type="xsd:double"&gt;0.618&lt;/D&gt;&lt;D xsi:type="xsd:double"&gt;1.315&lt;/D&gt;&lt;D xsi:type="xsd:double"&gt;4.585&lt;/D&gt;&lt;D xsi:type="xsd:double"&gt;3.099&lt;/D&gt;&lt;D xsi:type="xsd:double"&gt;3.203&lt;/D&gt;&lt;/FQL&gt;&lt;FQL&gt;&lt;Q&gt;TRYFR10Y-FDS^FG_YIELD(-10AY,0,Y,,"YTM")&lt;/Q&gt;&lt;R&gt;10&lt;/R&gt;&lt;C&gt;1&lt;/C&gt;&lt;D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xsi:type="xsd:double"&gt;2.534&lt;/D&gt;&lt;D xsi:type="xsd:string"&gt;@NA&lt;/D&gt;&lt;/FQL&gt;&lt;FQL&gt;&lt;Q&gt;TRYPL10Y-FDS^FG_YIELD(-10AY,0,Y,,"YTM")&lt;/Q&gt;&lt;R&gt;10&lt;/R&gt;&lt;C&gt;1&lt;/C&gt;&lt;D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xsi:type="xsd:double"&gt;5.1912&lt;/D&gt;&lt;D xsi:type="xsd:double"&gt;5.8844&lt;/D&gt;&lt;/FQL&gt;&lt;FQL&gt;&lt;Q&gt;CAGDPY@SA^EE_ACTUAL_ANNUAL(MED,0)&lt;/Q&gt;&lt;R&gt;1&lt;/R&gt;&lt;C&gt;1&lt;/C&gt;&lt;D xsi:type="xsd:double"&gt;-0.45851640215739&lt;/D&gt;&lt;/FQL&gt;&lt;FQL&gt;&lt;Q&gt;CAGDPY@AE^EE_ACTUAL_ANNUAL(MED,0)&lt;/Q&gt;&lt;R&gt;1&lt;/R&gt;&lt;C&gt;1&lt;/C&gt;&lt;D xsi:type="xsd:double"&gt;9.4&lt;/D&gt;&lt;/FQL&gt;&lt;FQL&gt;&lt;Q&gt;CAGDPY@TH^EE_ACTUAL_ANNUAL(MED,0)&lt;/Q&gt;&lt;R&gt;1&lt;/R&gt;&lt;C&gt;1&lt;/C&gt;&lt;D xsi:type="xsd:double"&gt;1.82754298346024&lt;/D&gt;&lt;/FQL&gt;&lt;FQL&gt;&lt;Q&gt;CAGDPY@CN^EE_ACTUAL_ANNUAL(MED,0)&lt;/Q&gt;&lt;R&gt;1&lt;/R&gt;&lt;C&gt;1&lt;/C&gt;&lt;D xsi:type="xsd:double"&gt;2.23953517705244&lt;/D&gt;&lt;/FQL&gt;&lt;FQL&gt;&lt;Q&gt;CAGDPY@GR^EE_ACTUAL_ANNUAL(MED,0)&lt;/Q&gt;&lt;R&gt;1&lt;/R&gt;&lt;C&gt;1&lt;/C&gt;&lt;D xsi:type="xsd:double"&gt;-6.42467768812113&lt;/D&gt;&lt;/FQL&gt;&lt;FQL&gt;&lt;Q&gt;CAGDPY@BR^EE_ACTUAL_ANNUAL(MED,0)&lt;/Q&gt;&lt;R&gt;1&lt;/R&gt;&lt;C&gt;1&lt;/C&gt;&lt;D xsi:type="xsd:double"&gt;-2.65744688728966&lt;/D&gt;&lt;/FQL&gt;&lt;FQL&gt;&lt;Q&gt;CAGDPY@MX^EE_ACTUAL_ANNUAL(MED,0)&lt;/Q&gt;&lt;R&gt;1&lt;/R&gt;&lt;C&gt;1&lt;/C&gt;&lt;D xsi:type="xsd:double"&gt;-0.845&lt;/D&gt;&lt;/FQL&gt;&lt;FQL&gt;&lt;Q&gt;CAGDPY@MY^EE_ACTUAL_ANNUAL(MED,0)&lt;/Q&gt;&lt;R&gt;1&lt;/R&gt;&lt;C&gt;1&lt;/C&gt;&lt;D xsi:type="xsd:double"&gt;1.43436909718005&lt;/D&gt;&lt;/FQL&gt;&lt;FQL&gt;&lt;Q&gt;CAGDPY@PL^EE_ACTUAL_ANNUAL(MED,0)&lt;/Q&gt;&lt;R&gt;1&lt;/R&gt;&lt;C&gt;1&lt;/C&gt;&lt;D xsi:type="xsd:double"&gt;-0.0282049230745739&lt;/D&gt;&lt;/FQL&gt;&lt;FQL&gt;&lt;Q&gt;CAGDPY@ID^EE_ACTUAL_ANNUAL(MED,0)&lt;/Q&gt;&lt;R&gt;1&lt;/R&gt;&lt;C&gt;1&lt;/C&gt;&lt;D xsi:type="xsd:double"&gt;-0.62&lt;/D&gt;&lt;/FQL&gt;&lt;FQL&gt;&lt;Q&gt;CC_TR^FG_COMPANY_NAME&lt;/Q&gt;&lt;R&gt;1&lt;/R&gt;&lt;C&gt;1&lt;/C&gt;&lt;D xsi:type="xsd:string"&gt;Turkey&lt;/D&gt;&lt;/FQL&gt;&lt;FQL&gt;&lt;Q&gt;CC_IN^FG_COMPANY_NAME&lt;/Q&gt;&lt;R&gt;1&lt;/R&gt;&lt;C&gt;1&lt;/C&gt;&lt;D xsi:type="xsd:string"&gt;India&lt;/D&gt;&lt;/FQL&gt;&lt;FQL&gt;&lt;Q&gt;CC_KR^FG_COMPANY_NAME&lt;/Q&gt;&lt;R&gt;1&lt;/R&gt;&lt;C&gt;1&lt;/C&gt;&lt;D xsi:type="xsd:string"&gt;South Korea&lt;/D&gt;&lt;/FQL&gt;&lt;FQL&gt;&lt;Q&gt;CC_PE^FG_COMPANY_NAME&lt;/Q&gt;&lt;R&gt;1&lt;/R&gt;&lt;C&gt;1&lt;/C&gt;&lt;D xsi:type="xsd:string"&gt;Peru&lt;/D&gt;&lt;/FQL&gt;&lt;FQL&gt;&lt;Q&gt;CC_CL^FG_COMPANY_NAME&lt;/Q&gt;&lt;R&gt;1&lt;/R&gt;&lt;C&gt;1&lt;/C&gt;&lt;D xsi:type="xsd:string"&gt;Chile&lt;/D&gt;&lt;/FQL&gt;&lt;FQL&gt;&lt;Q&gt;USDSAR^FG_PRICE_CHANGE(0,-6AM)&lt;/Q&gt;&lt;R&gt;1&lt;/R&gt;&lt;C&gt;1&lt;/C&gt;&lt;D xsi:type="xsd:double"&gt;0.03466606&lt;/D&gt;&lt;/FQL&gt;&lt;FQL&gt;&lt;Q&gt;USDSAR^FG_PRICE(0)&lt;/Q&gt;&lt;R&gt;1&lt;/R&gt;&lt;C&gt;1&lt;/C&gt;&lt;D xsi:type="xsd:double"&gt;3.7516&lt;/D&gt;&lt;/FQL&gt;&lt;FQL&gt;&lt;Q&gt;USDVND^FG_PRICE_CHANGE(0,-6AM)&lt;/Q&gt;&lt;R&gt;1&lt;/R&gt;&lt;C&gt;1&lt;/C&gt;&lt;D xsi:type="xsd:double"&gt;3.6331534&lt;/D&gt;&lt;/FQL&gt;&lt;FQL&gt;&lt;Q&gt;USDVND^FG_PRICE(0)&lt;/Q&gt;&lt;R&gt;1&lt;/R&gt;&lt;C&gt;1&lt;/C&gt;&lt;D xsi:type="xsd:double"&gt;26385&lt;/D&gt;&lt;/FQL&gt;&lt;FQL&gt;&lt;Q&gt;USDAED^FG_PRICE_CHANGE(0,-6AM)&lt;/Q&gt;&lt;R&gt;1&lt;/R&gt;&lt;C&gt;1&lt;/C&gt;&lt;D xsi:type="xsd:double"&gt;0.0040888786&lt;/D&gt;&lt;/FQL&gt;&lt;FQL&gt;&lt;Q&gt;USDAED^FG_PRICE(0)&lt;/Q&gt;&lt;R&gt;1&lt;/R&gt;&lt;C&gt;1&lt;/C&gt;&lt;D xsi:type="xsd:double"&gt;3.673&lt;/D&gt;&lt;/FQL&gt;&lt;FQL&gt;&lt;Q&gt;USDTRY^FG_PRICE_CHANGE(0,-6AM)&lt;/Q&gt;&lt;R&gt;1&lt;/R&gt;&lt;C&gt;1&lt;/C&gt;&lt;D xsi:type="xsd:double"&gt;13.049089&lt;/D&gt;&lt;/FQL&gt;&lt;FQL&gt;&lt;Q&gt;USDTRY^FG_PRICE(0)&lt;/Q&gt;&lt;R&gt;1&lt;/R&gt;&lt;C&gt;1&lt;/C&gt;&lt;D xsi:type="xsd:double"&gt;41.36975&lt;/D&gt;&lt;/FQL&gt;&lt;FQL&gt;&lt;Q&gt;USDTHB^FG_PRICE_CHANGE(0,-6AM)&lt;/Q&gt;&lt;R&gt;1&lt;/R&gt;&lt;C&gt;1&lt;/C&gt;&lt;D xsi:type="xsd:double"&gt;-6.3349066&lt;/D&gt;&lt;/FQL&gt;&lt;FQL&gt;&lt;Q&gt;USDTHB^FG_PRICE(0)&lt;/Q&gt;&lt;R&gt;1&lt;/R&gt;&lt;C&gt;1&lt;/C&gt;&lt;D xsi:type="xsd:double"&gt;31.715&lt;/D&gt;&lt;/FQL&gt;&lt;FQL&gt;&lt;Q&gt;USDQAR^FG_PRICE_CHANGE(0,-6AM)&lt;/Q&gt;&lt;R&gt;1&lt;/R&gt;&lt;C&gt;1&lt;/C&gt;&lt;D xsi:type="xsd:double"&gt;0&lt;/D&gt;&lt;/FQL&gt;&lt;FQL&gt;&lt;Q&gt;USDQAR^FG_PRICE(0)&lt;/Q&gt;&lt;R&gt;1&lt;/R&gt;&lt;C&gt;1&lt;/C&gt;&lt;D xsi:type="xsd:double"&gt;3.641&lt;/D&gt;&lt;/FQL&gt;&lt;FQL&gt;&lt;Q&gt;USDCNH^FG_PRICE_CHANGE(0,-6AM)&lt;/Q&gt;&lt;R&gt;1&lt;/R&gt;&lt;C&gt;1&lt;/C&gt;&lt;D xsi:type="xsd:double"&gt;-1.5923083&lt;/D&gt;&lt;/FQL&gt;&lt;FQL&gt;&lt;Q&gt;USDCNH^FG_PRICE(0)&lt;/Q&gt;&lt;R&gt;1&lt;/R&gt;&lt;C&gt;1&lt;/C&gt;&lt;D xsi:type="xsd:double"&gt;7.12575&lt;/D&gt;&lt;/FQL&gt;&lt;FQL&gt;&lt;Q&gt;KSA^FMA_ROE(NTMA,-20AY,NOW,FY,"PORTAGG","MEANR")&lt;/Q&gt;&lt;R&gt;20&lt;/R&gt;&lt;C&gt;1&lt;/C&gt;&lt;D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xsi:type="xsd:double"&gt;11.2305559413948&lt;/D&gt;&lt;D xsi:type="xsd:double"&gt;10.1469869610442&lt;/D&gt;&lt;D xsi:type="xsd:double"&gt;12.7997879853703&lt;/D&gt;&lt;D xsi:type="xsd:double"&gt;13.7782876409034&lt;/D&gt;&lt;D xsi:type="xsd:double"&gt;11.7401271197105&lt;/D&gt;&lt;D xsi:type="xsd:double"&gt;12.9443918792481&lt;/D&gt;&lt;/FQL&gt;&lt;FQL&gt;&lt;Q&gt;SET-BKK^FMA_ROE(NTMA,-20AY,NOW,FY,"PORTAGG","MEANR")&lt;/Q&gt;&lt;R&gt;20&lt;/R&gt;&lt;C&gt;1&lt;/C&gt;&lt;D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xsi:type="xsd:double"&gt;10.9395949208564&lt;/D&gt;&lt;D xsi:type="xsd:double"&gt;8.38732095376992&lt;/D&gt;&lt;D xsi:type="xsd:double"&gt;9.94735088678942&lt;/D&gt;&lt;D xsi:type="xsd:double"&gt;10.1245755081651&lt;/D&gt;&lt;D xsi:type="xsd:double"&gt;9.34923480954985&lt;/D&gt;&lt;D xsi:type="xsd:double"&gt;9.22251292924727&lt;/D&gt;&lt;/FQL&gt;&lt;FQL&gt;&lt;Q&gt;GREK^FMA_ROE(NTMA,-20AY,NOW,FY,"PORTAGG","MEANR")&lt;/Q&gt;&lt;R&gt;20&lt;/R&gt;&lt;C&gt;1&lt;/C&gt;&lt;D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</t>
        </r>
      </text>
    </comment>
    <comment ref="A2" authorId="0" shapeId="0" xr:uid="{CB9F352A-D7D4-4395-9CC8-834724CF4DA7}">
      <text>
        <r>
          <rPr>
            <b/>
            <sz val="9"/>
            <color indexed="81"/>
            <rFont val="Tahoma"/>
            <family val="2"/>
          </rPr>
          <t>17723&lt;/D&gt;&lt;D xsi:type="xsd:double"&gt;4.56601797799517&lt;/D&gt;&lt;D xsi:type="xsd:double"&gt;3.94646034419328&lt;/D&gt;&lt;D xsi:type="xsd:double"&gt;4.24726660688599&lt;/D&gt;&lt;D xsi:type="xsd:double"&gt;5.81002154172499&lt;/D&gt;&lt;D xsi:type="xsd:double"&gt;5.4027845611854&lt;/D&gt;&lt;D xsi:type="xsd:double"&gt;8.82576684554086&lt;/D&gt;&lt;D xsi:type="xsd:double"&gt;11.0341924254316&lt;/D&gt;&lt;D xsi:type="xsd:double"&gt;13.1253662948788&lt;/D&gt;&lt;D xsi:type="xsd:double"&gt;12.898187313934&lt;/D&gt;&lt;/FQL&gt;&lt;FQL&gt;&lt;Q&gt;EWW^FMA_ROE(NTMA,-20AY,NOW,FY,"PORTAGG","MEANR")&lt;/Q&gt;&lt;R&gt;20&lt;/R&gt;&lt;C&gt;1&lt;/C&gt;&lt;D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xsi:type="xsd:double"&gt;12.1561921311644&lt;/D&gt;&lt;D xsi:type="xsd:double"&gt;11.8831302613036&lt;/D&gt;&lt;D xsi:type="xsd:double"&gt;13.7657830724955&lt;/D&gt;&lt;D xsi:type="xsd:double"&gt;13.3384097244706&lt;/D&gt;&lt;D xsi:type="xsd:double"&gt;13.7115773935721&lt;/D&gt;&lt;D xsi:type="xsd:double"&gt;13.9580503329697&lt;/D&gt;&lt;/FQL&gt;&lt;FQL&gt;&lt;Q&gt;EPOL^FMA_ROE(NTMA,-20AY,NOW,FY,"PORTAGG","MEANR")&lt;/Q&gt;&lt;R&gt;20&lt;/R&gt;&lt;C&gt;1&lt;/C&gt;&lt;D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xsi:type="xsd:double"&gt;9.43898432842193&lt;/D&gt;&lt;D xsi:type="xsd:double"&gt;7.12381942677182&lt;/D&gt;&lt;D xsi:type="xsd:double"&gt;10.1460101478207&lt;/D&gt;&lt;D xsi:type="xsd:double"&gt;10.9641857968994&lt;/D&gt;&lt;D xsi:type="xsd:double"&gt;12.3945791358777&lt;/D&gt;&lt;D xsi:type="xsd:double"&gt;13.1383284595312&lt;/D&gt;&lt;/FQL&gt;&lt;FQL&gt;&lt;Q&gt;CNYA^FMA_ROE(NTMA,-20AY,NOW,FY,"PORTAGG","MEANR")&lt;/Q&gt;&lt;R&gt;20&lt;/R&gt;&lt;C&gt;1&lt;/C&gt;&lt;D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xsi:type="xsd:double"&gt;13.4375244028266&lt;/D&gt;&lt;D xsi:type="xsd:double"&gt;12.9935959066305&lt;/D&gt;&lt;D xsi:type="xsd:double"&gt;13.7669364050457&lt;/D&gt;&lt;D xsi:type="xsd:double"&gt;13.3883047948482&lt;/D&gt;&lt;D xsi:type="xsd:double"&gt;12.0292649828505&lt;/D&gt;&lt;D xsi:type="xsd:double"&gt;11.1314177632504&lt;/D&gt;&lt;/FQL&gt;&lt;FQL&gt;&lt;Q&gt;TRYVN10Y-FDS^FG_YIELD(-10AY,0,Y,,"YTM")&lt;/Q&gt;&lt;R&gt;10&lt;/R&gt;&lt;C&gt;1&lt;/C&gt;&lt;D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xsi:type="xsd:double"&gt;2.9473283&lt;/D&gt;&lt;D xsi:type="xsd:double"&gt;2.9519384&lt;/D&gt;&lt;/FQL&gt;&lt;FQL&gt;&lt;Q&gt;TRYAE10Y-FDS^FG_YIELD(-10AY,0,Y,,"YTM")&lt;/Q&gt;&lt;R&gt;10&lt;/R&gt;&lt;C&gt;1&lt;/C&gt;&lt;D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xsi:type="xsd:string"&gt;@NA&lt;/D&gt;&lt;D xsi:type="xsd:double"&gt;5.0315804&lt;/D&gt;&lt;/FQL&gt;&lt;FQL&gt;&lt;Q&gt;TRYQA10Y-FDS^FG_YIELD(-10AY,0,Y,,"YTM")&lt;/Q&gt;&lt;R&gt;10&lt;/R&gt;&lt;C&gt;1&lt;/C&gt;&lt;D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xsi:type="xsd:string"&gt;@NA&lt;/D&gt;&lt;/FQL&gt;&lt;FQL&gt;&lt;Q&gt;TRYJP10Y-FDS^FG_YIELD(-10AY,0,Y,,"YTM")&lt;/Q&gt;&lt;R&gt;10&lt;/R&gt;&lt;C&gt;1&lt;/C&gt;&lt;D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xsi:type="xsd:double"&gt;0.6127&lt;/D&gt;&lt;D xsi:type="xsd:double"&gt;1.0885&lt;/D&gt;&lt;/FQL&gt;&lt;FQL&gt;&lt;Q&gt;TRYCH10Y-FDS^FG_YIELD(-10AY,0,Y,,"YTM")&lt;/Q&gt;&lt;R&gt;10&lt;/R&gt;&lt;C&gt;1&lt;/C&gt;&lt;D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xsi:type="xsd:double"&gt;0.703&lt;/D&gt;&lt;D xsi:type="xsd:double"&gt;0.313&lt;/D&gt;&lt;/FQL&gt;&lt;FQL&gt;&lt;Q&gt;TRYTW10Y-FDS^FG_YIELD(-10AY,0,Y,,"YTM")&lt;/Q&gt;&lt;R&gt;10&lt;/R&gt;&lt;C&gt;1&lt;/C&gt;&lt;D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xsi:type="xsd:double"&gt;1.211&lt;/D&gt;&lt;D xsi:type="xsd:double"&gt;1.631&lt;/D&gt;&lt;/FQL&gt;&lt;FQL&gt;&lt;Q&gt;TRYZA10Y-FDS^FG_YIELD(-10AY,0,Y,,"YTM")&lt;/Q&gt;&lt;R&gt;10&lt;/R&gt;&lt;C&gt;1&lt;/C&gt;&lt;D xsi:type="xsd:double"&gt;9.7513&lt;/D&gt;&lt;D xsi:type="xsd:double"&gt;8.9047&lt;/D&gt;&lt;D xsi:type="xsd:double"&gt;8.58389&lt;/D&gt;&lt;D xsi:type="xsd:double"&gt;9.37766&lt;/D&gt;&lt;D xsi:type="xsd:double"&gt;9.011772&lt;/D&gt;&lt;D xsi:type="xsd:double"&gt;9.174469&lt;/D&gt;&lt;D xsi:type="xsd:double"&gt;9.791837&lt;/D&gt;&lt;D xsi:type="xsd:double"&gt;10.764477&lt;/D&gt;&lt;D xsi:type="xsd:double"&gt;11.358896&lt;/D&gt;&lt;D xsi:type="xsd:double"&gt;10.31054&lt;/D&gt;&lt;/FQL&gt;&lt;FQL&gt;&lt;Q&gt;CAGDPY@VN^EE_ACTUAL_ANNUAL(MED,+1)&lt;/Q&gt;&lt;R&gt;0&lt;/R&gt;&lt;C&gt;0&lt;/C&gt;&lt;/FQL&gt;&lt;FQL&gt;&lt;Q&gt;CAGDPY@TR^EE_ACTUAL_ANNUAL(MED,+1)&lt;/Q&gt;&lt;R&gt;1&lt;/R&gt;&lt;C&gt;1&lt;/C&gt;&lt;D xsi:type="xsd:double"&gt;-1.5&lt;/D&gt;&lt;/FQL&gt;&lt;FQL&gt;&lt;Q&gt;CAGDPY@QA^EE_ACTUAL_ANNUAL(MED,+1)&lt;/Q&gt;&lt;R&gt;1&lt;/R&gt;&lt;C&gt;1&lt;/C&gt;&lt;D xsi:type="xsd:double"&gt;11.6&lt;/D&gt;&lt;/FQL&gt;&lt;FQL&gt;&lt;Q&gt;CAGDPY@IN^EE_ACTUAL_ANNUAL(MED,+1)&lt;/Q&gt;&lt;R&gt;1&lt;/R&gt;&lt;C&gt;1&lt;/C&gt;&lt;D xsi:type="xsd:double"&gt;-0.95&lt;/D&gt;&lt;/FQL&gt;&lt;FQL&gt;&lt;Q&gt;CAGDPY@ZA^EE_ACTUAL_ANNUAL(MED,+1)&lt;/Q&gt;&lt;R&gt;1&lt;/R&gt;&lt;C&gt;1&lt;/C&gt;&lt;D xsi:type="xsd:double"&gt;-1.65&lt;/D&gt;&lt;/FQL&gt;&lt;FQL&gt;&lt;Q&gt;CAGDPY@KR^EE_ACTUAL_ANNUAL(MED,+1)&lt;/Q&gt;&lt;R&gt;1&lt;/R&gt;&lt;C&gt;1&lt;/C&gt;&lt;D xsi:type="xsd:double"&gt;4.75&lt;/D&gt;&lt;/FQL&gt;&lt;FQL&gt;&lt;Q&gt;CAGDPY@TW^EE_ACTUAL_ANNUAL(MED,+1)&lt;/Q&gt;&lt;R&gt;1&lt;/R&gt;&lt;C&gt;1&lt;/C&gt;&lt;D xsi:type="xsd:double"&gt;14.2&lt;/D&gt;&lt;/FQL&gt;&lt;FQL&gt;&lt;Q&gt;CAGDPY@PE^EE_ACTUAL_ANNUAL(MED,+1)&lt;/Q&gt;&lt;R&gt;1&lt;/R&gt;&lt;C&gt;1&lt;/C&gt;&lt;D xsi:type="xsd:double"&gt;1.8&lt;/D&gt;&lt;/FQL&gt;&lt;FQL&gt;&lt;Q&gt;CAGDPY@PH^EE_ACTUAL_ANNUAL(MED,+1)&lt;/Q&gt;&lt;R&gt;1&lt;/R&gt;&lt;C&gt;1&lt;/C&gt;&lt;D xsi:type="xsd:double"&gt;-3&lt;/D&gt;&lt;/FQL&gt;&lt;FQL&gt;&lt;Q&gt;CAGDPY@CL^EE_ACTUAL_ANNUAL(MED,+1)&lt;/Q&gt;&lt;R&gt;1&lt;/R&gt;&lt;C&gt;1&lt;/C&gt;&lt;D xsi:type="xsd:double"&gt;-1.85&lt;/D&gt;&lt;/FQL&gt;&lt;FQL&gt;&lt;Q&gt;CC_SA^FG_COMPANY_NAME&lt;/Q&gt;&lt;R&gt;1&lt;/R&gt;&lt;C&gt;1&lt;/C&gt;&lt;D xsi:type="xsd:string"&gt;Saudi Arabia&lt;/D&gt;&lt;/FQL&gt;&lt;FQL&gt;&lt;Q&gt;CC_TH^FG_COMPANY_NAME&lt;/Q&gt;&lt;R&gt;1&lt;/R&gt;&lt;C&gt;1&lt;/C&gt;&lt;D xsi:type="xsd:string"&gt;Thailand&lt;/D&gt;&lt;/FQL&gt;&lt;FQL&gt;&lt;Q&gt;CC_GR^FG_COMPANY_NAME&lt;/Q&gt;&lt;R&gt;1&lt;/R&gt;&lt;C&gt;1&lt;/C&gt;&lt;D xsi:type="xsd:string"&gt;Greece&lt;/D&gt;&lt;/FQL&gt;&lt;FQL&gt;&lt;Q&gt;CC_MX^FG_COMPANY_NAME&lt;/Q&gt;&lt;R&gt;1&lt;/R&gt;&lt;C&gt;1&lt;/C&gt;&lt;D xsi:type="xsd:string"&gt;Mexico&lt;/D&gt;&lt;/FQL&gt;&lt;FQL&gt;&lt;Q&gt;CC_PL^FG_COMPANY_NAME&lt;/Q&gt;&lt;R&gt;1&lt;/R&gt;&lt;C&gt;1&lt;/C&gt;&lt;D xsi:type="xsd:string"&gt;Poland&lt;/D&gt;&lt;/FQL&gt;&lt;FQL&gt;&lt;Q&gt;CC_CN^FG_COMPANY_NAME&lt;/Q&gt;&lt;R&gt;1&lt;/R&gt;&lt;C&gt;1&lt;/C&gt;&lt;D xsi:type="xsd:string"&gt;China&lt;/D&gt;&lt;/FQL&gt;&lt;FQL&gt;&lt;Q&gt;USDSAR^FG_PRICE_CHANGE(0,-3AM)&lt;/Q&gt;&lt;R&gt;1&lt;/R&gt;&lt;C&gt;1&lt;/C&gt;&lt;D xsi:type="xsd:double"&gt;0.002670288&lt;/D&gt;&lt;/FQL&gt;&lt;FQL&gt;&lt;Q&gt;USDSAR^FG_COMPANY_NAME&lt;/Q&gt;&lt;R&gt;1&lt;/R&gt;&lt;C&gt;1&lt;/C&gt;&lt;D xsi:type="xsd:string"&gt;Saudi Arabian Riyal per U.S. Dollar&lt;/D&gt;&lt;/FQL&gt;&lt;FQL&gt;&lt;Q&gt;VNM^FMA_ROE(NTMA,-20AY,NOW,FY,"PORTAGG","MEANR")&lt;/Q&gt;&lt;R&gt;20&lt;/R&gt;&lt;C&gt;1&lt;/C&gt;&lt;D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xsi:type="xsd:double"&gt;15.4807939427972&lt;/D&gt;&lt;D xsi:type="xsd:double"&gt;17.0176131215938&lt;/D&gt;&lt;D xsi:type="xsd:double"&gt;18.384491283472&lt;/D&gt;&lt;D xsi:type="xsd:double"&gt;14.7334621520578&lt;/D&gt;&lt;D xsi:type="xsd:double"&gt;10.7325512477335&lt;/D&gt;&lt;D xsi:type="xsd:double"&gt;10.8705408377737&lt;/D&gt;&lt;/FQL&gt;&lt;FQL&gt;&lt;Q&gt;QAT^FMA_ROE(NTMA,-20AY,NOW,FY,"PORTAGG","MEANR")&lt;/Q&gt;&lt;R&gt;20&lt;/R&gt;&lt;C&gt;1&lt;/C&gt;&lt;D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xsi:type="xsd:double"&gt;11.2380999180593&lt;/D&gt;&lt;D xsi:type="xsd:double"&gt;12.7317849677579&lt;/D&gt;&lt;D xsi:type="xsd:double"&gt;13.2901314465495&lt;/D&gt;&lt;D xsi:type="xsd:double"&gt;12.1192291148919&lt;/D&gt;&lt;D xsi:type="xsd:double"&gt;12.2973601951086&lt;/D&gt;&lt;/FQL&gt;&lt;FQL&gt;&lt;Q&gt;EZA^FMA_ROE(NTMA,-20AY,NOW,FY,"PORTAGG","MEANR")&lt;/Q&gt;&lt;R&gt;20&lt;/R&gt;&lt;C&gt;1&lt;/C&gt;&lt;D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xsi:type="xsd:double"&gt;13.6163542598837&lt;/D&gt;&lt;D xsi:type="xsd:double"&gt;16.7115372809393&lt;/D&gt;&lt;D xsi:type="xsd:double"&gt;16.9326166395879&lt;/D&gt;&lt;D xsi:type="xsd:double"&gt;16.811834937154&lt;/D&gt;&lt;D xsi:type="xsd:double"&gt;14.5722752949384&lt;/D&gt;&lt;D xsi:type="xsd:double"&gt;16.0217431007954&lt;/D&gt;&lt;/FQL&gt;&lt;FQL&gt;&lt;Q&gt;EWT^FMA_ROE(NTMA,-20AY,NOW,FY,"PORTAGG","MEANR")&lt;/Q&gt;&lt;R&gt;20&lt;/R&gt;&lt;C&gt;1&lt;/C&gt;&lt;D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xsi:type="xsd:double"&gt;10.8829935566196&lt;/D&gt;&lt;D xsi:type="xsd:double"&gt;11.5757630492216&lt;/D&gt;&lt;D xsi:type="xsd:double"&gt;14.7244120470505&lt;/D&gt;&lt;D xsi:type="xsd:double"&gt;12.9407918044687&lt;/D&gt;&lt;D xsi:type="xsd:double"&gt;11.9161172699922&lt;/D&gt;&lt;D xsi:type="xsd:double"&gt;13.1508377782847&lt;/D&gt;&lt;/FQL&gt;&lt;FQL&gt;&lt;Q&gt;EPHE^FMA_ROE(NTMA,-20AY,NOW,FY,"PORTAGG","MEANR")&lt;/Q&gt;&lt;R&gt;20&lt;/R&gt;&lt;C&gt;1&lt;/C&gt;&lt;D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xsi:type="xsd:double"&gt;12.0971067268085&lt;/D&gt;&lt;D xsi:type="xsd:double"&gt;8.91592273176524&lt;/D&gt;&lt;D xsi:type="xsd:double"&gt;9.59945423295553&lt;/D&gt;&lt;D xsi:type="xsd:double"&gt;10.6731246097939&lt;/D&gt;&lt;D xsi:type="xsd:double"&gt;11.9407096146229&lt;/D&gt;&lt;D xsi:type="xsd:double"&gt;13.3164309574116&lt;/D&gt;&lt;/FQL&gt;&lt;FQL&gt;&lt;Q&gt;EWM^JULIAN(FMA_ROE(NTMA,-20AY,NOW,FY,"PORTAGG","MEANR").DATES)&lt;/Q&gt;&lt;R&gt;20&lt;/R&gt;&lt;C&gt;1&lt;/C&gt;&lt;D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xsi:type="xsd:long"&gt;45289&lt;/D&gt;&lt;D xsi:type="xsd:long"&gt;45657&lt;/D&gt;&lt;/FQL&gt;&lt;FQL&gt;&lt;Q&gt;^FG_YIELD(-10AY,0,Y,,"YTM")&lt;/Q&gt;&lt;R&gt;10&lt;/R&gt;&lt;C&gt;1&lt;/C&gt;&lt;D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xsi:type="xsd:string"&gt;@NA&lt;/D&gt;&lt;/FQL&gt;&lt;FQL&gt;&lt;Q&gt;TRYMY10Y-FDS^FG_YIELD(-10AY,0,Y,,"YTM")&lt;/Q&gt;&lt;R&gt;10&lt;/R&gt;&lt;C&gt;1&lt;/C&gt;&lt;D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xsi:type="xsd:double"&gt;3.727505&lt;/D&gt;&lt;D xsi:type="xsd:double"&gt;3.83201&lt;/D&gt;&lt;/FQL&gt;&lt;FQL&gt;&lt;Q&gt;TRYPH10Y-FDS^FG_YIELD(-10AY,0,Y,,"YTM")&lt;/Q&gt;&lt;R&gt;10&lt;/R&gt;&lt;C&gt;1&lt;/C&gt;&lt;D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xsi:type="xsd:double"&gt;6.0028777&lt;/D&gt;&lt;D xsi:type="xsd:double"&gt;6.1942916&lt;/D&gt;&lt;/FQL&gt;&lt;FQL&gt;&lt;Q&gt;TRYCA10Y-FDS^FG_YIELD(-10AY,0,Y,,"YTM")&lt;/Q&gt;&lt;R&gt;10&lt;/R&gt;&lt;C&gt;1&lt;/C&gt;&lt;D xsi:type="xsd:double"&gt;1.3978&lt;/D&gt;&lt;D xsi:type="xsd:double"&gt;1.7133&lt;/D&gt;&lt;D xsi:type="xsd:double"&gt;2.03&lt;/D&gt;&lt;D xsi:type="xsd:double"&gt;1.9621&lt;/D&gt;&lt;D xsi:type="xsd:double"&gt;1.6998&lt;/D&gt;&lt;D xsi:type="xsd:double"&gt;0.6729&lt;/D&gt;&lt;D xsi:type="xsd:double"&gt;1.4293&lt;/D&gt;&lt;D xsi:type="xsd:double"&gt;3.3007&lt;/D&gt;&lt;D xsi:type="xsd:double"&gt;3.0987&lt;/D&gt;&lt;D xsi:type="xsd:double"&gt;3.226&lt;/D&gt;&lt;/FQL&gt;&lt;FQL&gt;&lt;Q&gt;TRYAU10Y-FDS^FG_YIELD(-10AY,0,Y,,"YTM")&lt;/Q&gt;&lt;R&gt;10&lt;/R&gt;&lt;C&gt;1&lt;/C&gt;&lt;D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xsi:type="xsd:double"&gt;3.955&lt;/D&gt;&lt;D xsi:type="xsd:double"&gt;4.368&lt;/D&gt;&lt;/FQL&gt;&lt;FQL&gt;&lt;Q&gt;TRYEU10Y-FDS^FG_YIELD(-10AY,0,Y,,"YTM")&lt;/Q&gt;&lt;R&gt;10&lt;/R&gt;&lt;C&gt;1&lt;/C&gt;&lt;D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xsi:type="xsd:double"&gt;2.004&lt;/D&gt;&lt;D xsi:type="xsd:string"&gt;@NA&lt;/D&gt;&lt;/FQL&gt;&lt;FQL&gt;&lt;Q&gt;TRYTR7Y-FDS^FG_YIELD(-10AY,0,Y,,"YTM")&lt;/Q&gt;&lt;R&gt;10&lt;/R&gt;&lt;C&gt;1&lt;/C&gt;&lt;D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xsi:type="xsd:double"&gt;21.984322&lt;/D&gt;&lt;D xsi:type="xsd:double"&gt;26.549402&lt;/D&gt;&lt;/FQL&gt;&lt;FQL&gt;&lt;Q&gt;TRYDE10Y-FDS^FG_YIELD(-10AY,0,Y,,"YTM")&lt;/Q&gt;&lt;R&gt;10&lt;/R&gt;&lt;C&gt;1&lt;/C&gt;&lt;D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xsi:type="xsd:double"&gt;2.004&lt;/D&gt;&lt;D xsi:type="xsd:double"&gt;2.354&lt;/D&gt;&lt;/FQL&gt;&lt;FQL&gt;&lt;Q&gt;CAGDPY@AE^EE_ACTUAL_ANNUAL(MED,+1)&lt;/Q&gt;&lt;R&gt;1&lt;/R&gt;&lt;C&gt;1&lt;/C&gt;&lt;D xsi:type="xsd:double"&gt;8.15&lt;/D&gt;&lt;/FQL&gt;&lt;FQL&gt;&lt;Q&gt;CAGDPY@ID^EE_ACTUAL_ANNUAL(MED,+1)&lt;/Q&gt;&lt;R&gt;1&lt;/R&gt;&lt;C&gt;1&lt;/C&gt;&lt;D xsi:type="xsd:double"&gt;-0.9&lt;/D&gt;&lt;/FQL&gt;&lt;FQL&gt;&lt;Q&gt;USDSAR^FG_PRICE_CHANGE(0,-1AM)&lt;/Q&gt;&lt;R&gt;1&lt;/R&gt;&lt;C&gt;1&lt;/C&gt;&lt;D xsi:type="xsd:double"&gt;-0.029313564&lt;/D&gt;&lt;/FQL&gt;&lt;FQL&gt;&lt;Q&gt;USDAED^STD(FG_PRICE_CHANGE(0,-3AY,M))&lt;/Q&gt;&lt;R&gt;1&lt;/R&gt;&lt;C&gt;1&lt;/C&gt;&lt;D xsi:type="xsd:double"&gt;0.00914007912356638&lt;/D&gt;&lt;/FQL&gt;&lt;FQL&gt;&lt;Q&gt;USDTRY^FG_PRICE_CHANGE(0,-3AM)&lt;/Q&gt;&lt;R&gt;1&lt;/R&gt;&lt;C&gt;1&lt;/C&gt;&lt;D xsi:type="xsd:double"&gt;5.1374555&lt;/D&gt;&lt;/FQL&gt;&lt;FQL&gt;&lt;Q&gt;USDTHB^FG_PRICE_CHANGE(0,-1AY)&lt;/Q&gt;&lt;R&gt;1&lt;/R&gt;&lt;C&gt;1&lt;/C&gt;&lt;D xsi:type="xsd:double"&gt;-6.0435534&lt;/D&gt;&lt;/FQL&gt;&lt;FQL&gt;&lt;Q&gt;USDCNH^STD(FG_PRICE_CHANGE(0,-3AY,M))&lt;/Q&gt;&lt;R&gt;1&lt;/R&gt;&lt;C&gt;1&lt;/C&gt;&lt;D xsi:type="xsd:double"&gt;1.68588526567689&lt;/D&gt;&lt;/FQL&gt;&lt;FQL&gt;&lt;Q&gt;USDINR^FG_PRICE_CHANGE(0,-6AM)&lt;/Q&gt;&lt;R&gt;1&lt;/R&gt;&lt;C&gt;1&lt;/C&gt;&lt;D xsi:type="xsd:double"&gt;1.2233257&lt;/D&gt;&lt;/FQL&gt;&lt;FQL&gt;&lt;Q&gt;CAGDPY@TH^EE_ACTUAL_ANNUAL(MED,+1)&lt;/Q&gt;&lt;R&gt;1&lt;/R&gt;&lt;C&gt;1&lt;/C&gt;&lt;D xsi:type="xsd:double"&gt;2.8&lt;/D&gt;&lt;/FQL&gt;&lt;FQL&gt;&lt;Q&gt;CAGDPY@CN^EE_ACTUAL_ANNUAL(MED,+1)&lt;/Q&gt;&lt;R&gt;1&lt;/R&gt;&lt;C&gt;1&lt;/C&gt;&lt;D xsi:type="xsd:double"&gt;1.9&lt;/D&gt;&lt;/FQL&gt;&lt;FQL&gt;&lt;Q&gt;USDSAR^FG_PRICE_CHANGE(0,-1AY)&lt;/Q&gt;&lt;R&gt;1&lt;/R&gt;&lt;C&gt;1&lt;/C&gt;&lt;D xsi:type="xsd:double"&gt;-0.029313564&lt;/D&gt;&lt;/FQL&gt;&lt;FQL&gt;&lt;Q&gt;USDAED^STD(FG_PRICE_CHANGE(0,-1AY,AM))&lt;/Q&gt;&lt;R&gt;1&lt;/R&gt;&lt;C&gt;1&lt;/C&gt;&lt;D xsi:type="xsd:double"&gt;0.00711911020751569&lt;/D&gt;&lt;/FQL&gt;&lt;FQL&gt;&lt;Q&gt;USDTRY^FG_PRICE_CHANGE(0,-1AM)&lt;/Q&gt;&lt;R&gt;1&lt;/R&gt;&lt;C&gt;1&lt;/C&gt;&lt;D xsi:type="xsd:double"&gt;1.563859&lt;/D&gt;&lt;/FQL&gt;&lt;FQL&gt;&lt;Q&gt;USDTHB^FG_COMPANY_NAME&lt;/Q&gt;&lt;R&gt;1&lt;/R&gt;&lt;C&gt;1&lt;/C&gt;&lt;D xsi:type="xsd:string"&gt;Thailand Baht per U.S. Dollar&lt;/D&gt;&lt;/FQL&gt;&lt;FQL&gt;&lt;Q&gt;USDCNH^STD(FG_PRICE_CHANGE(0,-1AY,AM))&lt;/Q&gt;&lt;R&gt;1&lt;/R&gt;&lt;C&gt;1&lt;/C&gt;&lt;D xsi:type="xsd:double"&gt;1.03864404725906&lt;/D&gt;&lt;/FQL&gt;&lt;FQL&gt;&lt;Q&gt;USDINR^FG_PRICE_CHANGE(0,-3AM)&lt;/Q&gt;&lt;R&gt;1&lt;/R&gt;&lt;C&gt;1&lt;/C&gt;&lt;D xsi:type="xsd:double"&gt;3.1249523&lt;/D&gt;&lt;/FQL&gt;&lt;FQL&gt;&lt;Q&gt;USDEUR^FG_PRICE_CHANGE(0,-3AM)&lt;/Q&gt;&lt;R&gt;1&lt;/R&gt;&lt;C&gt;1&lt;/C&gt;&lt;D xsi:type="xsd:double"&gt;-1.2322009&lt;/D&gt;&lt;/FQL&gt;&lt;FQL&gt;&lt;Q&gt;USDZAR^FG_PRICE_CHANGE(0,-3AM)&lt;/Q&gt;&lt;R&gt;1&lt;/R&gt;&lt;C&gt;1&lt;/C&gt;&lt;D xsi:type="xsd:double"&gt;-2.1605968&lt;/D&gt;&lt;/FQL&gt;&lt;FQL&gt;&lt;Q&gt;USDBRL^FG_PRICE_CHANGE(0,-3AM)&lt;/Q&gt;&lt;R&gt;1&lt;/R&gt;&lt;C&gt;1&lt;/C&gt;&lt;D xsi:type="xsd:double"&gt;-3.3116996&lt;/D&gt;&lt;/FQL&gt;&lt;FQL&gt;&lt;Q&gt;USDKRW^FG_PRICE_CHANGE(0,-3AM)&lt;/Q&gt;&lt;R&gt;1&lt;/R&gt;&lt;C&gt;1&lt;/C&gt;&lt;D xsi:type="xsd:double"&gt;2.1709561&lt;/D&gt;&lt;/FQL&gt;&lt;FQL&gt;&lt;Q&gt;USDMXN^FG_PRICE_CHANGE(0,-3AM)&lt;/Q&gt;&lt;R&gt;1&lt;/R&gt;&lt;C&gt;1&lt;/C&gt;&lt;D xsi:type="xsd:double"&gt;-2.1962643&lt;/D&gt;&lt;/FQL&gt;&lt;FQL&gt;&lt;Q&gt;USDTWD^FG_PRICE_CHANGE(0,-3AM)&lt;/Q&gt;&lt;R&gt;1&lt;/R&gt;&lt;C&gt;1&lt;/C&gt;&lt;D xsi:type="xsd:double"&gt;1.9284606&lt;/D&gt;&lt;/FQL&gt;&lt;FQL&gt;&lt;Q&gt;USDMYR^FG_PRICE_CHANGE(0,-3AM)&lt;/Q&gt;&lt;R&gt;1&lt;/R&gt;&lt;C&gt;1&lt;/C&gt;&lt;D xsi:type="xsd:double"&gt;-0.3790617&lt;/D&gt;&lt;/FQL&gt;&lt;FQL&gt;&lt;Q&gt;USDPEN^FG_PRICE_CHANGE(0,-3AM)&lt;/Q&gt;&lt;R&gt;1&lt;/R&gt;&lt;C&gt;1&lt;/C&gt;&lt;D xsi:type="xsd:double"&gt;-3.524381&lt;/D&gt;&lt;/FQL&gt;&lt;FQL&gt;&lt;Q&gt;USDPLN^FG_PRICE_CHANGE(0,-3AM)&lt;/Q&gt;&lt;R&gt;1&lt;/R&gt;&lt;C&gt;1&lt;/C&gt;&lt;D xsi:type="xsd:double"&gt;-1.6030014&lt;/D&gt;&lt;/FQL&gt;&lt;FQL&gt;&lt;Q&gt;USDPHP^FG_PRICE_CHANGE(0,-3AM)&lt;/Q&gt;&lt;R&gt;1&lt;/R&gt;&lt;C&gt;1&lt;/C&gt;&lt;D xsi:type="xsd:double"&gt;2.1600962&lt;/D&gt;&lt;/FQL&gt;&lt;FQL&gt;&lt;Q&gt;USDIDR^FG_PRICE_CHANGE(0,-3AM)&lt;/Q&gt;&lt;R&gt;1&lt;/R&gt;&lt;C&gt;1&lt;/C&gt;&lt;D xsi:type="xsd:double"&gt;0.877738&lt;/D&gt;&lt;/FQL&gt;&lt;FQL&gt;&lt;Q&gt;USDCLP^FG_PRICE_CHANGE(0,-3AM)&lt;/Q&gt;&lt;R&gt;1&lt;/R&gt;&lt;C&gt;1&lt;/C&gt;&lt;D xsi:type="xsd:double"&gt;2.8196812&lt;/D&gt;&lt;/FQL&gt;&lt;FQL&gt;&lt;Q&gt;USDCNH^FG_PRICE_CHANGE(0,-3AM)&lt;/Q&gt;&lt;R&gt;1&lt;/R&gt;&lt;C&gt;1&lt;/C&gt;&lt;D xsi:type="xsd:double"&gt;-0.6649494&lt;/D&gt;&lt;/FQL&gt;&lt;FQL&gt;&lt;Q&gt;FC0000TR^FMA_EPS(NTMA,-20AY,0,CY,,"PORTAGG","MEANR")&lt;/Q&gt;&lt;R&gt;20&lt;/R&gt;&lt;C&gt;1&lt;/C&gt;&lt;D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xsi:type="xsd:double"&gt;22.5659661259233&lt;/D&gt;&lt;D xsi:type="xsd:double"&gt;22.2344913446136&lt;/D&gt;&lt;D xsi:type="xsd:double"&gt;19.7583329182807&lt;/D&gt;&lt;D xsi:type="xsd:double"&gt;36.4008288543197&lt;/D&gt;&lt;D xsi:type="xsd:double"&gt;47.7168779970535&lt;/D&gt;&lt;D xsi:type="xsd:double"&gt;36.183669888055&lt;/D&gt;&lt;/FQL&gt;&lt;FQL&gt;&lt;Q&gt;FC0000KR^FMA_EPS(NTMA,-20AY,0,CY,,"PORTAGG","MEANR")&lt;/Q&gt;&lt;R&gt;20&lt;/R&gt;&lt;C&gt;1&lt;/C&gt;&lt;D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xsi:type="xsd:double"&gt;35.8853162733367&lt;/D&gt;&lt;D xsi:type="xsd:double"&gt;42.8046946938809&lt;/D&gt;&lt;D xsi:type="xsd:double"&gt;51.3054908403188&lt;/D&gt;&lt;D xsi:type="xsd:double"&gt;35.3973792239537&lt;/D&gt;&lt;D xsi:type="xsd:double"&gt;41.6903019887753&lt;/D&gt;&lt;D xsi:type="xsd:double"&gt;43.0494916352743&lt;/D&gt;&lt;/FQL&gt;&lt;FQL&gt;&lt;Q&gt;FC0000CL^FMA_EPS(NTMA,-20AY,0,CY,,"PORTAGG","MEANR")&lt;/Q&gt;&lt;R&gt;20&lt;/R&gt;&lt;C&gt;1&lt;/C&gt;&lt;D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xsi:type="xsd:double"&gt;31.5746107392056&lt;/D&gt;&lt;D xsi:type="xsd:double"&gt;26.2019453850781&lt;/D&gt;&lt;D xsi:type="xsd:double"&gt;1.51495131860105&lt;/D&gt;&lt;D xsi:type="xsd:double"&gt;14.2306125322155&lt;/D&gt;&lt;D xsi:type="xsd:double"&gt;26.3832834428343&lt;/D&gt;&lt;D xsi:type="xsd:double"&gt;21.0748330644972&lt;/D&gt;&lt;D xsi:type="xsd:double"&gt;20.9260520637407&lt;/D&gt;&lt;/FQL&gt;&lt;FQL&gt;&lt;Q&gt;QAT^P_PRICE_RETURNS_PR('52W',2,-10AY,0,AM)&lt;/Q&gt;&lt;R&gt;121&lt;/R&gt;&lt;C&gt;1&lt;/C&gt;&lt;D xsi:type="xsd:double"&gt;-12.3487&lt;/D&gt;&lt;D xsi:type="xsd:double"&gt;-14.638263&lt;/D&gt;&lt;D xsi:type="xsd:double"&gt;-21.79106&lt;/D&gt;&lt;D xsi:type="xsd:double"&gt;-17.792065&lt;/D&gt;&lt;D xsi:type="xsd:double"&gt;-21.393568&lt;/D&gt;&lt;D xsi:type="xsd:double"&gt;-24.929165&lt;/D&gt;&lt;D xsi:type="xsd:double"&gt;-15.600449&lt;/D&gt;&lt;D xsi:type="xsd:double"&gt;-13.81681&lt;/D&gt;&lt;D xsi:type="xsd:double"&gt;-19.33998&lt;/D&gt;&lt;D xsi:type="xsd:double"&gt;-16.888786&lt;/D&gt;&lt;D xsi:type="xsd:double"&gt;-12.6732235&lt;/D&gt;&lt;D xsi:type="xsd:double"&gt;-4.7095537&lt;/D&gt;&lt;D xsi:type="xsd:double"&gt;-10.052156&lt;/D&gt;&lt;D xsi:type="xsd:double"&gt;-7.9984665&lt;/D&gt;&lt;D xsi:type="xsd:double"&gt;-8.490807&lt;/D&gt;&lt;D xsi:type="xsd:double"&gt;5.624628&lt;/D&gt;&lt;D xsi:type="xsd:double"&gt;19.056522&lt;/D&gt;&lt;D xsi:type="xsd:double"&gt;15.425992&lt;/D&gt;&lt;D xsi:type="xsd:double"&gt;3.8883686&lt;/D&gt;&lt;D xsi:type="xsd:double"&gt;5.2869916&lt;/D&gt;&lt;D xsi:type="xsd:double"&gt;3.784299&lt;/D&gt;&lt;D xsi:type="xsd:double"&gt;-3.5341918&lt;/D&gt;&lt;D xsi:type="xsd:double"&gt;-4.5813203&lt;/D&gt;&lt;D xsi:type="xsd:double"&gt;-11.578208&lt;/D&gt;&lt;D xsi:type="xsd:double"&gt;-15.44627&lt;/D&gt;&lt;D xsi:type="xsd:double"&gt;-16.68461&lt;/D&gt;&lt;D xsi:type="xsd:double"&gt;-18.496632&lt;/D&gt;&lt;D xsi:type="xsd:double"&gt;-17.625528&lt;/D&gt;&lt;D xsi:type="xsd:double"&gt;-9.150112&lt;/D&gt;&lt;D xsi:type="xsd:double"&gt;-14.984447&lt;/D&gt;&lt;D xsi:type="xsd:double"&gt;-13.675272&lt;/D&gt;&lt;D xsi:type="xsd:double"&gt;-11.723005&lt;/D&gt;&lt;D xsi:type="xsd:double"&gt;-8.223701&lt;/D&gt;&lt;D xsi:type="xsd:double"&gt;4.763043&lt;/D&gt;&lt;D xsi:type="xsd:double"&gt;2.5713205&lt;/D&gt;&lt;D xsi:type="xsd:double"&gt;8.932757&lt;/D&gt;&lt;D xsi:type="xsd:double"&gt;19.10534&lt;/D&gt;&lt;D xsi:type="xsd:double"&gt;18.372452&lt;/D&gt;&lt;D xsi:type="xsd:double"&gt;37.45333&lt;/D&gt;&lt;D xsi:type="xsd:double"&gt;37.093483&lt;/D&gt;&lt;D xsi:type="xsd:double"&gt;19.590855&lt;/D&gt;&lt;D xsi:type="xsd:double"&gt;21.82622&lt;/D&gt;&lt;D xsi:type="xsd:double"&gt;16.429615&lt;/D&gt;&lt;D xsi:type="xsd:double"&gt;16.766666&lt;/D&gt;&lt;D xsi:type="xsd:double"&gt;14.5697&lt;/D&gt;&lt;D xsi:type="xsd:double"&gt;11.809516&lt;/D&gt;&lt;D xsi:type="xsd:double"&gt;12.290632&lt;/D&gt;&lt;D xsi:type="xsd:double"&gt;-1.6617596&lt;/D&gt;&lt;D xsi:type="xsd:double"&gt;4.3126225&lt;/D&gt;&lt;D xsi:type="xsd:double"&gt;5.974233&lt;/D&gt;&lt;D xsi:type="xsd:double"&gt;-2.341181&lt;/D&gt;&lt;D xsi:type="xsd:double"&gt;-2.15289&lt;/D&gt;&lt;D xsi:type="xsd:double"&gt;-5.2793922&lt;/D&gt;&lt;D xsi:type="xsd:double"&gt;-4.421073&lt;/D&gt;&lt;D xsi:type="xsd:double"&gt;-21.96427&lt;/D&gt;&lt;D xsi:type="xsd:double"&gt;-9.768999&lt;/D&gt;&lt;D xsi:type="xsd:double"&gt;-8.767146&lt;/D&gt;&lt;D xsi:type="xsd:double"&gt;-10.187298&lt;/D&gt;&lt;D xsi:type="xsd:double"&gt;-6.022465&lt;/D&gt;&lt;D xsi:type="xsd:double"&gt;5.671501&lt;/D&gt;&lt;D xsi:type="xsd:double"&gt;0.98137856&lt;/D&gt;&lt;D xsi:type="xsd:double"&gt;5.566573&lt;/D&gt;&lt;D xsi:type="xsd:double"&gt;4.6109796&lt;/D&gt;&lt;D xsi:type="xsd:double"&gt;4.7250867&lt;/D&gt;&lt;D xsi:type="xsd:double"&gt;10.597504&lt;/D&gt;&lt;D xsi:type="xsd:double"&gt;12.088955&lt;/D&gt;&lt;D xsi:type="xsd:double"&gt;41.211735&lt;/D&gt;&lt;D xsi:type="xsd:double"&gt;21.54479&lt;/D&gt;&lt;D xsi:type="xsd:double"&gt;26.541447&lt;/D&gt;&lt;D xsi:type="xsd:double"&gt;21.153141&lt;/D&gt;&lt;D xsi:type="xsd:double"&gt;17.476093&lt;/D&gt;&lt;D xsi:type="xsd:double"&gt;15.585446&lt;/D&gt;&lt;D xsi:type="xsd:double"&gt;15.825582&lt;/D&gt;&lt;D xsi:type="xsd:double"&gt;15.23217&lt;/D&gt;&lt;D xsi:type="xsd:double"&gt;21.542322&lt;/D&gt;&lt;D xsi:type="xsd:double"&gt;12.997699&lt;/D&gt;&lt;D xsi:type="xsd:double"&gt;14.402973&lt;/D&gt;&lt;D xsi:type="xsd:double"&gt;28.209925&lt;/D&gt;&lt;D xsi:type="xsd:double"&gt;31.425226&lt;/D&gt;&lt;D xsi:type="xsd:double"&gt;34.185623&lt;/D&gt;&lt;D xsi:type="xsd:double"&gt;22.817575&lt;/D&gt;&lt;D xsi:type="xsd:double"&gt;19.23889&lt;/D&gt;&lt;D xsi:type="xsd:double"&gt;10.528493&lt;/D&gt;&lt;D xsi:type="xsd:double"&gt;23.952866&lt;/D&gt;&lt;D xsi:type="xsd:double"&gt;17.105652&lt;/D&gt;&lt;D xsi:type="xsd:double"&gt;8.403051&lt;/D&gt;&lt;D xsi:type="xsd:double"&gt;8.581221&lt;/D&gt;&lt;D xsi:type="xsd:double"&gt;-0.909549&lt;/D&gt;&lt;D xsi:type="xsd:double"&gt;-7.5690985&lt;/D&gt;&lt;D xsi:type="xsd:double"&gt;-17.76405&lt;/D&gt;&lt;D xsi:type="xsd:double"&gt;-19.249409&lt;/D&gt;&lt;D xsi:type="xsd:double"&gt;-23.668188&lt;/D&gt;&lt;D xsi:type="xsd:double"&gt;-14.540075999999999&lt;/D&gt;&lt;D xsi:type="xsd:double"&gt;-14.012468&lt;/D&gt;&lt;D xsi:type="xsd:double"&gt;-8.638847&lt;/D&gt;&lt;D xsi:type="xsd:double"&gt;-16.96822&lt;/D&gt;&lt;D xsi:type="xsd:double"&gt;-15.566015&lt;/D&gt;&lt;D xsi:type="xsd:double"&gt;-17.407108&lt;/D&gt;&lt;D xsi:type="xsd:double"&gt;-18.04452&lt;/D&gt;&lt;D xsi:type="xsd:double"&gt;-11.040867&lt;/D&gt;&lt;D xsi:type="xsd:double"&gt;-1.3353705&lt;/D&gt;&lt;D xsi:type="xsd:double"&gt;1.1908054&lt;/D&gt;&lt;D xsi:type="xsd:double"&gt;0.61051846&lt;/D&gt;&lt;D xsi:type="xsd:double"&gt;-1.5341163&lt;/D&gt;&lt;D xsi:type="xsd:double"&gt;-8.331281&lt;/D&gt;&lt;D xsi:type="xsd:double"&gt;-3.318411&lt;/D&gt;&lt;D xsi:type="xsd:double"&gt;2.0554543&lt;/D&gt;&lt;D xsi:type="xsd:double"&gt;-1.7698705&lt;/D&gt;&lt;D xsi:type="xsd:double"&gt;5.574286&lt;/D&gt;&lt;D xsi:type="xsd:double"&gt;11.695552&lt;/D&gt;&lt;D xsi:type="xsd:double"&gt;12.003958&lt;/D&gt;&lt;D xsi:type="xsd:double"&gt;14.967716&lt;/D&gt;&lt;D xsi:type="xsd:double"&gt;4.4101954&lt;/D&gt;&lt;D xsi:type="xsd:double"&gt;9.679604&lt;/D&gt;&lt;D xsi:type="xsd:double"&gt;7.438636&lt;/D&gt;&lt;D xsi:type="xsd:double"&gt;6.5505147&lt;/D&gt;&lt;D xsi:type="xsd:double"&gt;15.645372&lt;/D&gt;&lt;D xsi:type="xsd:double"&gt;16.231203&lt;/D&gt;&lt;D xsi:type="xsd:double"&gt;12.507046&lt;/D&gt;&lt;D xsi:type="xsd:double"&gt;21.82784&lt;/D&gt;&lt;D xsi:type="xsd:double"&gt;12.314499&lt;/D&gt;&lt;/FQL&gt;&lt;FQL&gt;&lt;Q&gt;EWT^P_PRICE_RETURNS_PR('52W',2,-10AY,0,AM)&lt;/Q&gt;&lt;R&gt;121&lt;/R&gt;&lt;C&gt;1&lt;/C&gt;&lt;D xsi:type="xsd:double"&gt;-14.347106&lt;/D&gt;&lt;D xsi:type="xsd:double"&gt;-3.2868683&lt;/D&gt;&lt;D xsi:type="xsd:double"&gt;-10.899192&lt;/D&gt;&lt;D xsi:type="xsd:double"&gt;-13.807684&lt;/D&gt;&lt;D xsi:type="xsd:double"&gt;-17.76682&lt;/D&gt;&lt;D xsi:type="xsd:double"&gt;-20.841276&lt;/D&gt;&lt;D xsi:type="xsd:double"&gt;-9.249914&lt;/D&gt;&lt;D xsi:type="xsd:double"&gt;-13.018733&lt;/D&gt;&lt;D xsi:type="xsd:double"&gt;-20.846975&lt;/D&gt;&lt;D xsi:type="xsd:double"&gt;-10.974622&lt;/D&gt;&lt;D xsi:type="xsd:double"&gt;-2.0385444&lt;/D&gt;&lt;D xsi:type="xsd:double"&gt;16.869247&lt;/D&gt;&lt;D xsi:type="xsd:double"&gt;14.123356&lt;/D&gt;&lt;D xsi:type="xsd:double"&gt;14.680934&lt;/D&gt;&lt;D xsi:type="xsd:double"&gt;12.422836&lt;/D&gt;&lt;D xsi:type="xsd:double"&gt;25.305653&lt;/D&gt;&lt;D xsi:type="xsd:double"&gt;34.172894&lt;/D&gt;&lt;D xsi:type="xsd:double"&gt;36.327316&lt;/D&gt;&lt;D xsi:type="xsd:double"&gt;22.129572&lt;/D&gt;&lt;D xsi:type="xsd:double"&gt;26.14529&lt;/D&gt;&lt;D xsi:type="xsd:double"&gt;41.027927&lt;/D&gt;&lt;D xsi:type="xsd:double"&gt;29.902124&lt;/D&gt;&lt;D xsi:type="xsd:double"&gt;28.564526&lt;/D&gt;&lt;D xsi:type="xsd:double"&gt;18.921804&lt;/D&gt;&lt;D xsi:type="xsd:double"&gt;27.355062&lt;/D&gt;&lt;D xsi:type="xsd:double"&gt;22.091686&lt;/D&gt;&lt;D xsi:type="xsd:double"&gt;28.298283&lt;/D&gt;&lt;D xsi:type="xsd:double"&gt;19.308388&lt;/D&gt;&lt;D xsi:type="xsd:double"&gt;25.134933&lt;/D&gt;&lt;D xsi:type="xsd:double"&gt;15.700352&lt;/D&gt;&lt;D xsi:type="xsd:double"&gt;23.80531&lt;/D&gt;&lt;D xsi:type="xsd:double"&gt;17.916763&lt;/D&gt;&lt;D xsi:type="xsd:double"&gt;11.433804&lt;/D&gt;&lt;D xsi:type="xsd:double"&gt;11.704456&lt;/D&gt;&lt;D xsi:type="xsd:double"&gt;2.3794413&lt;/D&gt;&lt;D xsi:type="xsd:double"&gt;6.778431&lt;/D&gt;&lt;D xsi:type="xsd:double"&gt;0.3403902&lt;/D&gt;&lt;D xsi:type="xsd:double"&gt;-7.25888&lt;/D&gt;&lt;D xsi:type="xsd:double"&gt;-10.425645&lt;/D&gt;&lt;D xsi:type="xsd:double"&gt;-6.5664887&lt;/D&gt;&lt;D xsi:type="xsd:double"&gt;-11.691713&lt;/D&gt;&lt;D xsi:type="xsd:double"&gt;-6.453532&lt;/D&gt;&lt;D xsi:type="xsd:double"&gt;-10.582667&lt;/D&gt;&lt;D xsi:type="xsd:double"&gt;-3.936571&lt;/D&gt;&lt;D xsi:type="xsd:double"&gt;-2.4975002&lt;/D&gt;&lt;D xsi:type="xsd:double"&gt;-7.5215282&lt;/D&gt;&lt;D xsi:type="xsd:double"&gt;1.104641&lt;/D&gt;&lt;D xsi:type="xsd:double"&gt;-6.3568535&lt;/D&gt;&lt;D xsi:type="xsd:double"&gt;2.3066163&lt;/D&gt;&lt;D xsi:type="xsd:double"&gt;17.498577&lt;/D&gt;&lt;D xsi:type="xsd:double"&gt;24.822403&lt;/D&gt;&lt;D xsi:type="xsd:double"&gt;30.274857&lt;/D&gt;&lt;D xsi:type="xsd:double"&gt;32.190144&lt;/D&gt;&lt;D xsi:type="xsd:double"&gt;26.634968&lt;/D&gt;&lt;D xsi:type="xsd:double"&gt;1.8591523&lt;/D&gt;&lt;D xsi:type="xsd:double"&gt;-0.51629543&lt;/D&gt;&lt;D xsi:type="xsd:double"&gt;8.1495285&lt;/D&gt;&lt;D xsi:type="xsd:double"&gt;20.004272&lt;/D&gt;&lt;D xsi:type="xsd:double"&gt;21.706867&lt;/D&gt;&lt;D xsi:type="xsd:double"&gt;37.38755&lt;/D&gt;&lt;D xsi:type="xsd:double"&gt;26.17364&lt;/D&gt;&lt;D xsi:type="xsd:double"&gt;27.209246&lt;/D&gt;&lt;D xsi:type="xsd:double"&gt;24.030197&lt;/D&gt;&lt;D xsi:type="xsd:double"&gt;31.50984&lt;/D&gt;&lt;D xsi:type="xsd:double"&gt;40.523506&lt;/D&gt;&lt;D xsi:type="xsd:double"&gt;48.723877&lt;/D&gt;&lt;D xsi:type="xsd:double"&gt;79.17154&lt;/D&gt;&lt;D xsi:type="xsd:double"&gt;80.981514&lt;/D&gt;&lt;D xsi:type="xsd:double"&gt;56.71781&lt;/D&gt;&lt;D xsi:type="xsd:double"&gt;66.945854&lt;/D&gt;&lt;D xsi:type="xsd:double"&gt;56.14052&lt;/D&gt;&lt;D xsi:type="xsd:double"&gt;42.64667&lt;/D&gt;&lt;D xsi:type="xsd:double"&gt;49.97971&lt;/D&gt;&lt;D xsi:type="xsd:double"&gt;31.66871&lt;/D&gt;&lt;D xsi:type="xsd:double"&gt;38.9271&lt;/D&gt;&lt;D xsi:type="xsd:double"&gt;30.23405&lt;/D&gt;&lt;D xsi:type="xsd:double"&gt;22.277498&lt;/D&gt;&lt;D xsi:type="xsd:double"&gt;12.908912&lt;/D&gt;&lt;D xsi:type="xsd:double"&gt;5.084324&lt;/D&gt;&lt;D xsi:type="xsd:double"&gt;-1.0633111&lt;/D&gt;&lt;D xsi:type="xsd:double"&gt;-4.710436&lt;/D&gt;&lt;D xsi:type="xsd:double"&gt;-11.197728&lt;/D&gt;&lt;D xsi:type="xsd:double"&gt;-22.871721&lt;/D&gt;&lt;D xsi:type="xsd:double"&gt;-14.315939&lt;/D&gt;&lt;D xsi:type="xsd:double"&gt;-21.610647&lt;/D&gt;&lt;D xsi:type="xsd:double"&gt;-27.810406&lt;/D&gt;&lt;D xsi:type="xsd:double"&gt;-23.802757&lt;/D&gt;&lt;D xsi:type="xsd:double"&gt;-23.615223&lt;/D&gt;&lt;D xsi:type="xsd:double"&gt;-24.166172&lt;/D&gt;&lt;D xsi:type="xsd:double"&gt;-19.649685&lt;/D&gt;&lt;D xsi:type="xsd:double"&gt;-16.378397&lt;/D&gt;&lt;D xsi:type="xsd:double"&gt;-9.334623&lt;/D&gt;&lt;D xsi:type="xsd:double"&gt;-3.0637145&lt;/D&gt;&lt;D xsi:type="xsd:double"&gt;3.3079147&lt;/D&gt;&lt;D xsi:type="xsd:double"&gt;16.853273&lt;/D&gt;&lt;D xsi:type="xsd:double"&gt;3.2506704&lt;/D&gt;&lt;D xsi:type="xsd:double"&gt;7.8348994&lt;/D&gt;&lt;D xsi:type="xsd:double"&gt;27.272213&lt;/D&gt;&lt;D xsi:type="xsd:double"&gt;17.15864&lt;/D&gt;&lt;D xsi:type="xsd:double"&gt;15.835869&lt;/D&gt;&lt;D xsi:type="xsd:double"&gt;14.702904&lt;/D&gt;&lt;D xsi:type="xsd:double"&gt;17.646944&lt;/D&gt;&lt;D xsi:type="xsd:double"&gt;27.293205&lt;/D&gt;&lt;D xsi:type="xsd:double"&gt;21.141184&lt;/D&gt;&lt;D xsi:type="xsd:double"&gt;26.54189&lt;/D&gt;&lt;D xsi:type="xsd:double"&gt;23.545801&lt;/D&gt;&lt;D xsi:type="xsd:double"&gt;33.22183&lt;/D&gt;&lt;D xsi:type="xsd:double"&gt;27.669334&lt;/D&gt;&lt;D xsi:type="xsd:double"&gt;30.297745&lt;/D&gt;&lt;D xsi:type="xsd:double"&gt;35.354923&lt;/D&gt;&lt;D xsi:type="xsd:double"&gt;31.717003&lt;/D&gt;&lt;D xsi:type="xsd:double"&gt;24.902153&lt;/D&gt;&lt;D xsi:type="xsd:double"&gt;20.21718&lt;/D&gt;&lt;D xsi:type="xsd:double"&gt;15.366947&lt;/D&gt;&lt;D xsi:type="xsd:double"&gt;6.548667&lt;/D&gt;&lt;D xsi:type="xsd:double"&gt;-4.4789133&lt;/D&gt;&lt;D xsi:type="xsd:double"&gt;10.555124&lt;/D&gt;&lt;D xsi:type="xsd:double"&gt;11.311615&lt;/D&gt;&lt;D xsi:type="xsd:double"&gt;5.920851&lt;/D&gt;&lt;D xsi:type="xsd:double"&gt;21.647907&lt;/D&gt;&lt;D xsi:type="xsd:double"&gt;23.58756&lt;/D&gt;&lt;/FQL&gt;&lt;FQL&gt;&lt;Q&gt;ECH^JULIAN(P_PRICE_RETURNS_PR('52W',2,-10AY,0,AM).DATES)&lt;/Q&gt;&lt;R&gt;121&lt;/R&gt;&lt;C&gt;1&lt;/C&gt;&lt;D xsi:type="xsd:long"&gt;42258&lt;/D&gt;&lt;D xsi:type="xsd:long"&gt;42289&lt;/D&gt;&lt;D xsi:type="xsd:long"&gt;42320&lt;/D&gt;&lt;D xsi:type="xsd:long"&gt;42349&lt;/D&gt;&lt;D xsi:type="xsd:long"&gt;42381&lt;/D&gt;&lt;D xsi:type="xsd:long"&gt;42412&lt;/D&gt;&lt;D xsi:type="xsd:long"&gt;42440&lt;/D&gt;&lt;D xsi:type="xsd:long"&gt;42472&lt;/D&gt;&lt;D xsi:type="xsd:long"&gt;42502&lt;/D&gt;&lt;D xsi:type="xsd:long"&gt;42531&lt;/D&gt;&lt;D xsi:type="xsd:long"&gt;42563&lt;/D&gt;&lt;D xsi:type="xsd:long"&gt;42594&lt;/D&gt;&lt;D xsi:type="xsd:long"&gt;42625&lt;/D&gt;&lt;D xsi:type="xsd:long"&gt;42655&lt;/D&gt;&lt;D xsi:type="xsd:long"&gt;42685&lt;/D&gt;&lt;D xsi:type="xsd:long"&gt;42716&lt;/D&gt;&lt;D xsi:type="xsd:long"&gt;42747&lt;/D&gt;&lt;D xsi:type="xsd:long"&gt;42776&lt;/D&gt;&lt;D xsi:type="xsd:long"&gt;42804&lt;/D&gt;&lt;D xsi:type="xsd:long"&gt;42837&lt;/D&gt;&lt;D xsi:type="xsd:long"&gt;42867&lt;/D&gt;&lt;D xsi:type="xsd:long"&gt;42898&lt;/D&gt;&lt;D xsi:type="xsd:long"&gt;42928&lt;/D&gt;&lt;D xsi:type="xsd:long"&gt;42958&lt;/D&gt;&lt;D</t>
        </r>
      </text>
    </comment>
    <comment ref="A3" authorId="0" shapeId="0" xr:uid="{88CCC230-5071-445F-881C-2B1C19E1A286}">
      <text>
        <r>
          <rPr>
            <b/>
            <sz val="9"/>
            <color indexed="81"/>
            <rFont val="Tahoma"/>
            <family val="2"/>
          </rPr>
          <t xml:space="preserve"> xsi:type="xsd:long"&gt;42990&lt;/D&gt;&lt;D xsi:type="xsd:long"&gt;43020&lt;/D&gt;&lt;D xsi:type="xsd:long"&gt;43049&lt;/D&gt;&lt;D xsi:type="xsd:long"&gt;43081&lt;/D&gt;&lt;D xsi:type="xsd:long"&gt;43112&lt;/D&gt;&lt;D xsi:type="xsd:long"&gt;43143&lt;/D&gt;&lt;D xsi:type="xsd:long"&gt;43171&lt;/D&gt;&lt;D xsi:type="xsd:long"&gt;43202&lt;/D&gt;&lt;D xsi:type="xsd:long"&gt;43231&lt;/D&gt;&lt;D xsi:type="xsd:long"&gt;43263&lt;/D&gt;&lt;D xsi:type="xsd:long"&gt;43293&lt;/D&gt;&lt;D xsi:type="xsd:long"&gt;43322&lt;/D&gt;&lt;D xsi:type="xsd:long"&gt;43355&lt;/D&gt;&lt;D xsi:type="xsd:long"&gt;43385&lt;/D&gt;&lt;D xsi:type="xsd:long"&gt;43416&lt;/D&gt;&lt;D xsi:type="xsd:long"&gt;43446&lt;/D&gt;&lt;D xsi:type="xsd:long"&gt;43476&lt;/D&gt;&lt;D xsi:type="xsd:long"&gt;43508&lt;/D&gt;&lt;D xsi:type="xsd:long"&gt;43536&lt;/D&gt;&lt;D xsi:type="xsd:long"&gt;43567&lt;/D&gt;&lt;D xsi:type="xsd:long"&gt;43595&lt;/D&gt;&lt;D xsi:type="xsd:long"&gt;43628&lt;/D&gt;&lt;D xsi:type="xsd:long"&gt;43658&lt;/D&gt;&lt;D xsi:type="xsd:long"&gt;43689&lt;/D&gt;&lt;D xsi:type="xsd:long"&gt;43720&lt;/D&gt;&lt;D xsi:type="xsd:long"&gt;43749&lt;/D&gt;&lt;D xsi:type="xsd:long"&gt;43781&lt;/D&gt;&lt;D xsi:type="xsd:long"&gt;43811&lt;/D&gt;&lt;D xsi:type="xsd:long"&gt;43840&lt;/D&gt;&lt;D xsi:type="xsd:long"&gt;43873&lt;/D&gt;&lt;D xsi:type="xsd:long"&gt;43902&lt;/D&gt;&lt;D xsi:type="xsd:long"&gt;43930&lt;/D&gt;&lt;D xsi:type="xsd:long"&gt;43963&lt;/D&gt;&lt;D xsi:type="xsd:long"&gt;43994&lt;/D&gt;&lt;D xsi:type="xsd:long"&gt;44022&lt;/D&gt;&lt;D xsi:type="xsd:long"&gt;44055&lt;/D&gt;&lt;D xsi:type="xsd:long"&gt;44085&lt;/D&gt;&lt;D xsi:type="xsd:long"&gt;44116&lt;/D&gt;&lt;D xsi:type="xsd:long"&gt;44147&lt;/D&gt;&lt;D xsi:type="xsd:long"&gt;44176&lt;/D&gt;&lt;D xsi:type="xsd:long"&gt;44208&lt;/D&gt;&lt;D xsi:type="xsd:long"&gt;44239&lt;/D&gt;&lt;D xsi:type="xsd:long"&gt;44267&lt;/D&gt;&lt;D xsi:type="xsd:long"&gt;44298&lt;/D&gt;&lt;D xsi:type="xsd:long"&gt;44328&lt;/D&gt;&lt;D xsi:type="xsd:long"&gt;44358&lt;/D&gt;&lt;D xsi:type="xsd:long"&gt;44389&lt;/D&gt;&lt;D xsi:type="xsd:long"&gt;44420&lt;/D&gt;&lt;D xsi:type="xsd:long"&gt;44449&lt;/D&gt;&lt;D xsi:type="xsd:long"&gt;44481&lt;/D&gt;&lt;D xsi:type="xsd:long"&gt;44512&lt;/D&gt;&lt;D xsi:type="xsd:long"&gt;44540&lt;/D&gt;&lt;D xsi:type="xsd:long"&gt;44573&lt;/D&gt;&lt;D xsi:type="xsd:long"&gt;44603&lt;/D&gt;&lt;D xsi:type="xsd:long"&gt;44631&lt;/D&gt;&lt;D xsi:type="xsd:long"&gt;44663&lt;/D&gt;&lt;D xsi:type="xsd:long"&gt;44693&lt;/D&gt;&lt;D xsi:type="xsd:long"&gt;44722&lt;/D&gt;&lt;D xsi:type="xsd:long"&gt;44754&lt;/D&gt;&lt;D xsi:type="xsd:long"&gt;44785&lt;/D&gt;&lt;D xsi:type="xsd:long"&gt;44816&lt;/D&gt;&lt;D xsi:type="xsd:long"&gt;44846&lt;/D&gt;&lt;D xsi:type="xsd:long"&gt;44876&lt;/D&gt;&lt;D xsi:type="xsd:long"&gt;44907&lt;/D&gt;&lt;D xsi:type="xsd:long"&gt;44938&lt;/D&gt;&lt;D xsi:type="xsd:long"&gt;44967&lt;/D&gt;&lt;D xsi:type="xsd:long"&gt;44995&lt;/D&gt;&lt;D xsi:type="xsd:long"&gt;45028&lt;/D&gt;&lt;D xsi:type="xsd:long"&gt;45058&lt;/D&gt;&lt;D xsi:type="xsd:long"&gt;45089&lt;/D&gt;&lt;D xsi:type="xsd:long"&gt;45119&lt;/D&gt;&lt;D xsi:type="xsd:long"&gt;45149&lt;/D&gt;&lt;D xsi:type="xsd:long"&gt;45181&lt;/D&gt;&lt;D xsi:type="xsd:long"&gt;45211&lt;/D&gt;&lt;D xsi:type="xsd:long"&gt;45240&lt;/D&gt;&lt;D xsi:type="xsd:long"&gt;45272&lt;/D&gt;&lt;D xsi:type="xsd:long"&gt;45303&lt;/D&gt;&lt;D xsi:type="xsd:long"&gt;45334&lt;/D&gt;&lt;D xsi:type="xsd:long"&gt;45363&lt;/D&gt;&lt;D xsi:type="xsd:long"&gt;45394&lt;/D&gt;&lt;D xsi:type="xsd:long"&gt;45422&lt;/D&gt;&lt;D xsi:type="xsd:long"&gt;45455&lt;/D&gt;&lt;D xsi:type="xsd:long"&gt;45485&lt;/D&gt;&lt;D xsi:type="xsd:long"&gt;45516&lt;/D&gt;&lt;D xsi:type="xsd:long"&gt;45547&lt;/D&gt;&lt;D xsi:type="xsd:long"&gt;45576&lt;/D&gt;&lt;D xsi:type="xsd:long"&gt;45608&lt;/D&gt;&lt;D xsi:type="xsd:long"&gt;45638&lt;/D&gt;&lt;D xsi:type="xsd:long"&gt;45667&lt;/D&gt;&lt;D xsi:type="xsd:long"&gt;45700&lt;/D&gt;&lt;D xsi:type="xsd:long"&gt;45728&lt;/D&gt;&lt;D xsi:type="xsd:long"&gt;45758&lt;/D&gt;&lt;D xsi:type="xsd:long"&gt;45789&lt;/D&gt;&lt;D xsi:type="xsd:long"&gt;45820&lt;/D&gt;&lt;D xsi:type="xsd:long"&gt;45849&lt;/D&gt;&lt;D xsi:type="xsd:long"&gt;45881&lt;/D&gt;&lt;D xsi:type="xsd:long"&gt;45912&lt;/D&gt;&lt;/FQL&gt;&lt;FQL&gt;&lt;Q&gt;MCHI^FG_TOTAL_RETURNC(-10AY,0,AM)&lt;/Q&gt;&lt;R&gt;121&lt;/R&gt;&lt;C&gt;1&lt;/C&gt;&lt;D xsi:type="xsd:double"&gt;-9.017218&lt;/D&gt;&lt;D xsi:type="xsd:double"&gt;6.035638&lt;/D&gt;&lt;D xsi:type="xsd:double"&gt;-1.3022423&lt;/D&gt;&lt;D xsi:type="xsd:double"&gt;-7.0866165&lt;/D&gt;&lt;D xsi:type="xsd:double"&gt;-7.288301&lt;/D&gt;&lt;D xsi:type="xsd:double"&gt;-8.416825&lt;/D&gt;&lt;D xsi:type="xsd:double"&gt;12.992346&lt;/D&gt;&lt;D xsi:type="xsd:double"&gt;3.171134&lt;/D&gt;&lt;D xsi:type="xsd:double"&gt;-6.1238885&lt;/D&gt;&lt;D xsi:type="xsd:double"&gt;3.899026&lt;/D&gt;&lt;D xsi:type="xsd:double"&gt;5.550134&lt;/D&gt;&lt;D xsi:type="xsd:double"&gt;6.8870544&lt;/D&gt;&lt;D xsi:type="xsd:double"&gt;3.865981&lt;/D&gt;&lt;D xsi:type="xsd:double"&gt;0.041353703&lt;/D&gt;&lt;D xsi:type="xsd:double"&gt;-6.407613&lt;/D&gt;&lt;D xsi:type="xsd:double"&gt;-0.02208352&lt;/D&gt;&lt;D xsi:type="xsd:double"&gt;2.9780626&lt;/D&gt;&lt;D xsi:type="xsd:double"&gt;5.1115513&lt;/D&gt;&lt;D xsi:type="xsd:double"&gt;0.14424324&lt;/D&gt;&lt;D xsi:type="xsd:double"&gt;3.2716036&lt;/D&gt;&lt;D xsi:type="xsd:double"&gt;4.423189&lt;/D&gt;&lt;D xsi:type="xsd:double"&gt;4.15951&lt;/D&gt;&lt;D xsi:type="xsd:double"&gt;4.452729&lt;/D&gt;&lt;D xsi:type="xsd:double"&gt;3.132701&lt;/D&gt;&lt;D xsi:type="xsd:double"&gt;7.50854&lt;/D&gt;&lt;D xsi:type="xsd:double"&gt;3.7777781&lt;/D&gt;&lt;D xsi:type="xsd:double"&gt;3.074336&lt;/D&gt;&lt;D xsi:type="xsd:double"&gt;-2.99747&lt;/D&gt;&lt;D xsi:type="xsd:double"&gt;11.557126&lt;/D&gt;&lt;D xsi:type="xsd:double"&gt;-6.9454074&lt;/D&gt;&lt;D xsi:type="xsd:double"&gt;8.060908&lt;/D&gt;&lt;D xsi:type="xsd:double"&gt;-4.5448303&lt;/D&gt;&lt;D xsi:type="xsd:double"&gt;0.9261966&lt;/D&gt;&lt;D xsi:type="xsd:double"&gt;2.4232864&lt;/D&gt;&lt;D xsi:type="xsd:double"&gt;-9.000969&lt;/D&gt;&lt;D xsi:type="xsd:double"&gt;-3.9258063&lt;/D&gt;&lt;D xsi:type="xsd:double"&gt;-7.9150558&lt;/D&gt;&lt;D xsi:type="xsd:double"&gt;-3.791058&lt;/D&gt;&lt;D xsi:type="xsd:double"&gt;-3.3048868&lt;/D&gt;&lt;D xsi:type="xsd:double"&gt;5.370891&lt;/D&gt;&lt;D xsi:type="xsd:double"&gt;-0.5146444&lt;/D&gt;&lt;D xsi:type="xsd:double"&gt;7.0369005&lt;/D&gt;&lt;D xsi:type="xsd:double"&gt;4.208219&lt;/D&gt;&lt;D xsi:type="xsd:double"&gt;5.46546&lt;/D&gt;&lt;D xsi:type="xsd:double"&gt;-7.534981&lt;/D&gt;&lt;D xsi:type="xsd:double"&gt;-5.970401&lt;/D&gt;&lt;D xsi:type="xsd:double"&gt;4.854512&lt;/D&gt;&lt;D xsi:type="xsd:double"&gt;-8.266849&lt;/D&gt;&lt;D xsi:type="xsd:double"&gt;9.881568&lt;/D&gt;&lt;D xsi:type="xsd:double"&gt;-2.3071766&lt;/D&gt;&lt;D xsi:type="xsd:double"&gt;3.43045&lt;/D&gt;&lt;D xsi:type="xsd:double"&gt;3.9000034&lt;/D&gt;&lt;D xsi:type="xsd:double"&gt;7.6383114&lt;/D&gt;&lt;D xsi:type="xsd:double"&gt;-1.0678291&lt;/D&gt;&lt;D xsi:type="xsd:double"&gt;-15.871084&lt;/D&gt;&lt;D xsi:type="xsd:double"&gt;5.5113792&lt;/D&gt;&lt;D xsi:type="xsd:double"&gt;4.0589094&lt;/D&gt;&lt;D xsi:type="xsd:double"&gt;4.953921&lt;/D&gt;&lt;D xsi:type="xsd:double"&gt;17.056978&lt;/D&gt;&lt;D xsi:type="xsd:double"&gt;-2.0303905&lt;/D&gt;&lt;D xsi:type="xsd:double"&gt;-0.17842054&lt;/D&gt;&lt;D xsi:type="xsd:double"&gt;7.6722026&lt;/D&gt;&lt;D xsi:type="xsd:double"&gt;1.8260717&lt;/D&gt;&lt;D xsi:type="xsd:double"&gt;-0.17557144&lt;/D&gt;&lt;D xsi:type="xsd:double"&gt;7.098484&lt;/D&gt;&lt;D xsi:type="xsd:double"&gt;13.924349&lt;/D&gt;&lt;D xsi:type="xsd:double"&gt;-12.274324&lt;/D&gt;&lt;D xsi:type="xsd:double"&gt;-3.6073387&lt;/D&gt;&lt;D xsi:type="xsd:double"&gt;-4.294479&lt;/D&gt;&lt;D xsi:type="xsd:double"&gt;4.6882033&lt;/D&gt;&lt;D xsi:type="xsd:double"&gt;-4.9214544&lt;/D&gt;&lt;D xsi:type="xsd:double"&gt;-7.602942&lt;/D&gt;&lt;D xsi:type="xsd:double"&gt;0.43307543&lt;/D&gt;&lt;D xsi:type="xsd:double"&gt;-4.576439&lt;/D&gt;&lt;D xsi:type="xsd:double"&gt;3.0029178&lt;/D&gt;&lt;D xsi:type="xsd:double"&gt;-6.7364874&lt;/D&gt;&lt;D xsi:type="xsd:double"&gt;-0.35867095&lt;/D&gt;&lt;D xsi:type="xsd:double"&gt;-4.541266&lt;/D&gt;&lt;D xsi:type="xsd:double"&gt;-21.086472&lt;/D&gt;&lt;D xsi:type="xsd:double"&gt;5.6619167&lt;/D&gt;&lt;D xsi:type="xsd:double"&gt;-10.466462&lt;/D&gt;&lt;D xsi:type="xsd:double"&gt;15.743279&lt;/D&gt;&lt;D xsi:type="xsd:double"&gt;-1.2535095&lt;/D&gt;&lt;D xsi:type="xsd:double"&gt;-5.30504&lt;/D&gt;&lt;D xsi:type="xsd:double"&gt;-1.8407345&lt;/D&gt;&lt;D xsi:type="xsd:double"&gt;-17.18304&lt;/D&gt;&lt;D xsi:type="xsd:double"&gt;5.5131674&lt;/D&gt;&lt;D xsi:type="xsd:double"&gt;12.71286&lt;/D&gt;&lt;D xsi:type="xsd:double"&gt;11.352658&lt;/D&gt;&lt;D xsi:type="xsd:double"&gt;-3.2440603&lt;/D&gt;&lt;D xsi:type="xsd:double"&gt;-8.908379&lt;/D&gt;&lt;D xsi:type="xsd:double"&gt;3.2527328&lt;/D&gt;&lt;D xsi:type="xsd:double"&gt;-4.2072535&lt;/D&gt;&lt;D xsi:type="xsd:double"&gt;-0.64112544&lt;/D&gt;&lt;D xsi:type="xsd:double"&gt;2.1982908&lt;/D&gt;&lt;D xsi:type="xsd:double"&gt;-1.3981521&lt;/D&gt;&lt;D xsi:type="xsd:double"&gt;-2.6832461&lt;/D&gt;&lt;D xsi:type="xsd:double"&gt;-2.6003122&lt;/D&gt;&lt;D xsi:type="xsd:double"&gt;-2.1864235&lt;/D&gt;&lt;D xsi:type="xsd:double"&gt;-3.5294116&lt;/D&gt;&lt;D xsi:type="xsd:double"&gt;-3.0207932&lt;/D&gt;&lt;D xsi:type="xsd:double"&gt;-1.3666809&lt;/D&gt;&lt;D xsi:type="xsd:double"&gt;6.222224&lt;/D&gt;&lt;D xsi:type="xsd:double"&gt;-3.3226728&lt;/D&gt;&lt;D xsi:type="xsd:double"&gt;15.0203705&lt;/D&gt;&lt;D xsi:type="xsd:double"&gt;-3.5615325&lt;/D&gt;&lt;D xsi:type="xsd:double"&gt;1.4522791&lt;/D&gt;&lt;D xsi:type="xsd:double"&gt;-4.703474&lt;/D&gt;&lt;D xsi:type="xsd:double"&gt;-2.789694&lt;/D&gt;&lt;D xsi:type="xsd:double"&gt;29.114544&lt;/D&gt;&lt;D xsi:type="xsd:double"&gt;-9.080547&lt;/D&gt;&lt;D xsi:type="xsd:double"&gt;2.0685315&lt;/D&gt;&lt;D xsi:type="xsd:double"&gt;-8.833492&lt;/D&gt;&lt;D xsi:type="xsd:double"&gt;18.668497&lt;/D&gt;&lt;D xsi:type="xsd:double"&gt;7.2488904&lt;/D&gt;&lt;D xsi:type="xsd:double"&gt;-10.695666&lt;/D&gt;&lt;D xsi:type="xsd:double"&gt;10.829306&lt;/D&gt;&lt;D xsi:type="xsd:double"&gt;1.3258219&lt;/D&gt;&lt;D xsi:type="xsd:double"&gt;-0.54672956&lt;/D&gt;&lt;D xsi:type="xsd:double"&gt;6.878984&lt;/D&gt;&lt;D xsi:type="xsd:double"&gt;8.888138&lt;/D&gt;&lt;/FQL&gt;&lt;FQL&gt;&lt;Q&gt;EWT^FG_TOTAL_RETURNC(-10AY,0,AM)&lt;/Q&gt;&lt;R&gt;121&lt;/R&gt;&lt;C&gt;1&lt;/C&gt;&lt;D xsi:type="xsd:double"&gt;-0.36522746&lt;/D&gt;&lt;D xsi:type="xsd:double"&gt;3.6656857&lt;/D&gt;&lt;D xsi:type="xsd:double"&gt;-4.1018367&lt;/D&gt;&lt;D xsi:type="xsd:double"&gt;-5.383486&lt;/D&gt;&lt;D xsi:type="xsd:double"&gt;-5.5888834&lt;/D&gt;&lt;D xsi:type="xsd:double"&gt;3.3191562&lt;/D&gt;&lt;D xsi:type="xsd:double"&gt;12.685335&lt;/D&gt;&lt;D xsi:type="xsd:double"&gt;-1.3157904&lt;/D&gt;&lt;D xsi:type="xsd:double"&gt;-7.4074087&lt;/D&gt;&lt;D xsi:type="xsd:double"&gt;8.879995&lt;/D&gt;&lt;D xsi:type="xsd:double"&gt;6.68627&lt;/D&gt;&lt;D xsi:type="xsd:double"&gt;6.8870544&lt;/D&gt;&lt;D xsi:type="xsd:double"&gt;-2.706188&lt;/D&gt;&lt;D xsi:type="xsd:double"&gt;4.172182&lt;/D&gt;&lt;D xsi:type="xsd:double"&gt;-5.4354725&lt;/D&gt;&lt;D xsi:type="xsd:double"&gt;4.840338&lt;/D&gt;&lt;D xsi:type="xsd:double"&gt;1.0921121&lt;/D&gt;&lt;D xsi:type="xsd:double"&gt;4.8051953&lt;/D&gt;&lt;D xsi:type="xsd:double"&gt;-0.8054495&lt;/D&gt;&lt;D xsi:type="xsd:double"&gt;3.9038062&lt;/D&gt;&lt;D xsi:type="xsd:double"&gt;3.516674&lt;/D&gt;&lt;D xsi:type="xsd:double"&gt;0.29037&lt;/D&gt;&lt;D xsi:type="xsd:double"&gt;5.587721&lt;/D&gt;&lt;D xsi:type="xsd:double"&gt;-0.30161738&lt;/D&gt;&lt;D xsi:type="xsd:double"&gt;3.3278346&lt;/D&gt;&lt;D xsi:type="xsd:double"&gt;-0.13308525&lt;/D&gt;&lt;D xsi:type="xsd:double"&gt;0.10660887&lt;/D&gt;&lt;D xsi:type="xsd:double"&gt;-3.2215178&lt;/D&gt;&lt;D xsi:type="xsd:double"&gt;6.0290575&lt;/D&gt;&lt;D xsi:type="xsd:double"&gt;-3.0966341&lt;/D&gt;&lt;D xsi:type="xsd:double"&gt;6.143248&lt;/D&gt;&lt;D xsi:type="xsd:double"&gt;-1.038146&lt;/D&gt;&lt;D xsi:type="xsd:double"&gt;-2.2029877&lt;/D&gt;&lt;D xsi:type="xsd:double"&gt;0.5631566&lt;/D&gt;&lt;D xsi:type="xsd:double"&gt;-3.2266617&lt;/D&gt;&lt;D xsi:type="xsd:double"&gt;2.838242&lt;/D&gt;&lt;D xsi:type="xsd:double"&gt;-1.8220782&lt;/D&gt;&lt;D xsi:type="xsd:double"&gt;-7.6965036&lt;/D&gt;&lt;D xsi:type="xsd:double"&gt;-3.311646&lt;/D&gt;&lt;D xsi:type="xsd:double"&gt;0.94799995&lt;/D&gt;&lt;D xsi:type="xsd:double"&gt;-0.5361259&lt;/D&gt;&lt;D xsi:type="xsd:double"&gt;3.4244418&lt;/D&gt;&lt;D xsi:type="xsd:double"&gt;1.4580846&lt;/D&gt;&lt;D xsi:type="xsd:double"&gt;6.3173532&lt;/D&gt;&lt;D xsi:type="xsd:double"&gt;-1.3235629&lt;/D&gt;&lt;D xsi:type="xsd:double"&gt;-4.05252&lt;/D&gt;&lt;D xsi:type="xsd:double"&gt;5.800116&lt;/D&gt;&lt;D xsi:type="xsd:double"&gt;-4.7511935&lt;/D&gt;&lt;D xsi:type="xsd:double"&gt;7.2609186&lt;/D&gt;&lt;D xsi:type="xsd:double"&gt;3.4397364&lt;/D&gt;&lt;D xsi:type="xsd:double"&gt;5.267358&lt;/D&gt;&lt;D xsi:type="xsd:double"&gt;5.3575873&lt;/D&gt;&lt;D xsi:type="xsd:double"&gt;1.0530114&lt;/D&gt;&lt;D xsi:type="xsd:double"&gt;-1.0462284&lt;/D&gt;&lt;D xsi:type="xsd:double"&gt;-18.391937&lt;/D&gt;&lt;D xsi:type="xsd:double"&gt;3.2238603&lt;/D&gt;&lt;D xsi:type="xsd:double"&gt;7.9101086&lt;/D&gt;&lt;D xsi:type="xsd:double"&gt;6.464696&lt;/D&gt;&lt;D xsi:type="xsd:double"&gt;7.240844&lt;/D&gt;&lt;D xsi:type="xsd:double"&gt;7.5811386&lt;/D&gt;&lt;D xsi:type="xsd:double"&gt;-2.3342907&lt;/D&gt;&lt;D xsi:type="xsd:double"&gt;5.1860332&lt;/D&gt;&lt;D xsi:type="xsd:double"&gt;2.6366591&lt;/D&gt;&lt;D xsi:type="xsd:double"&gt;9.085215&lt;/D&gt;&lt;D xsi:type="xsd:double"&gt;10.578526&lt;/D&gt;&lt;D xsi:type="xsd:double"&gt;4.7283053&lt;/D&gt;&lt;D xsi:type="xsd:double"&gt;-1.6846359&lt;/D&gt;&lt;D xsi:type="xsd:double"&gt;4.2666197&lt;/D&gt;&lt;D xsi:type="xsd:double"&gt;-6.557107&lt;/D&gt;&lt;D xsi:type="xsd:double"&gt;11.71298&lt;/D&gt;&lt;D xsi:type="xsd:double"&gt;1.826191&lt;/D&gt;&lt;D xsi:type="xsd:double"&gt;-1.7161429&lt;/D&gt;&lt;D xsi:type="xsd:double"&gt;2.5011897&lt;/D&gt;&lt;D xsi:type="xsd:double"&gt;-7.489264&lt;/D&gt;&lt;D xsi:type="xsd:double"&gt;8.29463&lt;/D&gt;&lt;D xsi:type="xsd:double"&gt;2.4356723&lt;/D&gt;&lt;D xsi:type="xsd:double"&gt;3.6442041&lt;/D&gt;&lt;D xsi:type="xsd:double"&gt;-3.2468438&lt;/D&gt;&lt;D xsi:type="xsd:double"&gt;-7.4471354&lt;/D&gt;&lt;D xsi:type="xsd:double"&gt;-2.996689&lt;/D&gt;&lt;D xsi:type="xsd:double"&gt;-10.001707&lt;/D&gt;&lt;D xsi:type="xsd:double"&gt;4.0584087&lt;/D&gt;&lt;D xsi:type="xsd:double"&gt;-11.518133&lt;/D&gt;&lt;D xsi:type="xsd:double"&gt;9.186399&lt;/D&gt;&lt;D xsi:type="xsd:double"&gt;-6.22524&lt;/D&gt;&lt;D xsi:type="xsd:double"&gt;-14.805878&lt;/D&gt;&lt;D xsi:type="xsd:double"&gt;13.553726&lt;/D&gt;&lt;D xsi:type="xsd:double"&gt;3.3686757&lt;/D&gt;&lt;D xsi:type="xsd:double"&gt;2.8966308&lt;/D&gt;&lt;D xsi:type="xsd:double"&gt;3.599453&lt;/D&gt;&lt;D xsi:type="xsd:double"&gt;-3.1403124&lt;/D&gt;&lt;D xsi:type="xsd:double"&gt;3.4950495&lt;/D&gt;&lt;D xsi:type="xsd:double"&gt;-3.7769318&lt;/D&gt;&lt;D xsi:type="xsd:double"&gt;10.898172&lt;/D&gt;&lt;D xsi:type="xsd:double"&gt;0.08327961&lt;/D&gt;&lt;D xsi:type="xsd:double"&gt;-4.743081&lt;/D&gt;&lt;D xsi:type="xsd:double"&gt;-0.8080423&lt;/D&gt;&lt;D xsi:type="xsd:double"&gt;0.55041313&lt;/D&gt;&lt;D xsi:type="xsd:double"&gt;1.2480974&lt;/D&gt;&lt;D xsi:type="xsd:double"&gt;5.514705&lt;/D&gt;&lt;D xsi:type="xsd:double"&gt;1.8902183&lt;/D&gt;&lt;D xsi:type="xsd:double"&gt;6.2585115&lt;/D&gt;&lt;D xsi:type="xsd:double"&gt;4.8015356&lt;/D&gt;&lt;D xsi:type="xsd:double"&gt;-1.5068233&lt;/D&gt;&lt;D xsi:type="xsd:double"&gt;2.253461&lt;/D&gt;&lt;D xsi:type="xsd:double"&gt;6.429434&lt;/D&gt;&lt;D xsi:type="xsd:double"&gt;7.9217315&lt;/D&gt;&lt;D xsi:type="xsd:double"&gt;-8.713257&lt;/D&gt;&lt;D xsi:type="xsd:double"&gt;1.2340903&lt;/D&gt;&lt;D xsi:type="xsd:double"&gt;4.9333334&lt;/D&gt;&lt;D xsi:type="xsd:double"&gt;-1.9241273&lt;/D&gt;&lt;D xsi:type="xsd:double"&gt;0.055527687&lt;/D&gt;&lt;D xsi:type="xsd:double"&gt;-2.3096442&lt;/D&gt;&lt;D xsi:type="xsd:double"&gt;2.366054&lt;/D&gt;&lt;D xsi:type="xsd:double"&gt;-3.2091677&lt;/D&gt;&lt;D xsi:type="xsd:double"&gt;-9.966451&lt;/D&gt;&lt;D xsi:type="xsd:double"&gt;16.067516&lt;/D&gt;&lt;D xsi:type="xsd:double"&gt;7.1576953&lt;/D&gt;&lt;D xsi:type="xsd:double"&gt;2.7493834&lt;/D&gt;&lt;D xsi:type="xsd:double"&gt;4.7855973&lt;/D&gt;&lt;D xsi:type="xsd:double"&gt;2.8482556&lt;/D&gt;&lt;/FQL&gt;&lt;FQL&gt;&lt;Q&gt;EIDO^FG_TOTAL_RETURNC(-10AY,0,AM)&lt;/Q&gt;&lt;R&gt;121&lt;/R&gt;&lt;C&gt;1&lt;/C&gt;&lt;D xsi:type="xsd:double"&gt;-5.9635344&lt;/D&gt;&lt;D xsi:type="xsd:double"&gt;14.675045&lt;/D&gt;&lt;D xsi:type="xsd:double"&gt;-7.8153553&lt;/D&gt;&lt;D xsi:type="xsd:double"&gt;-4.2637587&lt;/D&gt;&lt;D xsi:type="xsd:double"&gt;7.505822&lt;/D&gt;&lt;D xsi:type="xsd:double"&gt;9.121633&lt;/D&gt;&lt;D xsi:type="xsd:double"&gt;5.3958416&lt;/D&gt;&lt;D xsi:type="xsd:double"&gt;-0.6714225&lt;/D&gt;&lt;D xsi:type="xsd:double"&gt;-4.4359922&lt;/D&gt;&lt;D xsi:type="xsd:double"&gt;1.2820482&lt;/D&gt;&lt;D xsi:type="xsd:double"&gt;11.316383&lt;/D&gt;&lt;D xsi:type="xsd:double"&gt;4.240978&lt;/D&gt;&lt;D xsi:type="xsd:double"&gt;-4.6007576&lt;/D&gt;&lt;D xsi:type="xsd:double"&gt;4.1849256&lt;/D&gt;&lt;D xsi:type="xsd:double"&gt;-10.596782&lt;/D&gt;&lt;D xsi:type="xsd:double"&gt;4.107821&lt;/D&gt;&lt;D xsi:type="xsd:double"&gt;0.76891184&lt;/D&gt;&lt;D xsi:type="xsd:double"&gt;2.2458196&lt;/D&gt;&lt;D xsi:type="xsd:double"&gt;-1.5974522&lt;/D&gt;&lt;D xsi:type="xsd:double"&gt;6.696439&lt;/D&gt;&lt;D xsi:type="xsd:double"&gt;1.521492&lt;/D&gt;&lt;D xsi:type="xsd:double"&gt;0.5245328&lt;/D&gt;&lt;D xsi:type="xsd:double"&gt;3.2612562&lt;/D&gt;&lt;D xsi:type="xsd:double"&gt;-2.6306212&lt;/D&gt;&lt;D xsi:type="xsd:double"&gt;1.5759826&lt;/D&gt;&lt;D xsi:type="xsd:double"&gt;-1.3668239&lt;/D&gt;&lt;D xsi:type="xsd:double"&gt;0.37453175&lt;/D&gt;&lt;D xsi:type="xsd:double"&gt;0.447762&lt;/D&gt;&lt;D xsi:type="xsd:double"&gt;8.699703&lt;/D&gt;&lt;D xsi:type="xsd:double"&gt;-1.1974037&lt;/D&gt;&lt;D xsi:type="xsd:double"&gt;-1.0734081&lt;/D&gt;&lt;D xsi:type="xsd:double"&gt;-3.2201588&lt;/D&gt;&lt;D xsi:type="xsd:double"&gt;-8.318263&lt;/D&gt;&lt;D xsi:type="xsd:double"&gt;0.4339218&lt;/D&gt;&lt;D xsi:type="xsd:double"&gt;-5.6883993&lt;/D&gt;&lt;D xsi:type="xsd:double"&gt;1.8243551&lt;/D&gt;&lt;D xsi:type="xsd:double"&gt;-6.4166727&lt;/D&gt;&lt;D xsi:type="xsd:double"&gt;-4.4523597&lt;/D&gt;&lt;D xsi:type="xsd:double"&gt;4.287052&lt;/D&gt;&lt;D xsi:type="xsd:double"&gt;10.679186&lt;/D&gt;&lt;D xsi:type="xsd:double"&gt;7.0679307&lt;/D&gt;&lt;D xsi:type="xsd:double"&gt;0.2644539&lt;/D&gt;&lt;D xsi:type="xsd:double"&gt;-5.0866604&lt;/D&gt;&lt;D xsi:type="xsd:double"&gt;2.500987&lt;/D&gt;&lt;D xsi:type="xsd:double"&gt;-5.9256315&lt;/D&gt;&lt;D xsi:type="xsd:double"&gt;4.8991323&lt;/D&gt;&lt;D xsi:type="xsd:double"&gt;4.943812&lt;/D&gt;&lt;D xsi:type="xsd:double"&gt;-6.501895&lt;/D&gt;&lt;D xsi:type="xsd:double"&gt;5.2866936&lt;/D&gt;&lt;D xsi:type="xsd:double"&gt;-6.257236&lt;/D&gt;&lt;D xsi:type="xsd:double"&gt;2.2661686&lt;/D&gt;&lt;D xsi:type="xsd:double"&gt;1.1281252&lt;/D&gt;&lt;D xsi:type="xsd:double"&gt;4.053092&lt;/D&gt;&lt;D xsi:type="xsd:double"&gt;-5.7537374&lt;/D&gt;&lt;D xsi:type="xsd:double"&gt;-31.542534&lt;/D&gt;&lt;D xsi:type="xsd:double"&gt;-8.561235&lt;/D&gt;&lt;D xsi:type="xsd:double"&gt;4.746425&lt;/D&gt;&lt;D xsi:type="xsd:double"&gt;14.711356&lt;/D&gt;&lt;D xsi:type="xsd:double"&gt;3.8905501&lt;/D&gt;&lt;D xsi:type="xsd:double"&gt;1.946342&lt;/D&gt;&lt;D xsi:type="xsd:double"&gt;-8.101135&lt;/D&gt;&lt;D xsi:type="xsd:double"&gt;3.144312&lt;/D&gt;&lt;D xsi:type="xsd:double"&gt;14.861178&lt;/D&gt;&lt;D xsi:type="xsd:double"&gt;9.668243&lt;/D&gt;&lt;D xsi:type="xsd:double"&gt;7.1867824&lt;/D&gt;&lt;D xsi:type="xsd:double"&gt;-2.8838396&lt;/D&gt;&lt;D xsi:type="xsd:double"&gt;-3.638643&lt;/D&gt;&lt;D xsi:type="xsd:double"&gt;-8.376736&lt;/D&gt;&lt;D xsi:type="xsd:double"&gt;0.7105589&lt;/D&gt;&lt;D xsi:type="xsd:double"&gt;5.321026&lt;/D&gt;&lt;D xsi:type="xsd:double"&gt;-8.31461&lt;/D&gt;&lt;D xsi:type="xsd:double"&gt;0.98040104&lt;/D&gt;&lt;D xsi:type="xsd:double"&gt;3.7378669&lt;/D&gt;&lt;D xsi:type="xsd:double"&gt;10.809541&lt;/D&gt;&lt;D xsi:type="xsd:double"&gt;1.0979772&lt;/D&gt;&lt;D xsi:type="xsd:double"&gt;-1.879704&lt;/D&gt;&lt;D xsi:type="xsd:double"&gt;0.83522797&lt;/D&gt;&lt;D xsi:type="xsd:double"&gt;1.0204077&lt;/D&gt;&lt;D xsi:type="xsd:double"&gt;2.525258&lt;/D&gt;&lt;D xsi:type="xsd:double"&gt;0.77996254&lt;/D&gt;&lt;D xsi:type="xsd:double"&gt;-6.517303&lt;/D&gt;&lt;D xsi:type="xsd:double"&gt;2.7802825&lt;/D&gt;&lt;D xsi:type="xsd:double"&gt;-6.4918337&lt;/D&gt;&lt;D xsi:type="xsd:double"&gt;11.4482765&lt;/D&gt;&lt;D xsi:type="xsd:double"&gt;1.4438987&lt;/D&gt;&lt;D xsi:type="xsd:double"&gt;-5.815375&lt;/D&gt;&lt;D xsi:type="xsd:double"&gt;2.5474906&lt;/D&gt;&lt;D xsi:type="xsd:double"&gt;-4.168421&lt;/D&gt;&lt;D xsi:type="xsd:double"&gt;-1.0318935&lt;/D&gt;&lt;D xsi:type="xsd:double"&gt;4.9327374&lt;/D&gt;&lt;D xsi:type="xsd:double"&gt;-5.5128155&lt;/D&gt;&lt;D xsi:type="xsd:double"&gt;7.6435924&lt;/D&gt;&lt;D xsi:type="xsd:double"&gt;-1.0084033&lt;/D&gt;&lt;D xsi:type="xsd:double"&gt;1.8567443&lt;/D&gt;&lt;D xsi:type="xsd:double"&gt;0.68056583&lt;/D&gt;&lt;D xsi:type="xsd:double"&gt;-3.168565&lt;/D&gt;&lt;D xsi:type="xsd:double"&gt;-0.47993064&lt;/D&gt;&lt;D xsi:type="xsd:double"&gt;-4.7786055&lt;/D&gt;&lt;D xsi:type="xsd:double"&gt;-3.4530401&lt;/D&gt;&lt;D xsi:type="xsd:double"&gt;2.1459222&lt;/D&gt;&lt;D xsi:type="xsd:double"&gt;6.5500736&lt;/D&gt;&lt;D xsi:type="xsd:double"&gt;0.04416704&lt;/D&gt;&lt;D xsi:type="xsd:double"&gt;1.147902&lt;/D&gt;&lt;D xsi:type="xsd:double"&gt;-6.329119&lt;/D&gt;&lt;D xsi:type="xsd:double"&gt;-4.5666337&lt;/D&gt;&lt;D xsi:type="xsd:double"&gt;-4.419512&lt;/D&gt;&lt;D xsi:type="xsd:double"&gt;8.46113&lt;/D&gt;&lt;D xsi:type="xsd:double"&gt;0.243783&lt;/D&gt;&lt;D xsi:type="xsd:double"&gt;8.4630375&lt;/D&gt;&lt;D xsi:type="xsd:double"&gt;-1.7937183&lt;/D&gt;&lt;D xsi:type="xsd:double"&gt;-6.712323&lt;/D&gt;&lt;D xsi:type="xsd:double"&gt;-1.2236893&lt;/D&gt;&lt;D xsi:type="xsd:double"&gt;-8.145613&lt;/D&gt;&lt;D xsi:type="xsd:double"&gt;-4.273975&lt;/D&gt;&lt;D xsi:type="xsd:double"&gt;-3.4344494&lt;/D&gt;&lt;D xsi:type="xsd:double"&gt;-5.9276876&lt;/D&gt;&lt;D xsi:type="xsd:double"&gt;9.640825&lt;/D&gt;&lt;D xsi:type="xsd:double"&gt;8.620691&lt;/D&gt;&lt;D xsi:type="xsd:double"&gt;-2.905178&lt;/D&gt;&lt;D xsi:type="xsd:double"&gt;4.141021&lt;/D&gt;&lt;D xsi:type="xsd:double"&gt;-4.1912975&lt;/D&gt;&lt;/FQL&gt;&lt;FQL&gt;&lt;Q&gt;KSA^FMA_DIV_YLD(NTMA,-10AY,0,AM,"PORTAGG","MEANR")&lt;/Q&gt;&lt;R&gt;121&lt;/R&gt;&lt;C&gt;1&lt;/C&gt;&lt;D xsi:type="xsd:string"&gt;@NA&lt;/D&gt;&lt;D xsi:type="xsd:double"&gt;4.25376212806667&lt;/D&gt;&lt;D xsi:type="xsd:double"&gt;4.67390482390015&lt;/D&gt;&lt;D xsi:type="xsd:double"&gt;4.65381845292787&lt;/D&gt;&lt;D xsi:type="xsd:double"&gt;5.1506249003067&lt;/D&gt;&lt;D xsi:type="xsd:double"&gt;5.40210462049939&lt;/D&gt;&lt;D xsi:type="xsd:double"&gt;4.65561167149073&lt;/D&gt;&lt;D xsi:type="xsd:double"&gt;4.59288641953105&lt;/D&gt;&lt;D xsi:type="xsd:double"&gt;4.16231966428705&lt;/D&gt;&lt;D xsi:type="xsd:double"&gt;4.04052966599725&lt;/D&gt;&lt;D xsi:type="xsd:double"&gt;4.20879906919662&lt;/D&gt;&lt;D xsi:type="xsd:double"&gt;4.45119717673443&lt;/D&gt;&lt;D xsi:type="xsd:double"&gt;4.62387387891728&lt;/D&gt;&lt;D xsi:type="xsd:double"&gt;4.89966013323298&lt;/D&gt;&lt;D xsi:type="xsd:double"&gt;4.3341973140911&lt;/D&gt;&lt;D xsi:type="xsd:double"&gt;3.77626565175356&lt;/D&gt;&lt;D xsi:type="xsd:double"&gt;3.86064164339601&lt;/D&gt;&lt;D xsi:type="xsd:double"&gt;3.84727859337852&lt;/D&gt;&lt;D xsi:type="xsd:double"&gt;3.87154644277774&lt;/D&gt;&lt;D xsi:type="xsd:double"&gt;3.92009977650028&lt;/D&gt;&lt;D xsi:type="xsd:double"&gt;4.10368341574049&lt;/D&gt;&lt;D xsi:type="xsd:double"&gt;4.00061554280337&lt;/D&gt;&lt;D xsi:type="xsd:double"&gt;3.71276047050224&lt;/D&gt;&lt;D xsi:type="xsd:double"&gt;3.8066640783854&lt;/D&gt;&lt;D xsi:type="xsd:double"&gt;4.20056433532031&lt;/D&gt;&lt;D xsi:type="xsd:double"&gt;4.39708565524751&lt;/D&gt;&lt;D xsi:type="xsd:double"&gt;4.34702153978645&lt;/D&gt;&lt;D xsi:type="xsd:double"&gt;4.28720392948783&lt;/D&gt;&lt;D xsi:type="xsd:double"&gt;4.29042756633115&lt;/D&gt;&lt;D xsi:type="xsd:double"&gt;4.26361994221156&lt;/D&gt;&lt;D xsi:type="xsd:double"&gt;4.00582951650596&lt;/D&gt;&lt;D xsi:type="xsd:double"&gt;3.95527612872249&lt;/D&gt;&lt;D xsi:type="xsd:double"&gt;3.92232315087751&lt;/D&gt;&lt;D xsi:type="xsd:double"&gt;3.73749572692824&lt;/D&gt;&lt;D xsi:type="xsd:double"&gt;3.80596540097332&lt;/D&gt;&lt;D xsi:type="xsd:double"&gt;3.94174811291254&lt;/D&gt;&lt;D xsi:type="xsd:double"&gt;4.38318171523718&lt;/D&gt;&lt;D xsi:type="xsd:double"&gt;4.45112576810075&lt;/D&gt;&lt;D xsi:type="xsd:double"&gt;4.3282239911431&lt;/D&gt;&lt;D xsi:type="xsd:double"&gt;4.19511618184923&lt;/D&gt;&lt;D xsi:type="xsd:double"&gt;4.04935946110145&lt;/D&gt;&lt;D xsi:type="xsd:double"&gt;3.92648950303018&lt;/D&gt;&lt;D xsi:type="xsd:double"&gt;3.93421408740941&lt;/D&gt;&lt;D xsi:type="xsd:double"&gt;3.69465670524151&lt;/D&gt;&lt;D xsi:type="xsd:double"&gt;3.80606841557101&lt;/D&gt;&lt;D xsi:type="xsd:double"&gt;3.7108416058293&lt;/D&gt;&lt;D xsi:type="xsd:double"&gt;3.83918955094622&lt;/D&gt;&lt;D xsi:type="xsd:double"&gt;3.99151055157993&lt;/D&gt;&lt;D xsi:type="xsd:double"&gt;4.30575478323977&lt;/D&gt;&lt;D xsi:type="xsd:double"&gt;4.36033136095536&lt;/D&gt;&lt;D xsi:type="xsd:double"&gt;4.13242320747337&lt;/D&gt;&lt;D xsi:type="xsd:double"&gt;4.17660253295606&lt;/D&gt;&lt;D xsi:type="xsd:double"&gt;4.04097139669472&lt;/D&gt;&lt;D xsi:type="xsd:double"&gt;4.37092782934278&lt;/D&gt;&lt;D xsi:type="xsd:double"&gt;5.87667398849057&lt;/D&gt;&lt;D xsi:type="xsd:double"&gt;5.10662096319998&lt;/D&gt;&lt;D xsi:type="xsd:double"&gt;5.04954618445137&lt;/D&gt;&lt;D xsi:type="xsd:double"&gt;4.35594453117125&lt;/D&gt;&lt;D xsi:type="xsd:double"&gt;4.16618762922846&lt;/D&gt;&lt;D xsi:type="xsd:double"&gt;3.97189526766541&lt;/D&gt;&lt;D xsi:type="xsd:double"&gt;3.71009520705386&lt;/D&gt;&lt;D xsi:type="xsd:double"&gt;3.55008377568005&lt;/D&gt;&lt;D xsi:type="xsd:double"&gt;3.74823445520122&lt;/D&gt;&lt;D xsi:type="xsd:double"&gt;3.78212466022912&lt;/D&gt;&lt;D xsi:type="xsd:double"&gt;3.7317473458267&lt;/D&gt;&lt;D xsi:type="xsd:double"&gt;3.71440532498725&lt;/D&gt;&lt;D xsi:type="xsd:double"&gt;3.59209560170599&lt;/D&gt;&lt;D xsi:type="xsd:double"&gt;3.5658565672591&lt;/D&gt;&lt;D xsi:type="xsd:double"&gt;3.53771639611707&lt;/D&gt;&lt;D xsi:type="xsd:double"&gt;3.46207585528334&lt;/D&gt;&lt;D xsi:type="xsd:double"&gt;3.56496219089937&lt;/D&gt;&lt;D xsi:type="xsd:double"&gt;3.35082992954739&lt;/D&gt;&lt;D xsi:type="xsd:double"&gt;3.28493417692099&lt;/D&gt;&lt;D xsi:type="xsd:double"&gt;3.11876609658792&lt;/D&gt;&lt;D xsi:type="xsd:double"&gt;3.14800626664694&lt;/D&gt;&lt;D xsi:type="xsd:double"&gt;3.48089047289859&lt;/D&gt;&lt;D xsi:type="xsd:double"&gt;3.23193075729496&lt;/D&gt;&lt;D xsi:type="xsd:double"&gt;3.20211462620721&lt;/D&gt;&lt;D xsi:type="xsd:double"&gt;3.07695441930188&lt;/D&gt;&lt;D xsi:type="xsd:double"&gt;2.77051697922966&lt;/D&gt;&lt;D xsi:type="xsd:double"&gt;3.0525084919952&lt;/D&gt;&lt;D xsi:type="xsd:double"&gt;3.18089492144725&lt;/D&gt;&lt;D xsi:type="xsd:double"&gt;3.59802326072729&lt;/D&gt;&lt;D xsi:type="xsd:double"&gt;3.33038857123582&lt;/D&gt;&lt;D xsi:type="xsd:double"&gt;3.47026192663518&lt;/D&gt;&lt;D xsi:type="xsd:double"&gt;3.67022820552759&lt;/D&gt;&lt;D xsi:type="xsd:double"&gt;3.7397591438161&lt;/D&gt;&lt;D xsi:type="xsd:double"&gt;4.17796899677347&lt;/D&gt;&lt;D xsi:type="xsd:double"&gt;3.9480217085656&lt;/D&gt;&lt;D xsi:type="xsd:double"&gt;4.04533440020933&lt;/D&gt;&lt;D xsi:type="xsd:double"&gt;4.02785902018331&lt;/D&gt;&lt;D xsi:type="xsd:double"&gt;3.75639464399346&lt;/D&gt;&lt;D xsi:type="xsd:double"&gt;3.67061900231094&lt;/D&gt;&lt;D xsi:type="xsd:double"&gt;3.72185510315432&lt;/D&gt;&lt;D xsi:type="xsd:double"&gt;3.61551473580602&lt;/D&gt;&lt;D xsi:type="xsd:double"&gt;3.79166237612997&lt;/D&gt;&lt;D xsi:type="xsd:double"&gt;3.93800526638849&lt;/D&gt;&lt;D xsi:type="xsd:double"&gt;4.18714286531684&lt;/D&gt;&lt;D xsi:type="xsd:double"&gt;4.07741263474152&lt;/D&gt;&lt;D xsi:type="xsd:double"&gt;3.90896083314271&lt;/D&gt;&lt;D xsi:type="xsd:double"&gt;3.66654759417349&lt;/D&gt;&lt;D xsi:type="xsd:double"&gt;3.62869397928613&lt;/D&gt;&lt;D xsi:type="xsd:double"&gt;3.60661291034085&lt;/D&gt;&lt;D xsi:type="xsd:double"&gt;3.60012918874062&lt;/D&gt;&lt;D xsi:type="xsd:double"&gt;3.82419079723755&lt;/D&gt;&lt;D xsi:type="xsd:double"&gt;3.93252362649209&lt;/D&gt;&lt;D xsi:type="xsd:double"&gt;3.92290097419877&lt;/D&gt;&lt;D xsi:type="xsd:double"&gt;3.97733688926413&lt;/D&gt;&lt;D xsi:type="xsd:double"&gt;3.95867767987183&lt;/D&gt;&lt;D xsi:type="xsd:double"&gt;3.98983553895527&lt;/D&gt;&lt;D xsi:type="xsd:double"&gt;3.99635469422425&lt;/D&gt;&lt;D xsi:type="xsd:double"&gt;3.97177328478206&lt;/D&gt;&lt;D xsi:type="xsd:double"&gt;3.95047266456612&lt;/D&gt;&lt;D xsi:type="xsd:double"&gt;3.87583597468559&lt;/D&gt;&lt;D xsi:type="xsd:double"&gt;4.08414517838751&lt;/D&gt;&lt;D xsi:type="xsd:double"&gt;4.12186770523836&lt;/D&gt;&lt;D xsi:type="xsd:double"&gt;4.18029914004612&lt;/D&gt;&lt;D xsi:type="xsd:double"&gt;4.47512837730708&lt;/D&gt;&lt;D xsi:type="xsd:double"&gt;4.35106234859586&lt;/D&gt;&lt;D xsi:type="xsd:double"&gt;4.54336771536248&lt;/D&gt;&lt;D xsi:type="xsd:double"&gt;4.64653146825215&lt;/D&gt;&lt;/FQL&gt;&lt;FQL&gt;&lt;Q&gt;SET-BKK^FMA_DIV_YLD(NTMA,-10AY,0,AM,"PORTAGG","MEANR")&lt;/Q&gt;&lt;R&gt;121&lt;/R&gt;&lt;C&gt;1&lt;/C&gt;&lt;D xsi:type="xsd:double"&gt;3.64371643438787&lt;/D&gt;&lt;D xsi:type="xsd:double"&gt;3.5879036233103&lt;/D&gt;&lt;D xsi:type="xsd:double"&gt;3.64752544413296&lt;/D&gt;&lt;D xsi:type="xsd:double"&gt;3.95711631392598&lt;/D&gt;&lt;D xsi:type="xsd:double"&gt;3.86762484323036&lt;/D&gt;&lt;D xsi:type="xsd:double"&gt;3.73056688612531&lt;/D&gt;&lt;D xsi:type="xsd:double"&gt;3.38046018588301&lt;/D&gt;&lt;D xsi:type="xsd:double"&gt;3.4246529365589&lt;/D&gt;&lt;D xsi:type="xsd:double"&gt;3.42027251387815&lt;/D&gt;&lt;D xsi:type="xsd:double"&gt;3.33129520096314&lt;/D&gt;&lt;D xsi:type="xsd:double"&gt;3.23607045213481&lt;/D&gt;&lt;D xsi:type="xsd:double"&gt;3.08936402581512&lt;/D&gt;&lt;D xsi:type="xsd:double"&gt;3.46075941094722&lt;/D&gt;&lt;D xsi:type="xsd:double"&gt;3.49204538086212&lt;/D&gt;&lt;D xsi:type="xsd:double"&gt;3.2765362238388&lt;/D&gt;&lt;D xsi:type="xsd:double"&gt;3.23289875036059&lt;/D&gt;&lt;D xsi:type="xsd:double"&gt;3.15529565015384&lt;/D&gt;&lt;D xsi:type="xsd:double"&gt;3.10735446962303&lt;/D&gt;&lt;D xsi:type="xsd:double"&gt;3.20154274763426&lt;/D&gt;&lt;D xsi:type="xsd:double"&gt;3.1011646434194&lt;/D&gt;&lt;D xsi:type="xsd:double"&gt;3.21953862950721&lt;/D&gt;&lt;D xsi:type="xsd:double"&gt;3.22420546871355&lt;/D&gt;&lt;D xsi:type="xsd:double"&gt;3.25130280393884&lt;/D&gt;&lt;D xsi:type="xsd:double"&gt;3.26363320494955&lt;/D&gt;&lt;D xsi:type="xsd:double"&gt;3.08144756598828&lt;/D&gt;&lt;D xsi:type="xsd:double"&gt;2.97763388841673&lt;/D&gt;&lt;D xsi:type="xsd:double"&gt;3.05576908519837&lt;/D&gt;&lt;D xsi:type="xsd:double"&gt;3.05877701360946&lt;/D&gt;&lt;D xsi:type="xsd:double"&gt;2.89411253566758&lt;/D&gt;&lt;D xsi:type="xsd:double"&gt;2.96228537531167&lt;/D&gt;&lt;D xsi:type="xsd:double"&gt;2.99571370190135&lt;/D&gt;&lt;D xsi:type="xsd:double"&gt;3.07793966761426&lt;/D&gt;&lt;D xsi:type="xsd:double"&gt;3.08157408059643&lt;/D&gt;&lt;D xsi:type="xsd:double"&gt;3.18298021839155&lt;/D&gt;&lt;D xsi:type="xsd:double"&gt;3.37672200249914&lt;/D&gt;&lt;D xsi:type="xsd:double"&gt;3.25093993101584&lt;/D&gt;&lt;D xsi:type="xsd:double"&gt;3.34387846324223&lt;/D&gt;&lt;D xsi:type="xsd:double"&gt;3.32035807001606&lt;/D&gt;&lt;D xsi:type="xsd:double"&gt;3.39930047321501&lt;/D&gt;&lt;D xsi:type="xsd:double"&gt;3.46202418068205&lt;/D&gt;&lt;D xsi:type="xsd:double"&gt;3.47553852734785&lt;/D&gt;&lt;D xsi:type="xsd:double"&gt;3.34546552682835&lt;/D&gt;&lt;D xsi:type="xsd:double"&gt;3.32562265735779&lt;/D&gt;&lt;D xsi:type="xsd:double"&gt;3.27313782790089&lt;/D&gt;&lt;D xsi:type="xsd:double"&gt;3.2980474375135&lt;/D&gt;&lt;D xsi:type="xsd:double"&gt;3.22205230575475&lt;/D&gt;&lt;D xsi:type="xsd:double"&gt;3.11508957070836&lt;/D&gt;&lt;D xsi:type="xsd:double"&gt;3.27977989924838&lt;/D&gt;&lt;D xsi:type="xsd:double"&gt;3.22456389793602&lt;/D&gt;&lt;D xsi:type="xsd:double"&gt;3.26828998837233&lt;/D&gt;&lt;D xsi:type="xsd:double"&gt;3.19221351425329&lt;/D&gt;&lt;D xsi:type="xsd:double"&gt;3.28807317879716&lt;/D&gt;&lt;D xsi:type="xsd:double"&gt;3.22977954825793&lt;/D&gt;&lt;D xsi:type="xsd:double"&gt;3.31274006818928&lt;/D&gt;&lt;D xsi:type="xsd:double"&gt;4.40203859542974&lt;/D&gt;&lt;D xsi:type="xsd:double"&gt;3.6576864903818&lt;/D&gt;&lt;D xsi:type="xsd:double"&gt;3.26906558641191&lt;/D&gt;&lt;D xsi:type="xsd:double"&gt;3.06671280028283&lt;/D&gt;&lt;D xsi:type="xsd:double"&gt;3.07735149982463&lt;/D&gt;&lt;D xsi:type="xsd:double"&gt;3.10752824187256&lt;/D&gt;&lt;D xsi:type="xsd:double"&gt;3.24693023883775&lt;/D&gt;&lt;D xsi:type="xsd:double"&gt;3.17249004952851&lt;/D&gt;&lt;D xsi:type="xsd:double"&gt;3.03792620296182&lt;/D&gt;&lt;D xsi:type="xsd:double"&gt;2.79634516989093&lt;/D&gt;&lt;D xsi:type="xsd:double"&gt;2.72409805204688&lt;/D&gt;&lt;D xsi:type="xsd:double"&gt;2.83791339902614&lt;/D&gt;&lt;D xsi:type="xsd:double"&gt;2.83636022708835&lt;/D&gt;&lt;D xsi:type="xsd:double"&gt;2.97009848899371&lt;/D&gt;&lt;D xsi:type="xsd:double"&gt;2.98579173820278&lt;/D&gt;&lt;D xsi:type="xsd:double"&gt;2.87019121738393&lt;/D&gt;&lt;D xsi:type="xsd:double"&gt;3.05429534367077&lt;/D&gt;&lt;D xsi:type="xsd:double"&gt;3.15715447796718&lt;/D&gt;&lt;D xsi:type="xsd:double"&gt;2.90619507949897&lt;/D&gt;&lt;D xsi:type="xsd:double"&gt;2.97030383412056&lt;/D&gt;&lt;D xsi:type="xsd:double"&gt;2.92653944965697&lt;/D&gt;&lt;D xsi:type="xsd:double"&gt;3.02237207834981&lt;/D&gt;&lt;D xsi:type="xsd:double"&gt;2.85801017013525&lt;/D&gt;&lt;D xsi:type="xsd:double"&gt;2.91643156083191&lt;/D&gt;&lt;D xsi:type="xsd:double"&gt;3.00696783000621&lt;/D&gt;&lt;D xsi:type="xsd:double"&gt;3.0345488651278&lt;/D&gt;&lt;D xsi:type="xsd:double"&gt;3.17999447202115&lt;/D&gt;&lt;D xsi:type="xsd:double"&gt;3.10182944418754&lt;/D&gt;&lt;D xsi:type="xsd:double"&gt;3.24079718051161&lt;/D&gt;&lt;D xsi:type="xsd:double"&gt;3.15707977290722&lt;/D&gt;&lt;D xsi:type="xsd:double"&gt;3.07737937748402&lt;/D&gt;&lt;D xsi:type="xsd:double"&gt;3.26767672901604&lt;/D&gt;&lt;D xsi:type="xsd:double"&gt;3.06538781082708&lt;/D&gt;&lt;D xsi:type="xsd:double"&gt;3.07784561956614&lt;/D&gt;&lt;D xsi:type="xsd:double"&gt;2.97417090230337&lt;/D&gt;&lt;D xsi:type="xsd:double"&gt;3.04495948994432&lt;/D&gt;&lt;D xsi:type="xsd:double"&gt;3.17012479785221&lt;/D&gt;&lt;D xsi:type="xsd:double"&gt;3.12735231348814&lt;/D&gt;&lt;D xsi:type="xsd:double"&gt;3.160380729266&lt;/D&gt;&lt;D xsi:type="xsd:double"&gt;3.1437896685062&lt;/D&gt;&lt;D xsi:type="xsd:double"&gt;3.21601974596094&lt;/D&gt;&lt;D xsi:type="xsd:double"&gt;3.14662457332992&lt;/D&gt;&lt;D xsi:type="xsd:double"&gt;3.13639220314897&lt;/D&gt;&lt;D xsi:type="xsd:double"&gt;3.39479031361592&lt;/D&gt;&lt;D xsi:type="xsd:double"&gt;3.51464831283488&lt;/D&gt;&lt;D xsi:type="xsd:double"&gt;3.52067436636028&lt;/D&gt;&lt;D xsi:type="xsd:double"&gt;3.47491940646811&lt;/D&gt;&lt;D xsi:type="xsd:double"&gt;3.55505581239909&lt;/D&gt;&lt;D xsi:type="xsd:double"&gt;3.5585035714052&lt;/D&gt;&lt;D xsi:type="xsd:double"&gt;3.54343098583186&lt;/D&gt;&lt;D xsi:type="xsd:double"&gt;3.7143070841045&lt;/D&gt;&lt;D xsi:type="xsd:double"&gt;3.88732878009197&lt;/D&gt;&lt;D xsi:type="xsd:double"&gt;3.8020805573401&lt;/D&gt;&lt;D xsi:type="xsd:double"&gt;3.92318750481577&lt;/D&gt;&lt;D xsi:type="xsd:double"&gt;3.58615351009669&lt;/D&gt;&lt;D xsi:type="xsd:double"&gt;3.49936896726364&lt;/D&gt;&lt;D xsi:type="xsd:double"&gt;3.5189843624792&lt;/D&gt;&lt;D xsi:type="xsd:double"&gt;3.50933982112778&lt;/D&gt;&lt;D xsi:type="xsd:double"&gt;3.72375368827084&lt;/D&gt;&lt;D xsi:type="xsd:double"&gt;3.99172716715918&lt;/D&gt;&lt;D xsi:type="xsd:double"&gt;4.50668977415088&lt;/D&gt;&lt;D xsi:type="xsd:double"&gt;4.60499913581145&lt;/D&gt;&lt;D xsi:type="xsd:double"&gt;4.26507040057797&lt;/D&gt;&lt;D xsi:type="xsd:double"&gt;4.6078283767873&lt;/D&gt;&lt;D xsi:type="xsd:double"&gt;4.68049762124539&lt;/D&gt;&lt;D xsi:type="xsd:double"&gt;4.11014610300848&lt;/D&gt;&lt;D xsi:type="xsd:double"&gt;4.04970497985873&lt;/D&gt;&lt;/FQL&gt;&lt;FQL&gt;&lt;Q&gt;GREK^FMA_DIV_YLD(NTMA,-10AY,0,AM,"PORTAGG","MEANR")&lt;/Q&gt;&lt;R&gt;121&lt;/R&gt;&lt;C&gt;1&lt;/C&gt;&lt;D xsi:type="xsd:double"&gt;3.56986265630257&lt;/D&gt;&lt;D xsi:type="xsd:double"&gt;2.95770469188846&lt;/D&gt;&lt;D xsi:type="xsd:double"&gt;3.19269677209174&lt;/D&gt;&lt;D xsi:type="xsd:double"&gt;3.39294228338078&lt;/D&gt;&lt;D xsi:type="xsd:double"&gt;2.71916220640764&lt;/D&gt;&lt;D xsi:type="xsd:double"&gt;3.05629215934296&lt;/D&gt;&lt;D xsi:type="xsd:double"&gt;3.30034026171923&lt;/D&gt;&lt;D xsi:type="xsd:double"&gt;3.48868165740729&lt;/D&gt;&lt;D xsi:type="xsd:double"&gt;2.28384648761303&lt;/D&gt;&lt;D xsi:type="xsd:double"&gt;2.51687277239408&lt;/D&gt;&lt;D xsi:type="xsd:double"&gt;2.95990925499197&lt;/D&gt;&lt;D xsi:type="xsd:double"&gt;2.93273466641607&lt;/D&gt;&lt;D xsi:type="xsd:double"&gt;3.31288258863916&lt;/D&gt;&lt;D xsi:type="xsd:double"&gt;2.96814852976626&lt;/D&gt;&lt;D xsi:type="xsd:double"&gt;3.04702730579544&lt;/D&gt;&lt;D xsi:type="xsd:double"&gt;2.7005917156538&lt;/D&gt;&lt;D xsi:type="xsd:double"&gt;2.83505722846646&lt;/D&gt;&lt;D xsi:type="xsd:double"&gt;3.06621088145359&lt;/D&gt;&lt;D xsi:type="xsd:double"&gt;2.95442851538614&lt;/D&gt;&lt;D xsi:type="xsd:double"&gt;2.58294256086116&lt;/D&gt;&lt;D xsi:type="xsd:double"&gt;2.55675524880693&lt;/D&gt;&lt;D xsi:type="xsd:double"&gt;2.77683646233583&lt;/D&gt;&lt;D xsi:type="xsd:double"&gt;2.46629919158646&lt;/D&gt;&lt;D xsi:type="xsd:double"&gt;2.59478210792789&lt;/D&gt;&lt;D xsi:type="xsd:double"&gt;2.62132589857176&lt;/D&gt;&lt;D xsi:type="xsd:double"&gt;2.84802704908688&lt;/D&gt;&lt;D xsi:type="xsd:double"&gt;3.05202872508514&lt;/D&gt;&lt;D xsi:type="xsd:double"&gt;2.85725847749212&lt;/D&gt;&lt;D xsi:type="xsd:double"&gt;2.48920846934425&lt;/D&gt;&lt;D xsi:type="xsd:double"&gt;2.76571180168495&lt;/D&gt;&lt;D xsi:type="xsd:double"&gt;3.05769462823762&lt;/D&gt;&lt;D xsi:type="xsd:double"&gt;3.13729479050049&lt;/D&gt;&lt;D xsi:type="xsd:double"&gt;3.06600858923944&lt;/D&gt;&lt;D xsi:type="xsd:double"&gt;3.4399368526504&lt;/D&gt;&lt;D xsi:type="xsd:double"&gt;3.45835658252144&lt;/D&gt;&lt;D xsi:type="xsd:double"&gt;3.536084776705&lt;/D&gt;&lt;D xsi:type="xsd:double"&gt;3.88201845225275&lt;/D&gt;&lt;D xsi:type="xsd:double"&gt;4.17839444026252&lt;/D&gt;&lt;D xsi:type="xsd:double"&gt;4.24244686031655&lt;/D&gt;&lt;D xsi:type="xsd:double"&gt;4.14284960072691&lt;/D&gt;&lt;D xsi:type="xsd:double"&gt;4.18219309960559&lt;/D&gt;&lt;D xsi:type="xsd:double"&gt;4.31030864169519&lt;/D&gt;&lt;D xsi:type="xsd:double"&gt;3.87245234846574&lt;/D&gt;&lt;D xsi:type="xsd:double"&gt;3.51692035939744&lt;/D&gt;&lt;D xsi:type="xsd:double"&gt;3.79304901409802&lt;/D&gt;&lt;D xsi:type="xsd:double"&gt;3.29407297045007&lt;/D&gt;&lt;D xsi:type="xsd:double"&gt;3.35346955194263&lt;/D&gt;&lt;D xsi:type="xsd:double"&gt;3.35752085905604&lt;/D&gt;&lt;D xsi:type="xsd:double"&gt;3.45236429436539&lt;/D&gt;&lt;D xsi:type="xsd:double"&gt;3.18024200181704&lt;/D&gt;&lt;D xsi:type="xsd:double"&gt;3.30666720765253&lt;/D&gt;&lt;D xsi:type="xsd:double"&gt;2.98929045592066&lt;/D&gt;&lt;D xsi:type="xsd:double"&gt;3.03928727806189&lt;/D&gt;&lt;D xsi:type="xsd:double"&gt;2.81380872141187&lt;/D&gt;&lt;D xsi:type="xsd:double"&gt;8.05870482550408&lt;/D&gt;&lt;D xsi:type="xsd:double"&gt;6.83045036315079&lt;/D&gt;&lt;D xsi:type="xsd:double"&gt;6.18208409223415&lt;/D&gt;&lt;D xsi:type="xsd:double"&gt;5.15541101933291&lt;/D&gt;&lt;D xsi:type="xsd:double"&gt;5.28152283121014&lt;/D&gt;&lt;D xsi:type="xsd:double"&gt;5.24140454763955&lt;/D&gt;&lt;D xsi:type="xsd:double"&gt;5.38809821703213&lt;/D&gt;&lt;D xsi:type="xsd:double"&gt;5.54268109370898&lt;/D&gt;&lt;D xsi:type="xsd:double"&gt;5.71540571075614&lt;/D&gt;&lt;D xsi:type="xsd:double"&gt;5.24805595521676&lt;/D&gt;&lt;D xsi:type="xsd:string"&gt;@NA&lt;/D&gt;&lt;D xsi:type="xsd:string"&gt;@NA&lt;/D&gt;&lt;D xsi:type="xsd:double"&gt;5.14874221918957&lt;/D&gt;&lt;D xsi:type="xsd:double"&gt;5.11791866181253&lt;/D&gt;&lt;D xsi:type="xsd:double"&gt;4.86181828046892&lt;/D&gt;&lt;D xsi:type="xsd:double"&gt;5.08186662866613&lt;/D&gt;&lt;D xsi:type="xsd:double"&gt;5.06763248202579&lt;/D&gt;&lt;D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xsi:type="xsd:double"&gt;5.47587145581331&lt;/D&gt;&lt;D xsi:type="xsd:double"&gt;4.46541464960672&lt;/D&gt;&lt;D xsi:type="xsd:double"&gt;4.52755506242116&lt;/D&gt;&lt;D xsi:type="xsd:double"&gt;4.77571030673674&lt;/D&gt;&lt;D xsi:type="xsd:double"&gt;5.25048490651015&lt;/D&gt;&lt;D xsi:type="xsd:double"&gt;4.78945227605598&lt;/D&gt;&lt;D xsi:type="xsd:double"&gt;5.05380394299971&lt;/D&gt;&lt;D xsi:type="xsd:double"&gt;5.48277209725483&lt;/D&gt;&lt;D xsi:type="xsd:double"&gt;4.88195906005162&lt;/D&gt;&lt;D xsi:type="xsd:double"&gt;4.77903724403767&lt;/D&gt;&lt;D xsi:type="xsd:double"&gt;4.86548702183623&lt;/D&gt;&lt;D xsi:type="xsd:double"&gt;4.40846482640637&lt;/D&gt;&lt;D xsi:type="xsd:double"&gt;4.61639461516984&lt;/D&gt;&lt;D xsi:type="xsd:double"&gt;4.56200215982043&lt;/D&gt;&lt;D xsi:type="xsd:double"&gt;4.50970702297499&lt;/D&gt;&lt;D xsi:type="xsd:double"&gt;4.10018066402788&lt;/D&gt;&lt;D xsi:type="xsd:double"&gt;3.98940467896192&lt;/D&gt;&lt;D xsi:type="xsd:double"&gt;4.51795181003902&lt;/D&gt;&lt;D xsi:type="xsd:double"&gt;4.69344194552276&lt;/D&gt;&lt;D xsi:type="xsd:double"&gt;5.08493328514001&lt;/D&gt;&lt;D xsi:type="xsd:double"&gt;4.90839650947064&lt;/D&gt;&lt;D xsi:type="xsd:double"&gt;4.68106166872925&lt;/D&gt;&lt;D xsi:type="xsd:double"&gt;4.66828359524156&lt;/D&gt;&lt;D xsi:type="xsd:double"&gt;4.63518837063557&lt;/D&gt;&lt;D xsi:type="xsd:double"&gt;5.</t>
        </r>
      </text>
    </comment>
    <comment ref="A4" authorId="0" shapeId="0" xr:uid="{ED582FC7-40FC-4995-AC61-30051B9E98D3}">
      <text>
        <r>
          <rPr>
            <b/>
            <sz val="9"/>
            <color indexed="81"/>
            <rFont val="Tahoma"/>
            <family val="2"/>
          </rPr>
          <t>07070298023433&lt;/D&gt;&lt;D xsi:type="xsd:double"&gt;5.40330165921054&lt;/D&gt;&lt;D xsi:type="xsd:double"&gt;5.43725300543635&lt;/D&gt;&lt;D xsi:type="xsd:double"&gt;6.11609451712715&lt;/D&gt;&lt;D xsi:type="xsd:double"&gt;5.97075160953838&lt;/D&gt;&lt;D xsi:type="xsd:double"&gt;6.67013306893421&lt;/D&gt;&lt;D xsi:type="xsd:double"&gt;6.84452643633091&lt;/D&gt;&lt;D xsi:type="xsd:double"&gt;6.94179142780442&lt;/D&gt;&lt;D xsi:type="xsd:double"&gt;6.71914208673266&lt;/D&gt;&lt;D xsi:type="xsd:double"&gt;6.68547507944658&lt;/D&gt;&lt;D xsi:type="xsd:double"&gt;6.72578744303453&lt;/D&gt;&lt;D xsi:type="xsd:double"&gt;6.66816103042459&lt;/D&gt;&lt;D xsi:type="xsd:double"&gt;6.19817189033563&lt;/D&gt;&lt;D xsi:type="xsd:double"&gt;6.78849020222829&lt;/D&gt;&lt;D xsi:type="xsd:double"&gt;5.76550448444831&lt;/D&gt;&lt;D xsi:type="xsd:double"&gt;5.52822883965428&lt;/D&gt;&lt;D xsi:type="xsd:double"&gt;5.16265838597266&lt;/D&gt;&lt;D xsi:type="xsd:double"&gt;4.97124589994416&lt;/D&gt;&lt;D xsi:type="xsd:double"&gt;5.28476710561196&lt;/D&gt;&lt;/FQL&gt;&lt;FQL&gt;&lt;Q&gt;EWW^FMA_DIV_YLD(NTMA,-10AY,0,AM,"PORTAGG","MEANR")&lt;/Q&gt;&lt;R&gt;121&lt;/R&gt;&lt;C&gt;1&lt;/C&gt;&lt;D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xsi:type="xsd:double"&gt;2.19115032005473&lt;/D&gt;&lt;D xsi:type="xsd:double"&gt;2.17216508970875&lt;/D&gt;&lt;D xsi:type="xsd:double"&gt;2.10554659787787&lt;/D&gt;&lt;D xsi:type="xsd:double"&gt;2.06243193162772&lt;/D&gt;&lt;D xsi:type="xsd:double"&gt;2.07327879223742&lt;/D&gt;&lt;D xsi:type="xsd:double"&gt;2.12258459641761&lt;/D&gt;&lt;D xsi:type="xsd:double"&gt;2.07735059401509&lt;/D&gt;&lt;D xsi:type="xsd:double"&gt;2.01269919321066&lt;/D&gt;&lt;D xsi:type="xsd:double"&gt;2.0997027614602&lt;/D&gt;&lt;D xsi:type="xsd:double"&gt;2.07886749951992&lt;/D&gt;&lt;D xsi:type="xsd:double"&gt;2.30689186349275&lt;/D&gt;&lt;D xsi:type="xsd:double"&gt;2.30665317830477&lt;/D&gt;&lt;D xsi:type="xsd:double"&gt;2.38886423372609&lt;/D&gt;&lt;D xsi:type="xsd:double"&gt;2.34098108771314&lt;/D&gt;&lt;D xsi:type="xsd:double"&gt;2.46332827551892&lt;/D&gt;&lt;D xsi:type="xsd:double"&gt;2.39320998866774&lt;/D&gt;&lt;D xsi:type="xsd:double"&gt;2.42040231940838&lt;/D&gt;&lt;D xsi:type="xsd:double"&gt;2.47928042618271&lt;/D&gt;&lt;D xsi:type="xsd:double"&gt;2.40180318642991&lt;/D&gt;&lt;D xsi:type="xsd:double"&gt;2.41896637107762&lt;/D&gt;&lt;D xsi:type="xsd:double"&gt;2.46480966165089&lt;/D&gt;&lt;D xsi:type="xsd:double"&gt;2.48944809987815&lt;/D&gt;&lt;D xsi:type="xsd:double"&gt;2.55466103608274&lt;/D&gt;&lt;D xsi:type="xsd:double"&gt;2.57967817001238&lt;/D&gt;&lt;D xsi:type="xsd:double"&gt;2.50060829980277&lt;/D&gt;&lt;D xsi:type="xsd:double"&gt;2.61386778034658&lt;/D&gt;&lt;D xsi:type="xsd:double"&gt;2.5458197683646&lt;/D&gt;&lt;D xsi:type="xsd:double"&gt;2.59198046126148&lt;/D&gt;&lt;D xsi:type="xsd:double"&gt;2.86447042092261&lt;/D&gt;&lt;D xsi:type="xsd:double"&gt;2.88462522481286&lt;/D&gt;&lt;D xsi:type="xsd:double"&gt;2.70715703846283&lt;/D&gt;&lt;D xsi:type="xsd:double"&gt;2.7709246127601&lt;/D&gt;&lt;D xsi:type="xsd:double"&gt;2.81176385649403&lt;/D&gt;&lt;D xsi:type="xsd:double"&gt;2.90238950445167&lt;/D&gt;&lt;D xsi:type="xsd:double"&gt;3.35525092268148&lt;/D&gt;&lt;D xsi:type="xsd:double"&gt;3.48980102186479&lt;/D&gt;&lt;D xsi:type="xsd:double"&gt;3.30090480629557&lt;/D&gt;&lt;D xsi:type="xsd:double"&gt;3.33034064343661&lt;/D&gt;&lt;D xsi:type="xsd:double"&gt;3.49448348057443&lt;/D&gt;&lt;D xsi:type="xsd:double"&gt;3.32578477197048&lt;/D&gt;&lt;D xsi:type="xsd:double"&gt;3.46968468145939&lt;/D&gt;&lt;D xsi:type="xsd:double"&gt;3.48528841622639&lt;/D&gt;&lt;D xsi:type="xsd:double"&gt;3.59252281823972&lt;/D&gt;&lt;D xsi:type="xsd:double"&gt;3.91715628249593&lt;/D&gt;&lt;D xsi:type="xsd:double"&gt;3.62229358546369&lt;/D&gt;&lt;D xsi:type="xsd:double"&gt;3.56745683910585&lt;/D&gt;&lt;D xsi:type="xsd:double"&gt;3.56695429811347&lt;/D&gt;&lt;D xsi:type="xsd:double"&gt;3.55414189688345&lt;/D&gt;&lt;D xsi:type="xsd:double"&gt;3.47571598981601&lt;/D&gt;&lt;D xsi:type="xsd:double"&gt;3.3472480020212&lt;/D&gt;&lt;D xsi:type="xsd:double"&gt;4.41187878355487&lt;/D&gt;&lt;D xsi:type="xsd:double"&gt;4.73269831511844&lt;/D&gt;&lt;D xsi:type="xsd:double"&gt;3.82414991746567&lt;/D&gt;&lt;D xsi:type="xsd:double"&gt;3.46319919541421&lt;/D&gt;&lt;D xsi:type="xsd:double"&gt;3.7064871629905&lt;/D&gt;&lt;D xsi:type="xsd:double"&gt;3.43200909490644&lt;/D&gt;&lt;D xsi:type="xsd:double"&gt;3.82547844186854&lt;/D&gt;&lt;D xsi:type="xsd:double"&gt;3.66939324131293&lt;/D&gt;&lt;D xsi:type="xsd:double"&gt;3.79924482788547&lt;/D&gt;&lt;D xsi:type="xsd:double"&gt;3.77639119986552&lt;/D&gt;&lt;D xsi:type="xsd:double"&gt;3.66050710678594&lt;/D&gt;&lt;D xsi:type="xsd:double"&gt;3.90504329970747&lt;/D&gt;&lt;D xsi:type="xsd:double"&gt;3.69596925023928&lt;/D&gt;&lt;D xsi:type="xsd:double"&gt;3.63771351912841&lt;/D&gt;&lt;D xsi:type="xsd:double"&gt;3.50330977013688&lt;/D&gt;&lt;D xsi:type="xsd:double"&gt;3.38492596279147&lt;/D&gt;&lt;D xsi:type="xsd:double"&gt;3.51664690603077&lt;/D&gt;&lt;D xsi:type="xsd:double"&gt;3.49672124642511&lt;/D&gt;&lt;D xsi:type="xsd:double"&gt;3.46109351446325&lt;/D&gt;&lt;D xsi:type="xsd:double"&gt;3.59546648211334&lt;/D&gt;&lt;D xsi:type="xsd:double"&gt;3.77905192941531&lt;/D&gt;&lt;D xsi:type="xsd:double"&gt;3.78868378757038&lt;/D&gt;&lt;D xsi:type="xsd:double"&gt;3.65884075326342&lt;/D&gt;&lt;D xsi:type="xsd:double"&gt;3.84920521891864&lt;/D&gt;&lt;D xsi:type="xsd:double"&gt;3.83079652673264&lt;/D&gt;&lt;D xsi:type="xsd:double"&gt;3.79983488920286&lt;/D&gt;&lt;D xsi:type="xsd:double"&gt;4.10222776650651&lt;/D&gt;&lt;D xsi:type="xsd:double"&gt;4.36971669320438&lt;/D&gt;&lt;D xsi:type="xsd:double"&gt;4.3478670519524&lt;/D&gt;&lt;D xsi:type="xsd:double"&gt;4.24006846215995&lt;/D&gt;&lt;D xsi:type="xsd:double"&gt;4.3102760234067&lt;/D&gt;&lt;D xsi:type="xsd:double"&gt;4.45767025479415&lt;/D&gt;&lt;D xsi:type="xsd:double"&gt;3.90668276321027&lt;/D&gt;&lt;D xsi:type="xsd:double"&gt;4.12739106013109&lt;/D&gt;&lt;D xsi:type="xsd:double"&gt;3.89528634681794&lt;/D&gt;&lt;D xsi:type="xsd:double"&gt;3.92094620474986&lt;/D&gt;&lt;D xsi:type="xsd:double"&gt;3.95956583217199&lt;/D&gt;&lt;D xsi:type="xsd:double"&gt;3.87360630409225&lt;/D&gt;&lt;D xsi:type="xsd:double"&gt;3.85880125059816&lt;/D&gt;&lt;D xsi:type="xsd:double"&gt;3.98417855444849&lt;/D&gt;&lt;D xsi:type="xsd:double"&gt;4.15180313078316&lt;/D&gt;&lt;D xsi:type="xsd:double"&gt;4.35896290666524&lt;/D&gt;&lt;D xsi:type="xsd:double"&gt;4.46270136495381&lt;/D&gt;&lt;D xsi:type="xsd:double"&gt;4.66218999881264&lt;/D&gt;&lt;D xsi:type="xsd:double"&gt;4.3695963957629&lt;/D&gt;&lt;D xsi:type="xsd:double"&gt;4.11181390301807&lt;/D&gt;&lt;D xsi:type="xsd:double"&gt;4.18417454125147&lt;/D&gt;&lt;D xsi:type="xsd:double"&gt;3.80073763289664&lt;/D&gt;&lt;D xsi:type="xsd:double"&gt;4.16116230489616&lt;/D&gt;&lt;D xsi:type="xsd:double"&gt;4.10228495067746&lt;/D&gt;&lt;D xsi:type="xsd:double"&gt;4.17079008193727&lt;/D&gt;&lt;D xsi:type="xsd:double"&gt;4.66804023579537&lt;/D&gt;&lt;D xsi:type="xsd:double"&gt;4.38600868431455&lt;/D&gt;&lt;D xsi:type="xsd:double"&gt;4.52928111065286&lt;/D&gt;&lt;D xsi:type="xsd:double"&gt;4.60399801193848&lt;/D&gt;&lt;D xsi:type="xsd:double"&gt;5.06955144287994&lt;/D&gt;&lt;D xsi:type="xsd:double"&gt;4.84007880766548&lt;/D&gt;&lt;D xsi:type="xsd:double"&gt;4.70541899716387&lt;/D&gt;&lt;D xsi:type="xsd:double"&gt;5.02533933326543&lt;/D&gt;&lt;D xsi:type="xsd:double"&gt;4.63862191422792&lt;/D&gt;&lt;D xsi:type="xsd:double"&gt;4.74386006120035&lt;/D&gt;&lt;D xsi:type="xsd:double"&gt;4.82876350186355&lt;/D&gt;&lt;D xsi:type="xsd:double"&gt;4.80193800534621&lt;/D&gt;&lt;D xsi:type="xsd:double"&gt;4.62919150072663&lt;/D&gt;&lt;D xsi:type="xsd:double"&gt;4.72491845545205&lt;/D&gt;&lt;D xsi:type="xsd:double"&gt;4.59651292242591&lt;/D&gt;&lt;D xsi:type="xsd:double"&gt;4.38797673288453&lt;/D&gt;&lt;/FQL&gt;&lt;FQL&gt;&lt;Q&gt;EPOL^FMA_DIV_YLD(NTMA,-10AY,0,AM,"PORTAGG","MEANR")&lt;/Q&gt;&lt;R&gt;121&lt;/R&gt;&lt;C&gt;1&lt;/C&gt;&lt;D xsi:type="xsd:double"&gt;3.64092125222993&lt;/D&gt;&lt;D xsi:type="xsd:double"&gt;3.69375997918433&lt;/D&gt;&lt;D xsi:type="xsd:double"&gt;3.86090084723536&lt;/D&gt;&lt;D xsi:type="xsd:double"&gt;4.33460191830424&lt;/D&gt;&lt;D xsi:type="xsd:double"&gt;4.27078764559574&lt;/D&gt;&lt;D xsi:type="xsd:double"&gt;4.19524165241614&lt;/D&gt;&lt;D xsi:type="xsd:double"&gt;3.84642841693385&lt;/D&gt;&lt;D xsi:type="xsd:double"&gt;3.71306003501786&lt;/D&gt;&lt;D xsi:type="xsd:double"&gt;3.8719210353078&lt;/D&gt;&lt;D xsi:type="xsd:double"&gt;3.81694214409189&lt;/D&gt;&lt;D xsi:type="xsd:double"&gt;3.74745014938479&lt;/D&gt;&lt;D xsi:type="xsd:double"&gt;3.45405512664964&lt;/D&gt;&lt;D xsi:type="xsd:double"&gt;3.67024875819846&lt;/D&gt;&lt;D xsi:type="xsd:double"&gt;3.45759129758478&lt;/D&gt;&lt;D xsi:type="xsd:double"&gt;3.4013078931226&lt;/D&gt;&lt;D xsi:type="xsd:double"&gt;3.13325904170428&lt;/D&gt;&lt;D xsi:type="xsd:double"&gt;2.90565665298439&lt;/D&gt;&lt;D xsi:type="xsd:double"&gt;2.63197410352955&lt;/D&gt;&lt;D xsi:type="xsd:double"&gt;2.46730377604791&lt;/D&gt;&lt;D xsi:type="xsd:double"&gt;2.52371977845005&lt;/D&gt;&lt;D xsi:type="xsd:double"&gt;2.44835143989515&lt;/D&gt;&lt;D xsi:type="xsd:double"&gt;2.49803341871367&lt;/D&gt;&lt;D xsi:type="xsd:double"&gt;2.43549533197911&lt;/D&gt;&lt;D xsi:type="xsd:double"&gt;2.40492954169769&lt;/D&gt;&lt;D xsi:type="xsd:double"&gt;2.57244964233045&lt;/D&gt;&lt;D xsi:type="xsd:double"&gt;2.44439986356923&lt;/D&gt;&lt;D xsi:type="xsd:double"&gt;2.41541430114711&lt;/D&gt;&lt;D xsi:type="xsd:double"&gt;2.78709903114679&lt;/D&gt;&lt;D xsi:type="xsd:double"&gt;2.76722423764499&lt;/D&gt;&lt;D xsi:type="xsd:double"&gt;2.9729347509736&lt;/D&gt;&lt;D xsi:type="xsd:double"&gt;2.98286153892582&lt;/D&gt;&lt;D xsi:type="xsd:double"&gt;3.05590949944959&lt;/D&gt;&lt;D xsi:type="xsd:double"&gt;2.96558547340305&lt;/D&gt;&lt;D xsi:type="xsd:double"&gt;3.11679674005828&lt;/D&gt;&lt;D xsi:type="xsd:double"&gt;3.07484113304935&lt;/D&gt;&lt;D xsi:type="xsd:double"&gt;2.88703600203536&lt;/D&gt;&lt;D xsi:type="xsd:double"&gt;3.00790752086267&lt;/D&gt;&lt;D xsi:type="xsd:double"&gt;3.13813120041879&lt;/D&gt;&lt;D xsi:type="xsd:double"&gt;3.13047999861796&lt;/D&gt;&lt;D xsi:type="xsd:double"&gt;3.12585924140959&lt;/D&gt;&lt;D xsi:type="xsd:double"&gt;3.0850465642309&lt;/D&gt;&lt;D xsi:type="xsd:double"&gt;3.00839183479829&lt;/D&gt;&lt;D xsi:type="xsd:double"&gt;3.06163873566984&lt;/D&gt;&lt;D xsi:type="xsd:double"&gt;3.03570705022236&lt;/D&gt;&lt;D xsi:type="xsd:double"&gt;3.37815255783589&lt;/D&gt;&lt;D xsi:type="xsd:double"&gt;3.26826109845047&lt;/D&gt;&lt;D xsi:type="xsd:double"&gt;3.29071131524411&lt;/D&gt;&lt;D xsi:type="xsd:double"&gt;3.68346206055924&lt;/D&gt;&lt;D xsi:type="xsd:double"&gt;3.65062097732567&lt;/D&gt;&lt;D xsi:type="xsd:double"&gt;3.54705262183184&lt;/D&gt;&lt;D xsi:type="xsd:double"&gt;3.34764546617432&lt;/D&gt;&lt;D xsi:type="xsd:double"&gt;3.55232198655679&lt;/D&gt;&lt;D xsi:type="xsd:double"&gt;3.59574423398532&lt;/D&gt;&lt;D xsi:type="xsd:double"&gt;3.66450516726645&lt;/D&gt;&lt;D xsi:type="xsd:double"&gt;7.16662455411209&lt;/D&gt;&lt;D xsi:type="xsd:double"&gt;5.46922944678581&lt;/D&gt;&lt;D xsi:type="xsd:double"&gt;4.43586390916325&lt;/D&gt;&lt;D xsi:type="xsd:double"&gt;3.39263105502469&lt;/D&gt;&lt;D xsi:type="xsd:double"&gt;3.41551866182027&lt;/D&gt;&lt;D xsi:type="xsd:double"&gt;3.60885839729326&lt;/D&gt;&lt;D xsi:type="xsd:double"&gt;3.92980902340924&lt;/D&gt;&lt;D xsi:type="xsd:double"&gt;4.11803031393095&lt;/D&gt;&lt;D xsi:type="xsd:string"&gt;@NA&lt;/D&gt;&lt;D xsi:type="xsd:double"&gt;3.78242200294363&lt;/D&gt;&lt;D xsi:type="xsd:double"&gt;3.59521131657717&lt;/D&gt;&lt;D xsi:type="xsd:double"&gt;3.8082263072074&lt;/D&gt;&lt;D xsi:type="xsd:double"&gt;3.82527329361148&lt;/D&gt;&lt;D xsi:type="xsd:double"&gt;3.86283372419559&lt;/D&gt;&lt;D xsi:type="xsd:double"&gt;3.82666388045689&lt;/D&gt;&lt;D xsi:type="xsd:double"&gt;3.97761772406737&lt;/D&gt;&lt;D xsi:type="xsd:double"&gt;4.18671509612413&lt;/D&gt;&lt;D xsi:type="xsd:double"&gt;3.99082729699681&lt;/D&gt;&lt;D xsi:type="xsd:double"&gt;4.00602939248152&lt;/D&gt;&lt;D xsi:type="xsd:double"&gt;3.98419200160981&lt;/D&gt;&lt;D xsi:type="xsd:double"&gt;4.27553713809737&lt;/D&gt;&lt;D xsi:type="xsd:double"&gt;4.67481824308789&lt;/D&gt;&lt;D xsi:type="xsd:double"&gt;4.13393262005437&lt;/D&gt;&lt;D xsi:type="xsd:double"&gt;4.4994198134641&lt;/D&gt;&lt;D xsi:type="xsd:double"&gt;4.9681629330896&lt;/D&gt;&lt;D xsi:type="xsd:double"&gt;4.56356642015994&lt;/D&gt;&lt;D xsi:type="xsd:double"&gt;5.56037269756571&lt;/D&gt;&lt;D xsi:type="xsd:double"&gt;5.66027277194632&lt;/D&gt;&lt;D xsi:type="xsd:double"&gt;5.66524448231239&lt;/D&gt;&lt;D xsi:type="xsd:double"&gt;5.71940321238049&lt;/D&gt;&lt;D xsi:type="xsd:double"&gt;6.06660541885395&lt;/D&gt;&lt;D xsi:type="xsd:double"&gt;6.5949463082802&lt;/D&gt;&lt;D xsi:type="xsd:double"&gt;5.73246535030812&lt;/D&gt;&lt;D xsi:type="xsd:double"&gt;5.38134516786909&lt;/D&gt;&lt;D xsi:type="xsd:double"&gt;5.21603140029209&lt;/D&gt;&lt;D xsi:type="xsd:double"&gt;5.50738648641003&lt;/D&gt;&lt;D xsi:type="xsd:double"&gt;5.91883922258362&lt;/D&gt;&lt;D xsi:type="xsd:double"&gt;6.10999821381231&lt;/D&gt;&lt;D xsi:type="xsd:double"&gt;5.90627506497094&lt;/D&gt;&lt;D xsi:type="xsd:double"&gt;5.79635687868445&lt;/D&gt;&lt;D xsi:type="xsd:double"&gt;5.73065888074796&lt;/D&gt;&lt;D xsi:type="xsd:double"&gt;5.59101342211784&lt;/D&gt;&lt;D xsi:type="xsd:double"&gt;6.08207716275679&lt;/D&gt;&lt;D xsi:type="xsd:double"&gt;6.00297175658727&lt;/D&gt;&lt;D xsi:type="xsd:double"&gt;6.03338092027177&lt;/D&gt;&lt;D xsi:type="xsd:double"&gt;6.616024678986&lt;/D&gt;&lt;D xsi:type="xsd:double"&gt;6.67673513367408&lt;/D&gt;&lt;D xsi:type="xsd:double"&gt;6.68155616961821&lt;/D&gt;&lt;D xsi:type="xsd:double"&gt;6.44032211869336&lt;/D&gt;&lt;D xsi:type="xsd:double"&gt;6.46474336859401&lt;/D&gt;&lt;D xsi:type="xsd:double"&gt;6.55268364396151&lt;/D&gt;&lt;D xsi:type="xsd:double"&gt;6.83007252008454&lt;/D&gt;&lt;D xsi:type="xsd:double"&gt;6.42838916959434&lt;/D&gt;&lt;D xsi:type="xsd:double"&gt;7.47124709015557&lt;/D&gt;&lt;D xsi:type="xsd:double"&gt;7.47900228105729&lt;/D&gt;&lt;D xsi:type="xsd:double"&gt;7.52078994270279&lt;/D&gt;&lt;D xsi:type="xsd:double"&gt;7.86573513534826&lt;/D&gt;&lt;D xsi:type="xsd:double"&gt;7.25868829726487&lt;/D&gt;&lt;D xsi:type="xsd:double"&gt;7.15465478231857&lt;/D&gt;&lt;D xsi:type="xsd:double"&gt;6.15747298914573&lt;/D&gt;&lt;D xsi:type="xsd:double"&gt;6.00371671358527&lt;/D&gt;&lt;D xsi:type="xsd:double"&gt;6.83880465852791&lt;/D&gt;&lt;D xsi:type="xsd:double"&gt;6.13791385822966&lt;/D&gt;&lt;D xsi:type="xsd:double"&gt;6.16936519047048&lt;/D&gt;&lt;D xsi:type="xsd:double"&gt;6.17853017685854&lt;/D&gt;&lt;D xsi:type="xsd:double"&gt;5.89402923211068&lt;/D&gt;&lt;D xsi:type="xsd:double"&gt;5.94079387486839&lt;/D&gt;&lt;/FQL&gt;&lt;FQL&gt;&lt;Q&gt;CNYA^FMA_DIV_YLD(NTMA,-10AY,0,AM,"PORTAGG","MEANR")&lt;/Q&gt;&lt;R&gt;121&lt;/R&gt;&lt;C&gt;1&lt;/C&gt;&lt;D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xsi:type="xsd:double"&gt;2.16813715632907&lt;/D&gt;&lt;D xsi:type="xsd:double"&gt;2.21629701531387&lt;/D&gt;&lt;D xsi:type="xsd:double"&gt;2.23301942887606&lt;/D&gt;&lt;D xsi:type="xsd:double"&gt;2.27592453979191&lt;/D&gt;&lt;D xsi:type="xsd:double"&gt;2.23142915142662&lt;/D&gt;&lt;D xsi:type="xsd:double"&gt;2.23594591740366&lt;/D&gt;&lt;D xsi:type="xsd:double"&gt;2.31686032961055&lt;/D&gt;&lt;D xsi:type="xsd:double"&gt;2.29694198344149&lt;/D&gt;&lt;D xsi:type="xsd:double"&gt;2.31453771473878&lt;/D&gt;&lt;D xsi:type="xsd:double"&gt;2.24926351043879&lt;/D&gt;&lt;D xsi:type="xsd:double"&gt;2.26848458360577&lt;/D&gt;&lt;D xsi:type="xsd:double"&gt;2.12069288676486&lt;/D&gt;&lt;D xsi:type="xsd:double"&gt;2.1450008962012&lt;/D&gt;&lt;D xsi:type="xsd:double"&gt;2.23016593958709&lt;/D&gt;&lt;D xsi:type="xsd:double"&gt;2.13220807925982&lt;/D&gt;&lt;D xsi:type="xsd:double"&gt;2.14258404338301&lt;/D&gt;&lt;D xsi:type="xsd:double"&gt;2.06683003947096&lt;/D&gt;&lt;D xsi:type="xsd:double"&gt;2.21575403793983&lt;/D&gt;&lt;D xsi:type="xsd:double"&gt;2.11208906057998&lt;/D&gt;&lt;D xsi:type="xsd:double"&gt;2.36361297098209&lt;/D&gt;&lt;D xsi:type="xsd:double"&gt;2.25148412994418&lt;/D&gt;&lt;D xsi:type="xsd:double"&gt;2.43802690825639&lt;/D&gt;&lt;D xsi:type="xsd:double"&gt;2.65323576942945&lt;/D&gt;&lt;D xsi:type="xsd:double"&gt;2.70098723632987&lt;/D&gt;&lt;D xsi:type="xsd:double"&gt;3.01451340878406&lt;/D&gt;&lt;D xsi:type="xsd:double"&gt;3.14909197286173&lt;/D&gt;&lt;D xsi:type="xsd:double"&gt;3.29353576041276&lt;/D&gt;&lt;D xsi:type="xsd:double"&gt;3.33990029916588&lt;/D&gt;&lt;D xsi:type="xsd:double"&gt;3.27561276298755&lt;/D&gt;&lt;D xsi:type="xsd:double"&gt;3.22541455560603&lt;/D&gt;&lt;D xsi:type="xsd:double"&gt;3.30368864439547&lt;/D&gt;&lt;D xsi:type="xsd:double"&gt;3.06375760883743&lt;/D&gt;&lt;D xsi:type="xsd:double"&gt;2.80053411911745&lt;/D&gt;&lt;D xsi:type="xsd:double"&gt;2.65439585114209&lt;/D&gt;&lt;D xsi:type="xsd:double"&gt;2.82938620448377&lt;/D&gt;&lt;D xsi:type="xsd:double"&gt;2.7714575217559&lt;/D&gt;&lt;D xsi:type="xsd:double"&gt;2.69655856290608&lt;/D&gt;&lt;D xsi:type="xsd:double"&gt;2.800904719997&lt;/D&gt;&lt;D xsi:type="xsd:double"&gt;2.61679039946245&lt;/D&gt;&lt;D xsi:type="xsd:double"&gt;2.68033691596231&lt;/D&gt;&lt;D xsi:type="xsd:double"&gt;2.76966520736586&lt;/D&gt;&lt;D xsi:type="xsd:double"&gt;2.55258597297142&lt;/D&gt;&lt;D xsi:type="xsd:double"&gt;2.40408695448266&lt;/D&gt;&lt;D xsi:type="xsd:double"&gt;2.48660532706958&lt;/D&gt;&lt;D xsi:type="xsd:double"&gt;2.52761618945027&lt;/D&gt;&lt;D xsi:type="xsd:double"&gt;2.55827516277597&lt;/D&gt;&lt;D xsi:type="xsd:double"&gt;2.36826044359922&lt;/D&gt;&lt;D xsi:type="xsd:double"&gt;2.28689927449426&lt;/D&gt;&lt;D xsi:type="xsd:double"&gt;1.93380164215966&lt;/D&gt;&lt;D xsi:type="xsd:double"&gt;2.04048973637075&lt;/D&gt;&lt;D xsi:type="xsd:double"&gt;1.99667010928163&lt;/D&gt;&lt;D xsi:type="xsd:double"&gt;1.95251744940357&lt;/D&gt;&lt;D xsi:type="xsd:double"&gt;1.96018641309785&lt;/D&gt;&lt;D xsi:type="xsd:double"&gt;1.92776533078336&lt;/D&gt;&lt;D xsi:type="xsd:double"&gt;1.67316956620577&lt;/D&gt;&lt;D xsi:type="xsd:double"&gt;1.62676327263762&lt;/D&gt;&lt;D xsi:type="xsd:double"&gt;1.9052865339981&lt;/D&gt;&lt;D xsi:type="xsd:double"&gt;2.03853145083052&lt;/D&gt;&lt;D xsi:type="xsd:double"&gt;1.98026879449362&lt;/D&gt;&lt;D xsi:type="xsd:double"&gt;1.89697102765184&lt;/D&gt;&lt;D xsi:type="xsd:double"&gt;1.90108070175833&lt;/D&gt;&lt;D xsi:type="xsd:double"&gt;2.00191841321229&lt;/D&gt;&lt;D xsi:type="xsd:double"&gt;2.00465524586053&lt;/D&gt;&lt;D xsi:type="xsd:double"&gt;2.08176633426614&lt;/D&gt;&lt;D xsi:type="xsd:double"&gt;2.06037000181693&lt;/D&gt;&lt;D xsi:type="xsd:double"&gt;1.9860798032109&lt;/D&gt;&lt;D xsi:type="xsd:double"&gt;2.10069703463446&lt;/D&gt;&lt;D xsi:type="xsd:double"&gt;2.26885601879904&lt;/D&gt;&lt;D xsi:type="xsd:double"&gt;2.40384500148226&lt;/D&gt;&lt;D xsi:type="xsd:double"&gt;2.49320666774035&lt;/D&gt;&lt;D xsi:type="xsd:double"&gt;2.57600442982795&lt;/D&gt;&lt;D xsi:type="xsd:double"&gt;2.40247435692046&lt;/D&gt;&lt;D xsi:type="xsd:double"&gt;2.42022880639687&lt;/D&gt;&lt;D xsi:type="xsd:double"&gt;2.44174899474677&lt;/D&gt;&lt;D xsi:type="xsd:double"&gt;2.55075371602386&lt;/D&gt;&lt;D xsi:type="xsd:double"&gt;2.79024832749556&lt;/D&gt;&lt;D xsi:type="xsd:double"&gt;2.69527185995426&lt;/D&gt;&lt;D xsi:type="xsd:double"&gt;2.56096218370076&lt;/D&gt;&lt;D xsi:type="xsd:double"&gt;2.51518786854547&lt;/D&gt;&lt;D xsi:type="xsd:double"&gt;2.47101121626112&lt;/D&gt;&lt;D xsi:type="xsd:double"&gt;2.57430172240878&lt;/D&gt;&lt;D xsi:type="xsd:double"&gt;2.52159430402881&lt;/D&gt;&lt;D xsi:type="xsd:double"&gt;2.62902478641476&lt;/D&gt;&lt;D xsi:type="xsd:double"&gt;2.6867983846016&lt;/D&gt;&lt;D xsi:type="xsd:double"&gt;2.70626273062695&lt;/D&gt;&lt;D xsi:type="xsd:double"&gt;2.67069361298338&lt;/D&gt;&lt;D xsi:type="xsd:double"&gt;2.70555760079899&lt;/D&gt;&lt;D xsi:type="xsd:double"&gt;2.76286328737742&lt;/D&gt;&lt;D xsi:type="xsd:double"&gt;2.80405484259169&lt;/D&gt;&lt;D xsi:type="xsd:double"&gt;2.90799715170393&lt;/D&gt;&lt;D xsi:type="xsd:double"&gt;3.01739138444594&lt;/D&gt;&lt;D xsi:type="xsd:double"&gt;2.94458792359151&lt;/D&gt;&lt;D xsi:type="xsd:double"&gt;2.79865634322635&lt;/D&gt;&lt;D xsi:type="xsd:double"&gt;2.94212273977164&lt;/D&gt;&lt;D xsi:type="xsd:double"&gt;2.84985082028567&lt;/D&gt;&lt;D xsi:type="xsd:double"&gt;3.02498186492941&lt;/D&gt;&lt;D xsi:type="xsd:double"&gt;3.15891787174542&lt;/D&gt;&lt;D xsi:type="xsd:double"&gt;3.37529974031108&lt;/D&gt;&lt;D xsi:type="xsd:double"&gt;3.46574597271886&lt;/D&gt;&lt;D xsi:type="xsd:double"&gt;2.8780410047637&lt;/D&gt;&lt;D xsi:type="xsd:double"&gt;2.7460656068607&lt;/D&gt;&lt;D xsi:type="xsd:double"&gt;2.85739717202264&lt;/D&gt;&lt;D xsi:type="xsd:double"&gt;3.09323203800475&lt;/D&gt;&lt;D xsi:type="xsd:double"&gt;2.94989087470482&lt;/D&gt;&lt;D xsi:type="xsd:double"&gt;2.93916967993395&lt;/D&gt;&lt;D xsi:type="xsd:double"&gt;3.10570417295643&lt;/D&gt;&lt;D xsi:type="xsd:double"&gt;3.00666193404055&lt;/D&gt;&lt;D xsi:type="xsd:double"&gt;3.01294387642392&lt;/D&gt;&lt;D xsi:type="xsd:double"&gt;2.98951162155495&lt;/D&gt;&lt;D xsi:type="xsd:double"&gt;2.90290273284192&lt;/D&gt;&lt;D xsi:type="xsd:double"&gt;2.67638832900975&lt;/D&gt;&lt;/FQL&gt;&lt;FQL&gt;&lt;Q&gt;UAE^FMA_PE(NTMA,-10AY,0,AM,"PORTAGG","MEANR")&lt;/Q&gt;&lt;R&gt;121&lt;/R&gt;&lt;C&gt;1&lt;/C&gt;&lt;D xsi:type="xsd:double"&gt;11.8962023991151&lt;/D&gt;&lt;D xsi:type="xsd:double"&gt;12.3424920689428&lt;/D&gt;&lt;D xsi:type="xsd:double"&gt;10.6942110152833&lt;/D&gt;&lt;D xsi:type="xsd:double"&gt;9.42113257446804&lt;/D&gt;&lt;D xsi:type="xsd:double"&gt;10.9651331811012&lt;/D&gt;&lt;D xsi:type="xsd:double"&gt;10.4780780778234&lt;/D&gt;&lt;D xsi:type="xsd:double"&gt;12.5844454765773&lt;/D&gt;&lt;D xsi:type="xsd:double"&gt;12.7753892847811&lt;/D&gt;&lt;D xsi:type="xsd:double"&gt;12.7860772375842&lt;/D&gt;&lt;D xsi:type="xsd:double"&gt;12.5075656872189&lt;/D&gt;&lt;D xsi:type="xsd:double"&gt;12.8057406852925&lt;/D&gt;&lt;D xsi:type="xsd:double"&gt;12.5738411535601&lt;/D&gt;&lt;D xsi:type="xsd:double"&gt;12.2414987005278&lt;/D&gt;&lt;D xsi:type="xsd:double"&gt;12.2419795785974&lt;/D&gt;&lt;D xsi:type="xsd:double"&gt;11.528469743179&lt;/D&gt;&lt;D xsi:type="xsd:double"&gt;11.9918640610214&lt;/D&gt;&lt;D xsi:type="xsd:double"&gt;12.2806598973424&lt;/D&gt;&lt;D xsi:type="xsd:double"&gt;12.2668397635151&lt;/D&gt;&lt;D xsi:type="xsd:double"&gt;11.8166183268501&lt;/D&gt;&lt;D xsi:type="xsd:double"&gt;12.1872322965297&lt;/D&gt;&lt;D xsi:type="xsd:double"&gt;12.0191486900597&lt;/D&gt;&lt;D xsi:type="xsd:double"&gt;11.2664959073758&lt;/D&gt;&lt;D xsi:type="xsd:double"&gt;11.3447868476759&lt;/D&gt;&lt;D xsi:type="xsd:double"&gt;11.8135283636164&lt;/D&gt;&lt;D xsi:type="xsd:double"&gt;11.3636515226006&lt;/D&gt;&lt;D xsi:type="xsd:double"&gt;11.4537636714586&lt;/D&gt;&lt;D xsi:type="xsd:double"&gt;10.8651960489231&lt;/D&gt;&lt;D xsi:type="xsd:double"&gt;10.9891990446727&lt;/D&gt;&lt;D xsi:type="xsd:double"&gt;11.4675481619985&lt;/D&gt;&lt;D xsi:type="xsd:double"&gt;11.2247681825565&lt;/D&gt;&lt;D xsi:type="xsd:double"&gt;11.0086655217776&lt;/D&gt;&lt;D xsi:type="xsd:double"&gt;11.3888212587676&lt;/D&gt;&lt;D xsi:type="xsd:double"&gt;10.5967542569534&lt;/D&gt;&lt;D xsi:type="xsd:double"&gt;11.2350047524905&lt;/D&gt;&lt;D xsi:type="xsd:double"&gt;10.992941221285&lt;/D&gt;&lt;D xsi:type="xsd:double"&gt;11.142660166472&lt;/D&gt;&lt;D xsi:type="xsd:double"&gt;12.1753567863858&lt;/D&gt;&lt;D xsi:type="xsd:double"&gt;11.625590058548&lt;/D&gt;&lt;D xsi:type="xsd:double"&gt;11.9302125646904&lt;/D&gt;&lt;D xsi:type="xsd:double"&gt;11.1355528766436&lt;/D&gt;&lt;D xsi:type="xsd:double"&gt;10.9898014050063&lt;/D&gt;&lt;D xsi:type="xsd:double"&gt;10.7349836445905&lt;/D&gt;&lt;D xsi:type="xsd:double"&gt;11.5557247489312&lt;/D&gt;&lt;D xsi:type="xsd:double"&gt;11.7831686426327&lt;/D&gt;&lt;D xsi:type="xsd:double"&gt;11.2955849666067&lt;/D&gt;&lt;D xsi:type="xsd:double"&gt;11.7489036371698&lt;/D&gt;&lt;D xsi:type="xsd:double"&gt;12.3532143533611&lt;/D&gt;&lt;D xsi:type="xsd:double"&gt;12.3616763634492&lt;/D&gt;&lt;D xsi:type="xsd:double"&gt;12.9812236464281&lt;/D&gt;&lt;D xsi:type="xsd:double"&gt;13.2535635382413&lt;/D&gt;&lt;D xsi:type="xsd:double"&gt;13.0999877285512&lt;/D&gt;&lt;D xsi:type="xsd:double"&gt;13.9970621338719&lt;/D&gt;&lt;D xsi:type="xsd:double"&gt;13.5364292710033&lt;/D&gt;&lt;D xsi:type="xsd:double"&gt;12.6628224032817&lt;/D&gt;&lt;D xsi:type="xsd:double"&gt;9.84145721801481&lt;/D&gt;&lt;D xsi:type="xsd:double"&gt;11.1516190503077&lt;/D&gt;&lt;D xsi:type="xsd:double"&gt;15.4009330320481&lt;/D&gt;&lt;D xsi:type="xsd:double"&gt;16.9750266154572&lt;/D&gt;&lt;D xsi:type="xsd:double"&gt;16.4894110907593&lt;/D&gt;&lt;D xsi:type="xsd:double"&gt;13.0647345277909&lt;/D&gt;&lt;D xsi:type="xsd:double"&gt;13.203757253849&lt;/D&gt;&lt;D xsi:type="xsd:double"&gt;12.4547291680306&lt;/D&gt;&lt;D xsi:type="xsd:double"&gt;15.7722009928636&lt;/D&gt;&lt;D xsi:type="xsd:double"&gt;15.3981390220755&lt;/D&gt;&lt;D xsi:type="xsd:double"&gt;15.4991072468563&lt;/D&gt;&lt;D xsi:type="xsd:double"&gt;15.4440998986988&lt;/D&gt;&lt;D xsi:type="xsd:double"&gt;14.692398750363&lt;/D&gt;&lt;D xsi:type="xsd:double"&gt;14.0042920163948&lt;/D&gt;&lt;D xsi:type="xsd:double"&gt;13.6742076826526&lt;/D&gt;&lt;D xsi:type="xsd:double"&gt;15.2234985046803&lt;/D&gt;&lt;D xsi:type="xsd:double"&gt;14.3068556081193&lt;/D&gt;&lt;D xsi:type="xsd:double"&gt;14.1397832215747&lt;/D&gt;&lt;D xsi:type="xsd:double"&gt;14.5703284941099&lt;/D&gt;&lt;D xsi:type="xsd:double"&gt;14.6357106587418&lt;/D&gt;&lt;D xsi:type="xsd:double"&gt;15.6212351663131&lt;/D&gt;&lt;D xsi:type="xsd:double"&gt;16.5029958361275&lt;/D&gt;&lt;D xsi:type="xsd:double"&gt;15.3927402199089&lt;/D&gt;&lt;D xsi:type="xsd:double"&gt;15.9146490696376&lt;/D&gt;&lt;D xsi:type="xsd:double"&gt;16.3433065645213&lt;/D&gt;&lt;D xsi:type="xsd:double"&gt;16.6275439690137&lt;/D&gt;&lt;D xsi:type="xsd:double"&gt;14.0635979644246&lt;/D&gt;&lt;D xsi:type="xsd:double"&gt;13.9844834267396&lt;/D&gt;&lt;D xsi:type="xsd:double"&gt;12.581408765836&lt;/D&gt;&lt;D xsi:type="xsd:double"&gt;13.6844369893404&lt;/D&gt;&lt;D xsi:type="xsd:double"&gt;13.0109525324858&lt;/D&gt;&lt;D xsi:type="xsd:double"&gt;12.2929332035596&lt;/D&gt;&lt;D xsi:type="xsd:double"&gt;12.7975819143986&lt;/D&gt;&lt;D xsi:type="xsd:double"&gt;11.5147670898116&lt;/D&gt;&lt;D xsi:type="xsd:double"&gt;11.8788074381568&lt;/D&gt;&lt;D xsi:type="xsd:double"&gt;12.2034820254415&lt;/D&gt;&lt;D xsi:type="xsd:double"&gt;11.2723020783062&lt;/D&gt;&lt;D xsi:type="xsd:double"&gt;11.0620565853004&lt;/D&gt;&lt;D xsi:type="xsd:double"&gt;11.1333284595791&lt;/D&gt;&lt;D xsi:type="xsd:double"&gt;10.9972295279393&lt;/D&gt;&lt;D xsi:type="xsd:double"&gt;11.2979275458706&lt;/D&gt;&lt;D xsi:type="xsd:double"&gt;11.4623713249143&lt;/D&gt;&lt;D xsi:type="xsd:double"&gt;10.9515198858427&lt;/D&gt;&lt;D xsi:type="xsd:double"&gt;10.5002698772469&lt;/D&gt;&lt;D xsi:type="xsd:double"&gt;10.3067486568197&lt;/D&gt;&lt;D xsi:type="xsd:double"&gt;10.1333078316801&lt;/D&gt;&lt;D xsi:type="xsd:double"&gt;10.8105514990721&lt;/D&gt;&lt;D xsi:type="xsd:double"&gt;10.0293613067754&lt;/D&gt;&lt;D xsi:type="xsd:double"&gt;9.71754584354218&lt;/D&gt;&lt;D xsi:type="xsd:double"&gt;9.50815560267637&lt;/D&gt;&lt;D xsi:type="xsd:double"&gt;8.9826058111971&lt;/D&gt;&lt;D xsi:type="xsd:double"&gt;8.38997191155106&lt;/D&gt;&lt;D xsi:type="xsd:double"&gt;8.68883961101815&lt;/D&gt;&lt;D xsi:type="xsd:double"&gt;8.8599415839594&lt;/D&gt;&lt;D xsi:type="xsd:double"&gt;9.41868667879851&lt;/D&gt;&lt;D xsi:type="xsd:double"&gt;9.38066392405427&lt;/D&gt;&lt;D xsi:type="xsd:double"&gt;9.63836950278315&lt;/D&gt;&lt;D xsi:type="xsd:double"&gt;9.4531870470611&lt;/D&gt;&lt;D xsi:type="xsd:double"&gt;10.2285885735218&lt;/D&gt;&lt;D xsi:type="xsd:double"&gt;10.6298545138311&lt;/D&gt;&lt;D xsi:type="xsd:double"&gt;9.94596963383503&lt;/D&gt;&lt;D xsi:type="xsd:double"&gt;9.29163074267142&lt;/D&gt;&lt;D xsi:type="xsd:double"&gt;9.78025251639375&lt;/D&gt;&lt;D xsi:type="xsd:double"&gt;9.98707301661178&lt;/D&gt;&lt;D xsi:type="xsd:double"&gt;10.6408220598309&lt;/D&gt;&lt;D xsi:type="xsd:double"&gt;10.8056069404304&lt;/D&gt;&lt;D xsi:type="xsd:double"&gt;10.2824569930086&lt;/D&gt;&lt;/FQL&gt;&lt;FQL&gt;&lt;Q&gt;MCHI^FMA_PE(NTMA,-10AY,0,AM,"PORTAGG","MEANR")&lt;/Q&gt;&lt;R&gt;121&lt;/R&gt;&lt;C&gt;1&lt;/C&gt;&lt;D xsi:type="xsd:double"&gt;8.80698071868657&lt;/D&gt;&lt;D xsi:type="xsd:double"&gt;9.4752272447841&lt;/D&gt;&lt;D xsi:type="xsd:double"&gt;9.65536220312523&lt;/D&gt;&lt;D xsi:type="xsd:double"&gt;9.052369573907&lt;/D&gt;&lt;D xsi:type="xsd:double"&gt;9.10384280507258&lt;/D&gt;&lt;D xsi:type="xsd:double"&gt;8.44687337170201&lt;/D&gt;&lt;D xsi:type="xsd:double"&gt;9.6425697935056&lt;/D&gt;&lt;D xsi:type="xsd:double"&gt;10.0490367989677&lt;/D&gt;&lt;D xsi:type="xsd:double"&gt;9.56725895376831&lt;/D&gt;&lt;D xsi:type="xsd:double"&gt;10.8337884131191&lt;/D&gt;&lt;D xsi:type="xsd:double"&gt;11.2322086069103&lt;/D&gt;&lt;D xsi:type="xsd:double"&gt;12.0710779395762&lt;/D&gt;&lt;D xsi:type="xsd:double"&gt;12.28006026215&lt;/D&gt;&lt;D xsi:type="xsd:double"&gt;12.3284221020975&lt;/D&gt;&lt;D xsi:type="xsd:double"&gt;11.6978310668726&lt;/D&gt;&lt;D xsi:type="xsd:double"&gt;11.6296655452932&lt;/D&gt;&lt;D xsi:type="xsd:double"&gt;11.7202450139596&lt;/D&gt;&lt;D xsi:type="xsd:double"&gt;12.2472906306148&lt;/D&gt;&lt;D xsi:type="xsd:double"&gt;12.2454998134194&lt;/D&gt;&lt;D xsi:type="xsd:double"&gt;12.1501675348544&lt;/D&gt;&lt;D xsi:type="xsd:double"&gt;12.8514905729206&lt;/D&gt;&lt;D xsi:type="xsd:double"&gt;12.9575167759086&lt;/D&gt;&lt;D xsi:type="xsd:double"&gt;13.0676674459145&lt;/D&gt;&lt;D xsi:type="xsd:double"&gt;13.234040921326&lt;/D&gt;&lt;D xsi:type="xsd:double"&gt;13.4790567506008&lt;/D&gt;&lt;D xsi:type="xsd:double"&gt;13.7893804897107&lt;/D&gt;&lt;D xsi:type="xsd:double"&gt;13.9979139675736&lt;/D&gt;&lt;D xsi:type="xsd:double"&gt;13.2188418398195&lt;/D&gt;&lt;D xsi:type="xsd:double"&gt;14.0817043218966&lt;/D&gt;&lt;D xsi:type="xsd:double"&gt;12.6161982643558&lt;/D&gt;&lt;D xsi:type="xsd:double"&gt;13.5859431856588&lt;/D&gt;&lt;D xsi:type="xsd:double"&gt;12.6277160616718&lt;/D&gt;&lt;D xsi:type="xsd:double"&gt;12.6601968851814&lt;/D&gt;&lt;D xsi:type="xsd:double"&gt;12.8276737250999&lt;/D&gt;&lt;D xsi:type="xsd:double"&gt;11.8253111666519&lt;/D&gt;&lt;D xsi:type="xsd:double"&gt;11.6534042330526&lt;/D&gt;&lt;D xsi:type="xsd:double"&gt;10.5942672581207&lt;/D&gt;&lt;D xsi:type="xsd:double"&gt;10.2507903651405&lt;/D&gt;&lt;D xsi:type="xsd:double"&gt;10.2255330689811&lt;/D&gt;&lt;D xsi:type="xsd:double"&gt;10.5959367480295&lt;/D&gt;&lt;D xsi:type="xsd:double"&gt;10.4437142185187&lt;/D&gt;&lt;D xsi:type="xsd:double"&gt;11.2704086316408&lt;/D&gt;&lt;D xsi:type="xsd:double"&gt;11.6681139124662&lt;/D&gt;&lt;D xsi:type="xsd:double"&gt;12.2744563931506&lt;/D&gt;&lt;D xsi:type="xsd:double"&gt;11.533645971146&lt;/D&gt;&lt;D xsi:type="xsd:double"&gt;11.1087474351458&lt;/D&gt;&lt;D xsi:type="xsd:double"&gt;11.3661196454067&lt;/D&gt;&lt;D xsi:type="xsd:double"&gt;10.81168023869&lt;/D&gt;&lt;D xsi:type="xsd:double"&gt;11.5714686286411&lt;/D&gt;&lt;D xsi:type="xsd:double"&gt;11.1773302568176&lt;/D&gt;&lt;D xsi:type="xsd:double"&gt;11.3738066262102&lt;/D&gt;&lt;D xsi:type="xsd:double"&gt;11.8367272855114&lt;/D&gt;&lt;D xsi:type="xsd:double"&gt;12.570445406702&lt;/D&gt;&lt;D xsi:type="xsd:double"&gt;12.4123831095874&lt;/D&gt;&lt;D xsi:type="xsd:double"&gt;11.1983925817739&lt;/D&gt;&lt;D xsi:type="xsd:double"&gt;12.0507177277272&lt;/D&gt;&lt;D xsi:type="xsd:double"&gt;12.6265371314951&lt;/D&gt;&lt;D xsi:type="xsd:double"&gt;13.6244354604108&lt;/D&gt;&lt;D xsi:type="xsd:double"&gt;15.6379284285272&lt;/D&gt;&lt;D xsi:type="xsd:double"&gt;14.9102044294551&lt;/D&gt;&lt;D xsi:type="xsd:double"&gt;14.8461004890697&lt;/D&gt;&lt;D xsi:type="xsd:double"&gt;15.5726882131092&lt;/D&gt;&lt;D xsi:type="xsd:double"&gt;15.3717095741299&lt;/D&gt;&lt;D xsi:type="xsd:double"&gt;15.263276707348&lt;/D&gt;&lt;D xsi:type="xsd:double"&gt;16.5240270384775&lt;/D&gt;&lt;D xsi:type="xsd:double"&gt;18.7379490757088&lt;/D&gt;&lt;D xsi:type="xsd:double"&gt;16.7027001727618&lt;/D&gt;&lt;D xsi:type="xsd:double"&gt;16.0122949012437&lt;/D&gt;&lt;D xsi:type="xsd:double"&gt;15.0677370001187&lt;/D&gt;&lt;D xsi:type="xsd:double"&gt;15.9424384676679&lt;/D&gt;&lt;D xsi:type="xsd:double"&gt;15.0453557337676&lt;/D&gt;&lt;D xsi:type="xsd:double"&gt;14.1018591443501&lt;/D&gt;&lt;D xsi:type="xsd:double"&gt;14.0934781156156&lt;/D&gt;&lt;D xsi:type="xsd:double"&gt;13.3856767546545&lt;/D&gt;&lt;D xsi:type="xsd:double"&gt;13.4805733278426&lt;/D&gt;&lt;D xsi:type="xsd:double"&gt;12.8665235347168&lt;/D&gt;&lt;D xsi:type="xsd:double"&gt;12.8356575959751&lt;/D&gt;&lt;D xsi:type="xsd:double"&gt;12.3463065097474&lt;/D&gt;&lt;D xsi:type="xsd:double"&gt;9.84978935749599&lt;/D&gt;&lt;D xsi:type="xsd:double"&gt;10.436947512111&lt;/D&gt;&lt;D xsi:type="xsd:double"&gt;10.0104717417641&lt;/D&gt;&lt;D xsi:type="xsd:double"&gt;11.7783505665469&lt;/D&gt;&lt;D xsi:type="xsd:double"&gt;11.4184072709402&lt;/D&gt;&lt;D xsi:type="xsd:double"&gt;10.8381520139207&lt;/D&gt;&lt;D xsi:type="xsd:double"&gt;10.8808895483557&lt;/D&gt;&lt;D xsi:type="xsd:double"&gt;9.3118171944735&lt;/D&gt;&lt;D xsi:type="xsd:double"&gt;9.69146194889774&lt;/D&gt;&lt;D xsi:type="xsd:double"&gt;10.8059635899012&lt;/D&gt;&lt;D xsi:type="xsd:double"&gt;11.6293446756806&lt;/D&gt;&lt;D xsi:type="xsd:double"&gt;11.3674761083333&lt;/D&gt;&lt;D xsi:type="xsd:double"&gt;10.409231331384&lt;/D&gt;&lt;D xsi:type="xsd:double"&gt;10.8230177818659&lt;/D&gt;&lt;D xsi:type="xsd:double"&gt;10.3337554748724&lt;/D&gt;&lt;D xsi:type="xsd:double"&gt;10.3271709400539&lt;/D&gt;&lt;D xsi:type="xsd:double"&gt;10.3311657249686&lt;/D&gt;&lt;D xsi:type="xsd:double"&gt;10.5296725559634&lt;/D&gt;&lt;D xsi:type="xsd:double"&gt;10.2414525034126&lt;/D&gt;&lt;D xsi:type="xsd:double"&gt;10.1179611385618&lt;/D&gt;&lt;D xsi:type="xsd:double"&gt;9.68950202653137&lt;/D&gt;&lt;D xsi:type="xsd:double"&gt;9.24617742232304&lt;/D&gt;&lt;D xsi:type="xsd:double"&gt;8.99773381768928&lt;/D&gt;&lt;D xsi:type="xsd:double"&gt;8.73745868981535&lt;/D&gt;&lt;D xsi:type="xsd:double"&gt;9.40724498140891&lt;/D&gt;&lt;D xsi:type="xsd:double"&gt;9.362825849307&lt;/D&gt;&lt;D xsi:type="xsd:double"&gt;10.5353849632357&lt;/D&gt;&lt;D xsi:type="xsd:double"&gt;9.84331725455159&lt;/D&gt;&lt;D xsi:type="xsd:double"&gt;9.80976962854606&lt;/D&gt;&lt;D xsi:type="xsd:double"&gt;9.14799337377846&lt;/D&gt;&lt;D xsi:type="xsd:double"&gt;8.70201943196969&lt;/D&gt;&lt;D xsi:type="xsd:double"&gt;10.9459427682704&lt;/D&gt;&lt;D xsi:type="xsd:double"&gt;10.1938627095185&lt;/D&gt;&lt;D xsi:type="xsd:double"&gt;10.4283731843287&lt;/D&gt;&lt;D xsi:type="xsd:double"&gt;9.56624400273302&lt;/D&gt;&lt;D xsi:type="xsd:double"&gt;10.9542410715369&lt;/D&gt;&lt;D xsi:type="xsd:double"&gt;11.5883131931898&lt;/D&gt;&lt;D xsi:type="xsd:double"&gt;10.3804573858566&lt;/D&gt;&lt;D xsi:type="xsd:double"&gt;11.4791012307374&lt;/D&gt;&lt;D xsi:type="xsd:double"&gt;11.5715129605806&lt;/D&gt;&lt;D xsi:type="xsd:double"&gt;11.6128629484842&lt;/D&gt;&lt;D xsi:type="xsd:double"&gt;12.325303199245&lt;/D&gt;&lt;D xsi:type="xsd:double"&gt;13.3844813239069&lt;/D&gt;&lt;/FQL&gt;&lt;FQL&gt;&lt;Q&gt;EWZ^FMA_PE(NTMA,-10AY,0,AM,"PORTAGG","MEANR")&lt;/Q&gt;&lt;R&gt;121&lt;/R&gt;&lt;C&gt;1&lt;/C&gt;&lt;D xsi:type="xsd:double"&gt;11.0226029237939&lt;/D&gt;&lt;D xsi:type="xsd:double"&gt;11.6329362809653&lt;/D&gt;&lt;D xsi:type="xsd:double"&gt;10.9413696338485&lt;/D&gt;&lt;D xsi:type="xsd:double"&gt;10.8961933933995&lt;/D&gt;&lt;D xsi:type="xsd:double"&gt;9.68015056851972&lt;/D&gt;&lt;D xsi:type="xsd:double"&gt;10.1562285938985&lt;/D&gt;&lt;D xsi:type="xsd:double"&gt;12.8002382761743&lt;/D&gt;&lt;D xsi:type="xsd:double"&gt;13.7300897265428&lt;/D&gt;&lt;D xsi:type="xsd:double"&gt;13.1179701904702&lt;/D&gt;&lt;D xsi:type="xsd:double"&gt;12.0731146474506&lt;/D&gt;&lt;D xsi:type="xsd:double"&gt;13.1457569969676&lt;/D&gt;&lt;D xsi:type="xsd:double"&gt;14.0662669669039&lt;/D&gt;&lt;D xsi:type="xsd:double"&gt;13.9409172079266&lt;/D&gt;&lt;D xsi:type="xsd:double"&gt;14.1898857865147&lt;/D&gt;&lt;D xsi:type="xsd:double"&gt;13.4215784199108&lt;/D&gt;&lt;D xsi:type="xsd:double"&gt;12.5674817970238&lt;/D&gt;&lt;D xsi:type="xsd:double"&gt;13.2968400745126&lt;/D&gt;&lt;D xsi:type="xsd:double"&gt;13.3937134890203&lt;/D&gt;&lt;D xsi:type="xsd:double"&gt;12.9653353464646&lt;/D&gt;&lt;D xsi:type="xsd:double"&gt;12.4614436631145&lt;/D&gt;&lt;D xsi:type="xsd:double"&gt;13.2026466797005&lt;/D&gt;&lt;D xsi:type="xsd:double"&gt;11.742468678974&lt;/D&gt;&lt;D xsi:type="xsd:double"&gt;12.2836973570502&lt;/D&gt;&lt;D xsi:type="xsd:double"&gt;12.8392602592979&lt;/D&gt;&lt;D xsi:type="xsd:double"&gt;13.8622897048506&lt;/D&gt;&lt;D xsi:type="xsd:double"&gt;14.1210681812028&lt;/D&gt;&lt;D xsi:type="xsd:double"&gt;12.9165489959071&lt;/D&gt;&lt;D xsi:type="xsd:double"&gt;13.148176270999&lt;/D&gt;&lt;D xsi:type="xsd:double"&gt;13.7040952628739&lt;/D&gt;&lt;D xsi:type="xsd:double"&gt;13.2410435681397&lt;/D&gt;&lt;D xsi:type="xsd:double"&gt;13.292051865612&lt;/D&gt;&lt;D xsi:type="xsd:double"&gt;12.8239052133355&lt;/D&gt;&lt;D xsi:type="xsd:double"&gt;12.4202778420297&lt;/D&gt;&lt;D xsi:type="xsd:double"&gt;10.6958809193528&lt;/D&gt;&lt;D xsi:type="xsd:double"&gt;10.8432903199847&lt;/D&gt;&lt;D xsi:type="xsd:double"&gt;10.77908889975&lt;/D&gt;&lt;D xsi:type="xsd:double"&gt;10.3666730165439&lt;/D&gt;&lt;D xsi:type="xsd:double"&gt;10.7308263981207&lt;/D&gt;&lt;D xsi:type="xsd:double"&gt;11.2700184905942&lt;/D&gt;&lt;D xsi:type="xsd:double"&gt;11.6004337693681&lt;/D&gt;&lt;D xsi:type="xsd:double"&gt;12.6760149109806&lt;/D&gt;&lt;D xsi:type="xsd:double"&gt;12.7344242902518&lt;/D&gt;&lt;D xsi:type="xsd:double"&gt;12.4694756510786&lt;/D&gt;&lt;D xsi:type="xsd:double"&gt;11.3643698132248&lt;/D&gt;&lt;D xsi:type="xsd:double"&gt;11.5356317019292&lt;/D&gt;&lt;D xsi:type="xsd:double"&gt;12.2227380034421&lt;/D&gt;&lt;D xsi:type="xsd:double"&gt;12.6737423422054&lt;/D&gt;&lt;D xsi:type="xsd:double"&gt;12.7596801681488&lt;/D&gt;&lt;D xsi:type="xsd:double"&gt;13.0025508921635&lt;/D&gt;&lt;D xsi:type="xsd:double"&gt;12.8246011221037&lt;/D&gt;&lt;D xsi:type="xsd:double"&gt;13.334788045689&lt;/D&gt;&lt;D xsi:type="xsd:double"&gt;13.8359233718171&lt;/D&gt;&lt;D xsi:type="xsd:double"&gt;14.3796662440229&lt;/D&gt;&lt;D xsi:type="xsd:double"&gt;14.3600714641875&lt;/D&gt;&lt;D xsi:type="xsd:double"&gt;9.21440029876542&lt;/D&gt;&lt;D xsi:type="xsd:double"&gt;11.8565175160638&lt;/D&gt;&lt;D xsi:type="xsd:double"&gt;13.9420456739827&lt;/D&gt;&lt;D xsi:type="xsd:double"&gt;17.5648473048723&lt;/D&gt;&lt;D xsi:type="xsd:double"&gt;26.1751694277347&lt;/D&gt;&lt;D xsi:type="xsd:double"&gt;25.0326736280229&lt;/D&gt;&lt;D xsi:type="xsd:double"&gt;20.4743859631783&lt;/D&gt;&lt;D xsi:type="xsd:double"&gt;16.4438110465511&lt;/D&gt;&lt;D xsi:type="xsd:double"&gt;14.351839493628&lt;/D&gt;&lt;D xsi:type="xsd:double"&gt;13.3349243420937&lt;/D&gt;&lt;D xsi:type="xsd:double"&gt;12.6878243548015&lt;/D&gt;&lt;D xsi:type="xsd:double"&gt;10.8520578357133&lt;/D&gt;&lt;D xsi:type="xsd:double"&gt;9.76576670053465&lt;/D&gt;&lt;D xsi:type="xsd:double"&gt;9.28564984522536&lt;/D&gt;&lt;D xsi:type="xsd:double"&gt;8.80446102171664&lt;/D&gt;&lt;D xsi:type="xsd:double"&gt;9.49572839569191&lt;/D&gt;&lt;D xsi:type="xsd:double"&gt;8.90233054680788&lt;/D&gt;&lt;D xsi:type="xsd:double"&gt;8.1006227784228&lt;/D&gt;&lt;D xsi:type="xsd:double"&gt;7.67300726725615&lt;/D&gt;&lt;D xsi:type="xsd:double"&gt;7.89840408707276&lt;/D&gt;&lt;D xsi:type="xsd:double"&gt;7.49752347307724&lt;/D&gt;&lt;D xsi:type="xsd:double"&gt;7.97991461264618&lt;/D&gt;&lt;D xsi:type="xsd:double"&gt;7.7756101978536&lt;/D&gt;&lt;D xsi:type="xsd:double"&gt;8.14009245949708&lt;/D&gt;&lt;D xsi:type="xsd:double"&gt;7.59111305233875&lt;/D&gt;&lt;D xsi:type="xsd:double"&gt;7.54240464974789&lt;/D&gt;&lt;D xsi:type="xsd:double"&gt;6.47610778640373&lt;/D&gt;&lt;D xsi:type="xsd:double"&gt;6.3249062856625&lt;/D&gt;&lt;D xsi:type="xsd:double"&gt;5.94589959624877&lt;/D&gt;&lt;D xsi:type="xsd:double"&gt;6.40843964467221&lt;/D&gt;&lt;D xsi:type="xsd:double"&gt;6.5595572492971&lt;/D&gt;&lt;D xsi:type="xsd:double"&gt;6.91228416383295&lt;/D&gt;&lt;D xsi:type="xsd:double"&gt;6.90072323863029&lt;/D&gt;&lt;D xsi:type="xsd:double"&gt;6.58714363965876&lt;/D&gt;&lt;D xsi:type="xsd:double"&gt;7.09116984849213&lt;/D&gt;&lt;D xsi:type="xsd:double"&gt;7.04865905608304&lt;/D&gt;&lt;D xsi:type="xsd:double"&gt;6.64818244948932&lt;/D&gt;&lt;D xsi:type="xsd:double"&gt;6.89243529807159&lt;/D&gt;&lt;D xsi:type="xsd:double"&gt;7.01907767233638&lt;/D&gt;&lt;D xsi:type="xsd:double"&gt;7.79930702452874&lt;/D&gt;&lt;D xsi:type="xsd:double"&gt;7.84823036177864&lt;/D&gt;&lt;D xsi:type="xsd:double"&gt;8.01762259791843&lt;/D&gt;&lt;D xsi:type="xsd:double"&gt;7.96723802534705&lt;/D&gt;&lt;D xsi:type="xsd:double"&gt;7.58552383064135&lt;/D&gt;&lt;D xsi:type="xsd:double"&gt;7.64698727892147&lt;/D&gt;&lt;D xsi:type="xs</t>
        </r>
      </text>
    </comment>
    <comment ref="A5" authorId="0" shapeId="0" xr:uid="{62F3DCA1-BA59-4C42-BECE-F08A8F1022F0}">
      <text>
        <r>
          <rPr>
            <b/>
            <sz val="9"/>
            <color indexed="81"/>
            <rFont val="Tahoma"/>
            <family val="2"/>
          </rPr>
          <t>d:double"&gt;7.60953933624513&lt;/D&gt;&lt;D xsi:type="xsd:double"&gt;7.73472739111663&lt;/D&gt;&lt;D xsi:type="xsd:double"&gt;7.83469857353781&lt;/D&gt;&lt;D xsi:type="xsd:double"&gt;7.79930490659003&lt;/D&gt;&lt;D xsi:type="xsd:double"&gt;7.64454884590247&lt;/D&gt;&lt;D xsi:type="xsd:double"&gt;7.58547764623084&lt;/D&gt;&lt;D xsi:type="xsd:double"&gt;6.96117718226188&lt;/D&gt;&lt;D xsi:type="xsd:double"&gt;7.34345531455132&lt;/D&gt;&lt;D xsi:type="xsd:double"&gt;7.38501025809571&lt;/D&gt;&lt;D xsi:type="xsd:double"&gt;8.29122632204725&lt;/D&gt;&lt;D xsi:type="xsd:double"&gt;8.10691422584198&lt;/D&gt;&lt;D xsi:type="xsd:double"&gt;8.03428104710911&lt;/D&gt;&lt;D xsi:type="xsd:double"&gt;7.56035231994925&lt;/D&gt;&lt;D xsi:type="xsd:double"&gt;6.96932814359367&lt;/D&gt;&lt;D xsi:type="xsd:double"&gt;7.49625679054294&lt;/D&gt;&lt;D xsi:type="xsd:double"&gt;7.2959109748703&lt;/D&gt;&lt;D xsi:type="xsd:double"&gt;7.43300225273102&lt;/D&gt;&lt;D xsi:type="xsd:double"&gt;8.31791180853741&lt;/D&gt;&lt;D xsi:type="xsd:double"&gt;8.37909640361583&lt;/D&gt;&lt;D xsi:type="xsd:double"&gt;8.3666589015489&lt;/D&gt;&lt;D xsi:type="xsd:double"&gt;8.5348201118815&lt;/D&gt;&lt;D xsi:type="xsd:double"&gt;8.88233317254295&lt;/D&gt;&lt;/FQL&gt;&lt;FQL&gt;&lt;Q&gt;EWM^FMA_PE(NTMA,-10AY,0,AM,"PORTAGG","MEANR")&lt;/Q&gt;&lt;R&gt;121&lt;/R&gt;&lt;C&gt;1&lt;/C&gt;&lt;D xsi:type="xsd:double"&gt;14.4831177413675&lt;/D&gt;&lt;D xsi:type="xsd:double"&gt;15.5477417880763&lt;/D&gt;&lt;D xsi:type="xsd:double"&gt;15.0946699998734&lt;/D&gt;&lt;D xsi:type="xsd:double"&gt;15.0890091019209&lt;/D&gt;&lt;D xsi:type="xsd:double"&gt;15.0756220585371&lt;/D&gt;&lt;D xsi:type="xsd:double"&gt;15.2208147952756&lt;/D&gt;&lt;D xsi:type="xsd:double"&gt;15.9352196236886&lt;/D&gt;&lt;D xsi:type="xsd:double"&gt;16.1722948809455&lt;/D&gt;&lt;D xsi:type="xsd:double"&gt;15.5600900359039&lt;/D&gt;&lt;D xsi:type="xsd:double"&gt;16.0943332979653&lt;/D&gt;&lt;D xsi:type="xsd:double"&gt;16.3071677201835&lt;/D&gt;&lt;D xsi:type="xsd:double"&gt;16.6728891428201&lt;/D&gt;&lt;D xsi:type="xsd:double"&gt;16.909766707434&lt;/D&gt;&lt;D xsi:type="xsd:double"&gt;16.7896425698636&lt;/D&gt;&lt;D xsi:type="xsd:double"&gt;16.3259598742284&lt;/D&gt;&lt;D xsi:type="xsd:double"&gt;16.4638052972391&lt;/D&gt;&lt;D xsi:type="xsd:double"&gt;16.6954697622778&lt;/D&gt;&lt;D xsi:type="xsd:double"&gt;16.7527256319644&lt;/D&gt;&lt;D xsi:type="xsd:double"&gt;16.7421626241055&lt;/D&gt;&lt;D xsi:type="xsd:double"&gt;16.8470433316779&lt;/D&gt;&lt;D xsi:type="xsd:double"&gt;17.0968834384894&lt;/D&gt;&lt;D xsi:type="xsd:double"&gt;16.7672274098231&lt;/D&gt;&lt;D xsi:type="xsd:double"&gt;16.374242200788&lt;/D&gt;&lt;D xsi:type="xsd:double"&gt;16.298799920163&lt;/D&gt;&lt;D xsi:type="xsd:double"&gt;16.5841987251841&lt;/D&gt;&lt;D xsi:type="xsd:double"&gt;16.0938365855452&lt;/D&gt;&lt;D xsi:type="xsd:double"&gt;15.820654230795&lt;/D&gt;&lt;D xsi:type="xsd:double"&gt;15.9189472678155&lt;/D&gt;&lt;D xsi:type="xsd:double"&gt;16.67351521812&lt;/D&gt;&lt;D xsi:type="xsd:double"&gt;16.5924720324042&lt;/D&gt;&lt;D xsi:type="xsd:double"&gt;16.4561357733902&lt;/D&gt;&lt;D xsi:type="xsd:double"&gt;16.5491729310708&lt;/D&gt;&lt;D xsi:type="xsd:double"&gt;16.1826122559495&lt;/D&gt;&lt;D xsi:type="xsd:double"&gt;16.1064245217667&lt;/D&gt;&lt;D xsi:type="xsd:double"&gt;15.5163642937535&lt;/D&gt;&lt;D xsi:type="xsd:double"&gt;16.5038169333639&lt;/D&gt;&lt;D xsi:type="xsd:double"&gt;16.3453737470975&lt;/D&gt;&lt;D xsi:type="xsd:double"&gt;15.7478921118083&lt;/D&gt;&lt;D xsi:type="xsd:double"&gt;15.6083248557413&lt;/D&gt;&lt;D xsi:type="xsd:double"&gt;15.7499269457151&lt;/D&gt;&lt;D xsi:type="xsd:double"&gt;16.0894296141312&lt;/D&gt;&lt;D xsi:type="xsd:double"&gt;16.2266324257787&lt;/D&gt;&lt;D xsi:type="xsd:double"&gt;16.3316256248311&lt;/D&gt;&lt;D xsi:type="xsd:double"&gt;15.9934924552299&lt;/D&gt;&lt;D xsi:type="xsd:double"&gt;15.7367390711844&lt;/D&gt;&lt;D xsi:type="xsd:double"&gt;16.5522633373435&lt;/D&gt;&lt;D xsi:type="xsd:double"&gt;16.6415579654971&lt;/D&gt;&lt;D xsi:type="xsd:double"&gt;16.0635765888293&lt;/D&gt;&lt;D xsi:type="xsd:double"&gt;16.1388852902545&lt;/D&gt;&lt;D xsi:type="xsd:double"&gt;15.6281687532&lt;/D&gt;&lt;D xsi:type="xsd:double"&gt;16.1113714020435&lt;/D&gt;&lt;D xsi:type="xsd:double"&gt;15.8370024308287&lt;/D&gt;&lt;D xsi:type="xsd:double"&gt;16.0174665907436&lt;/D&gt;&lt;D xsi:type="xsd:double"&gt;15.5083813815944&lt;/D&gt;&lt;D xsi:type="xsd:double"&gt;14.9894614617888&lt;/D&gt;&lt;D xsi:type="xsd:double"&gt;15.2052489054921&lt;/D&gt;&lt;D xsi:type="xsd:double"&gt;16.0245080077121&lt;/D&gt;&lt;D xsi:type="xsd:double"&gt;19.5204673574677&lt;/D&gt;&lt;D xsi:type="xsd:double"&gt;19.9551475721204&lt;/D&gt;&lt;D xsi:type="xsd:double"&gt;18.6983640888106&lt;/D&gt;&lt;D xsi:type="xsd:double"&gt;18.1089366044594&lt;/D&gt;&lt;D xsi:type="xsd:double"&gt;17.4331515464368&lt;/D&gt;&lt;D xsi:type="xsd:double"&gt;16.5158781640817&lt;/D&gt;&lt;D xsi:type="xsd:double"&gt;15.9521742649924&lt;/D&gt;&lt;D xsi:type="xsd:double"&gt;14.72154984026&lt;/D&gt;&lt;D xsi:type="xsd:double"&gt;14.375587207546&lt;/D&gt;&lt;D xsi:type="xsd:double"&gt;14.3657068281131&lt;/D&gt;&lt;D xsi:type="xsd:double"&gt;14.3308210625536&lt;/D&gt;&lt;D xsi:type="xsd:double"&gt;13.9886236044287&lt;/D&gt;&lt;D xsi:type="xsd:double"&gt;13.9586431021459&lt;/D&gt;&lt;D xsi:type="xsd:double"&gt;13.389235108696&lt;/D&gt;&lt;D xsi:type="xsd:double"&gt;13.4082552501393&lt;/D&gt;&lt;D xsi:type="xsd:double"&gt;14.0547499390725&lt;/D&gt;&lt;D xsi:type="xsd:double"&gt;14.5432813680778&lt;/D&gt;&lt;D xsi:type="xsd:double"&gt;14.3094242922219&lt;/D&gt;&lt;D xsi:type="xsd:double"&gt;14.944463091313&lt;/D&gt;&lt;D xsi:type="xsd:double"&gt;15.7206433752588&lt;/D&gt;&lt;D xsi:type="xsd:double"&gt;15.6402284154293&lt;/D&gt;&lt;D xsi:type="xsd:double"&gt;15.1257299795124&lt;/D&gt;&lt;D xsi:type="xsd:double"&gt;15.1712494020518&lt;/D&gt;&lt;D xsi:type="xsd:double"&gt;14.4303526456132&lt;/D&gt;&lt;D xsi:type="xsd:double"&gt;13.9646428302684&lt;/D&gt;&lt;D xsi:type="xsd:double"&gt;13.2807611501983&lt;/D&gt;&lt;D xsi:type="xsd:double"&gt;13.973620959791&lt;/D&gt;&lt;D xsi:type="xsd:double"&gt;13.814717276755&lt;/D&gt;&lt;D xsi:type="xsd:double"&gt;12.6240962121162&lt;/D&gt;&lt;D xsi:type="xsd:double"&gt;13.2929075575667&lt;/D&gt;&lt;D xsi:type="xsd:double"&gt;13.4347409528641&lt;/D&gt;&lt;D xsi:type="xsd:double"&gt;13.5220356113058&lt;/D&gt;&lt;D xsi:type="xsd:double"&gt;13.3423504124901&lt;/D&gt;&lt;D xsi:type="xsd:double"&gt;13.0576526434744&lt;/D&gt;&lt;D xsi:type="xsd:double"&gt;13.1692336553971&lt;/D&gt;&lt;D xsi:type="xsd:double"&gt;13.0799034168196&lt;/D&gt;&lt;D xsi:type="xsd:double"&gt;13.2989393713427&lt;/D&gt;&lt;D xsi:type="xsd:double"&gt;13.3729982512817&lt;/D&gt;&lt;D xsi:type="xsd:double"&gt;13.8127714061901&lt;/D&gt;&lt;D xsi:type="xsd:double"&gt;13.8211761277484&lt;/D&gt;&lt;D xsi:type="xsd:double"&gt;13.6730021637594&lt;/D&gt;&lt;D xsi:type="xsd:double"&gt;13.5560102120849&lt;/D&gt;&lt;D xsi:type="xsd:double"&gt;13.601954286818&lt;/D&gt;&lt;D xsi:type="xsd:double"&gt;13.7216477263652&lt;/D&gt;&lt;D xsi:type="xsd:double"&gt;13.8332895244065&lt;/D&gt;&lt;D xsi:type="xsd:double"&gt;14.0501503369204&lt;/D&gt;&lt;D xsi:type="xsd:double"&gt;13.9966844783279&lt;/D&gt;&lt;D xsi:type="xsd:double"&gt;14.3468826361733&lt;/D&gt;&lt;D xsi:type="xsd:double"&gt;14.121317734026&lt;/D&gt;&lt;D xsi:type="xsd:double"&gt;14.181419105404&lt;/D&gt;&lt;D xsi:type="xsd:double"&gt;13.958197939736&lt;/D&gt;&lt;D xsi:type="xsd:double"&gt;14.2670756825123&lt;/D&gt;&lt;D xsi:type="xsd:double"&gt;14.1128324941991&lt;/D&gt;&lt;D xsi:type="xsd:double"&gt;13.9006105601496&lt;/D&gt;&lt;D xsi:type="xsd:double"&gt;14.0356373160677&lt;/D&gt;&lt;D xsi:type="xsd:double"&gt;13.9659963922866&lt;/D&gt;&lt;D xsi:type="xsd:double"&gt;13.84692124748&lt;/D&gt;&lt;D xsi:type="xsd:double"&gt;12.7451083167208&lt;/D&gt;&lt;D xsi:type="xsd:double"&gt;12.421963461487&lt;/D&gt;&lt;D xsi:type="xsd:double"&gt;13.1691073636309&lt;/D&gt;&lt;D xsi:type="xsd:double"&gt;13.4077206444913&lt;/D&gt;&lt;D xsi:type="xsd:double"&gt;13.435193281619&lt;/D&gt;&lt;D xsi:type="xsd:double"&gt;13.6740818650053&lt;/D&gt;&lt;D xsi:type="xsd:double"&gt;13.9656176843499&lt;/D&gt;&lt;/FQL&gt;&lt;FQL&gt;&lt;Q&gt;EIDO^FMA_PE(NTMA,-10AY,0,AM,"PORTAGG","MEANR")&lt;/Q&gt;&lt;R&gt;121&lt;/R&gt;&lt;C&gt;1&lt;/C&gt;&lt;D xsi:type="xsd:double"&gt;13.2838308644198&lt;/D&gt;&lt;D xsi:type="xsd:double"&gt;14.5519074299539&lt;/D&gt;&lt;D xsi:type="xsd:double"&gt;13.9512467080215&lt;/D&gt;&lt;D xsi:type="xsd:double"&gt;13.8069981746787&lt;/D&gt;&lt;D xsi:type="xsd:double"&gt;14.3196053153544&lt;/D&gt;&lt;D xsi:type="xsd:double"&gt;14.9115120887027&lt;/D&gt;&lt;D xsi:type="xsd:double"&gt;15.223097727209&lt;/D&gt;&lt;D xsi:type="xsd:double"&gt;14.9634416095983&lt;/D&gt;&lt;D xsi:type="xsd:double"&gt;14.5402249841855&lt;/D&gt;&lt;D xsi:type="xsd:double"&gt;14.8804265388344&lt;/D&gt;&lt;D xsi:type="xsd:double"&gt;15.8978226259192&lt;/D&gt;&lt;D xsi:type="xsd:double"&gt;16.7320347488668&lt;/D&gt;&lt;D xsi:type="xsd:double"&gt;16.0051866391202&lt;/D&gt;&lt;D xsi:type="xsd:double"&gt;16.30939407806&lt;/D&gt;&lt;D xsi:type="xsd:double"&gt;15.2597493820617&lt;/D&gt;&lt;D xsi:type="xsd:double"&gt;15.2470352729345&lt;/D&gt;&lt;D xsi:type="xsd:double"&gt;15.2325153790491&lt;/D&gt;&lt;D xsi:type="xsd:double"&gt;15.2839238448763&lt;/D&gt;&lt;D xsi:type="xsd:double"&gt;14.979951078592&lt;/D&gt;&lt;D xsi:type="xsd:double"&gt;15.525386050315&lt;/D&gt;&lt;D xsi:type="xsd:double"&gt;15.7103478345577&lt;/D&gt;&lt;D xsi:type="xsd:double"&gt;15.4241248892966&lt;/D&gt;&lt;D xsi:type="xsd:double"&gt;15.6403904662917&lt;/D&gt;&lt;D xsi:type="xsd:double"&gt;15.461913983189&lt;/D&gt;&lt;D xsi:type="xsd:double"&gt;15.435461386445&lt;/D&gt;&lt;D xsi:type="xsd:double"&gt;15.6724794326148&lt;/D&gt;&lt;D xsi:type="xsd:double"&gt;15.4098210594894&lt;/D&gt;&lt;D xsi:type="xsd:double"&gt;15.1611985894522&lt;/D&gt;&lt;D xsi:type="xsd:double"&gt;15.8212163966398&lt;/D&gt;&lt;D xsi:type="xsd:double"&gt;15.4043114555047&lt;/D&gt;&lt;D xsi:type="xsd:double"&gt;15.1889564497006&lt;/D&gt;&lt;D xsi:type="xsd:double"&gt;14.8624534609502&lt;/D&gt;&lt;D xsi:type="xsd:double"&gt;13.7419565314265&lt;/D&gt;&lt;D xsi:type="xsd:double"&gt;13.3636979522765&lt;/D&gt;&lt;D xsi:type="xsd:double"&gt;12.8842704233404&lt;/D&gt;&lt;D xsi:type="xsd:double"&gt;13.9944468153982&lt;/D&gt;&lt;D xsi:type="xsd:double"&gt;12.9822127765133&lt;/D&gt;&lt;D xsi:type="xsd:double"&gt;13.1013891444328&lt;/D&gt;&lt;D xsi:type="xsd:double"&gt;13.0125556841145&lt;/D&gt;&lt;D xsi:type="xsd:double"&gt;13.8919879874611&lt;/D&gt;&lt;D xsi:type="xsd:double"&gt;14.5348161474224&lt;/D&gt;&lt;D xsi:type="xsd:double"&gt;14.4255971504114&lt;/D&gt;&lt;D xsi:type="xsd:double"&gt;14.2115094804064&lt;/D&gt;&lt;D xsi:type="xsd:double"&gt;13.9899307506881&lt;/D&gt;&lt;D xsi:type="xsd:double"&gt;13.3601404252896&lt;/D&gt;&lt;D xsi:type="xsd:double"&gt;13.8137420541263&lt;/D&gt;&lt;D xsi:type="xsd:double"&gt;14.2305978133545&lt;/D&gt;&lt;D xsi:type="xsd:double"&gt;14.5977780051232&lt;/D&gt;&lt;D xsi:type="xsd:double"&gt;14.7691226913559&lt;/D&gt;&lt;D xsi:type="xsd:double"&gt;14.1150590341369&lt;/D&gt;&lt;D xsi:type="xsd:double"&gt;14.6171934077815&lt;/D&gt;&lt;D xsi:type="xsd:double"&gt;14.6511245409548&lt;/D&gt;&lt;D xsi:type="xsd:double"&gt;15.3825287376618&lt;/D&gt;&lt;D xsi:type="xsd:double"&gt;14.6227824377831&lt;/D&gt;&lt;D xsi:type="xsd:double"&gt;11.7185657978109&lt;/D&gt;&lt;D xsi:type="xsd:double"&gt;11.0514865159738&lt;/D&gt;&lt;D xsi:type="xsd:double"&gt;11.8718584786132&lt;/D&gt;&lt;D xsi:type="xsd:double"&gt;15.2780697100262&lt;/D&gt;&lt;D xsi:type="xsd:double"&gt;16.380871022786&lt;/D&gt;&lt;D xsi:type="xsd:double"&gt;16.8919123566966&lt;/D&gt;&lt;D xsi:type="xsd:double"&gt;15.7733466407216&lt;/D&gt;&lt;D xsi:type="xsd:double"&gt;15.645190611862&lt;/D&gt;&lt;D xsi:type="xsd:double"&gt;16.9786147578115&lt;/D&gt;&lt;D xsi:type="xsd:double"&gt;18.067530201343&lt;/D&gt;&lt;D xsi:type="xsd:double"&gt;18.281313335257&lt;/D&gt;&lt;D xsi:type="xsd:double"&gt;17.4402730518618&lt;/D&gt;&lt;D xsi:type="xsd:double"&gt;16.9827963334596&lt;/D&gt;&lt;D xsi:type="xsd:double"&gt;15.7111429022792&lt;/D&gt;&lt;D xsi:type="xsd:double"&gt;15.6656678852372&lt;/D&gt;&lt;D xsi:type="xsd:double"&gt;15.9642816970963&lt;/D&gt;&lt;D xsi:type="xsd:double"&gt;14.7298776464709&lt;/D&gt;&lt;D xsi:type="xsd:double"&gt;14.8461550352625&lt;/D&gt;&lt;D xsi:type="xsd:double"&gt;15.0478141617289&lt;/D&gt;&lt;D xsi:type="xsd:double"&gt;15.4252099245984&lt;/D&gt;&lt;D xsi:type="xsd:double"&gt;15.2249568177411&lt;/D&gt;&lt;D xsi:type="xsd:double"&gt;14.8485938267177&lt;/D&gt;&lt;D xsi:type="xsd:double"&gt;14.7361451029005&lt;/D&gt;&lt;D xsi:type="xsd:double"&gt;15.1939668162546&lt;/D&gt;&lt;D xsi:type="xsd:double"&gt;14.9408362704615&lt;/D&gt;&lt;D xsi:type="xsd:double"&gt;14.7976179001725&lt;/D&gt;&lt;D xsi:type="xsd:double"&gt;13.1829124729735&lt;/D&gt;&lt;D xsi:type="xsd:double"&gt;13.0526128969118&lt;/D&gt;&lt;D xsi:type="xsd:double"&gt;12.1909679403496&lt;/D&gt;&lt;D xsi:type="xsd:double"&gt;12.8829952308176&lt;/D&gt;&lt;D xsi:type="xsd:double"&gt;13.085151694756&lt;/D&gt;&lt;D xsi:type="xsd:double"&gt;12.4267360746844&lt;/D&gt;&lt;D xsi:type="xsd:double"&gt;12.7595698669575&lt;/D&gt;&lt;D xsi:type="xsd:double"&gt;12.2700815660886&lt;/D&gt;&lt;D xsi:type="xsd:double"&gt;11.7844488253224&lt;/D&gt;&lt;D xsi:type="xsd:double"&gt;12.3537290354059&lt;/D&gt;&lt;D xsi:type="xsd:double"&gt;11.7063873198766&lt;/D&gt;&lt;D xsi:type="xsd:double"&gt;12.0770898412148&lt;/D&gt;&lt;D xsi:type="xsd:double"&gt;11.8809409498844&lt;/D&gt;&lt;D xsi:type="xsd:double"&gt;13.6383017118359&lt;/D&gt;&lt;D xsi:type="xsd:double"&gt;13.459719694866&lt;/D&gt;&lt;D xsi:type="xsd:double"&gt;13.6540869084422&lt;/D&gt;&lt;D xsi:type="xsd:double"&gt;13.41561805324&lt;/D&gt;&lt;D xsi:type="xsd:double"&gt;12.9918362944625&lt;/D&gt;&lt;D xsi:type="xsd:double"&gt;12.3151125928529&lt;/D&gt;&lt;D xsi:type="xsd:double"&gt;12.3643665467446&lt;/D&gt;&lt;D xsi:type="xsd:double"&gt;13.0150123453788&lt;/D&gt;&lt;D xsi:type="xsd:double"&gt;13.0855120178136&lt;/D&gt;&lt;D xsi:type="xsd:double"&gt;13.0258038981296&lt;/D&gt;&lt;D xsi:type="xsd:double"&gt;12.4738026035655&lt;/D&gt;&lt;D xsi:type="xsd:double"&gt;11.5669849844414&lt;/D&gt;&lt;D xsi:type="xsd:double"&gt;11.614091972684&lt;/D&gt;&lt;D xsi:type="xsd:double"&gt;12.4159974732201&lt;/D&gt;&lt;D xsi:type="xsd:double"&gt;12.4522784794981&lt;/D&gt;&lt;D xsi:type="xsd:double"&gt;13.6311694868804&lt;/D&gt;&lt;D xsi:type="xsd:double"&gt;13.3458039806314&lt;/D&gt;&lt;D xsi:type="xsd:double"&gt;12.4903457295959&lt;/D&gt;&lt;D xsi:type="xsd:double"&gt;11.6194805266482&lt;/D&gt;&lt;D xsi:type="xsd:double"&gt;10.9204633420565&lt;/D&gt;&lt;D xsi:type="xsd:double"&gt;10.6377305638331&lt;/D&gt;&lt;D xsi:type="xsd:double"&gt;10.616998132748&lt;/D&gt;&lt;D xsi:type="xsd:double"&gt;10.0578576550542&lt;/D&gt;&lt;D xsi:type="xsd:double"&gt;10.8162993558073&lt;/D&gt;&lt;D xsi:type="xsd:double"&gt;11.3091532871455&lt;/D&gt;&lt;D xsi:type="xsd:double"&gt;11.143485938604&lt;/D&gt;&lt;D xsi:type="xsd:double"&gt;12.5835799665423&lt;/D&gt;&lt;D xsi:type="xsd:double"&gt;12.2079277378532&lt;/D&gt;&lt;/FQL&gt;&lt;FQL&gt;&lt;Q&gt;KSA^FMA_PE(LTMA,-10AY,0,AM,"PORTAGG","MEANR")&lt;/Q&gt;&lt;R&gt;121&lt;/R&gt;&lt;C&gt;1&lt;/C&gt;&lt;D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xsi:type="xsd:double"&gt;12.0723716228324&lt;/D&gt;&lt;D xsi:type="xsd:double"&gt;10.7014301997257&lt;/D&gt;&lt;D xsi:type="xsd:double"&gt;11.7814369306967&lt;/D&gt;&lt;D xsi:type="xsd:double"&gt;11.9182139969726&lt;/D&gt;&lt;D xsi:type="xsd:double"&gt;12.3584585137614&lt;/D&gt;&lt;D xsi:type="xsd:double"&gt;12.7610668196411&lt;/D&gt;&lt;D xsi:type="xsd:double"&gt;12.8726072640436&lt;/D&gt;&lt;D xsi:type="xsd:double"&gt;12.912322102198&lt;/D&gt;&lt;D xsi:type="xsd:double"&gt;12.8756023272218&lt;/D&gt;&lt;D xsi:type="xsd:double"&gt;12.4827421938468&lt;/D&gt;&lt;D xsi:type="xsd:double"&gt;13.923275868158&lt;/D&gt;&lt;D xsi:type="xsd:double"&gt;14.9432563839722&lt;/D&gt;&lt;D xsi:type="xsd:double"&gt;14.85251747539&lt;/D&gt;&lt;D xsi:type="xsd:double"&gt;15.0063560129&lt;/D&gt;&lt;D xsi:type="xsd:double"&gt;15.3129363764617&lt;/D&gt;&lt;D xsi:type="xsd:double"&gt;15.2718808678995&lt;/D&gt;&lt;D xsi:type="xsd:double"&gt;14.9879652499402&lt;/D&gt;&lt;D xsi:type="xsd:double"&gt;15.0120054708494&lt;/D&gt;&lt;D xsi:type="xsd:double"&gt;15.3869852606962&lt;/D&gt;&lt;D xsi:type="xsd:double"&gt;15.2288522606543&lt;/D&gt;&lt;D xsi:type="xsd:double"&gt;15.2379183796721&lt;/D&gt;&lt;D xsi:type="xsd:double"&gt;14.3909461860693&lt;/D&gt;&lt;D xsi:type="xsd:double"&gt;14.395162032846&lt;/D&gt;&lt;D xsi:type="xsd:double"&gt;14.4392825779346&lt;/D&gt;&lt;D xsi:type="xsd:double"&gt;14.7350720507529&lt;/D&gt;&lt;D xsi:type="xsd:double"&gt;14.9760064735263&lt;/D&gt;&lt;D xsi:type="xsd:double"&gt;15.151610807203&lt;/D&gt;&lt;D xsi:type="xsd:double"&gt;15.1779482672604&lt;/D&gt;&lt;D xsi:type="xsd:double"&gt;15.1666781812148&lt;/D&gt;&lt;D xsi:type="xsd:double"&gt;15.5047725529316&lt;/D&gt;&lt;D xsi:type="xsd:double"&gt;15.512537748046&lt;/D&gt;&lt;D xsi:type="xsd:double"&gt;15.1907366986642&lt;/D&gt;&lt;D xsi:type="xsd:double"&gt;14.5679156010181&lt;/D&gt;&lt;D xsi:type="xsd:double"&gt;14.4485098601002&lt;/D&gt;&lt;D xsi:type="xsd:double"&gt;14.8638170088247&lt;/D&gt;&lt;D xsi:type="xsd:double"&gt;15.5190251839128&lt;/D&gt;&lt;D xsi:type="xsd:double"&gt;16.3699949592493&lt;/D&gt;&lt;D xsi:type="xsd:double"&gt;17.4519031068725&lt;/D&gt;&lt;D xsi:type="xsd:double"&gt;17.1841124203203&lt;/D&gt;&lt;D xsi:type="xsd:double"&gt;17.4495485355718&lt;/D&gt;&lt;D xsi:type="xsd:double"&gt;17.3056816176546&lt;/D&gt;&lt;D xsi:type="xsd:double"&gt;17.6020728704034&lt;/D&gt;&lt;D xsi:type="xsd:double"&gt;17.3730132808242&lt;/D&gt;&lt;D xsi:type="xsd:double"&gt;17.5988604251927&lt;/D&gt;&lt;D xsi:type="xsd:double"&gt;17.8358883578517&lt;/D&gt;&lt;D xsi:type="xsd:double"&gt;17.7644887838269&lt;/D&gt;&lt;D xsi:type="xsd:double"&gt;18.6726732173656&lt;/D&gt;&lt;D xsi:type="xsd:double"&gt;18.9011929035536&lt;/D&gt;&lt;D xsi:type="xsd:double"&gt;19.9453083427778&lt;/D&gt;&lt;D xsi:type="xsd:double"&gt;18.4486620701825&lt;/D&gt;&lt;D xsi:type="xsd:double"&gt;17.1337752142493&lt;/D&gt;&lt;D xsi:type="xsd:double"&gt;17.5246148957172&lt;/D&gt;&lt;D xsi:type="xsd:double"&gt;18.1211485681513&lt;/D&gt;&lt;D xsi:type="xsd:double"&gt;19.2786127290697&lt;/D&gt;&lt;D xsi:type="xsd:double"&gt;19.6171483159945&lt;/D&gt;&lt;D xsi:type="xsd:double"&gt;20.5447912538937&lt;/D&gt;&lt;D xsi:type="xsd:double"&gt;23.8622842963818&lt;/D&gt;&lt;D xsi:type="xsd:double"&gt;25.9429647054762&lt;/D&gt;&lt;D xsi:type="xsd:double"&gt;24.8645311208084&lt;/D&gt;&lt;D xsi:type="xsd:double"&gt;27.9262576530307&lt;/D&gt;&lt;D xsi:type="xsd:double"&gt;29.2999041539848&lt;/D&gt;&lt;D xsi:type="xsd:double"&gt;26.4396093570888&lt;/D&gt;&lt;D xsi:type="xsd:double"&gt;26.3943213223833&lt;/D&gt;&lt;D xsi:type="xsd:double"&gt;25.7692152269104&lt;/D&gt;&lt;D xsi:type="xsd:double"&gt;25.1256599699041&lt;/D&gt;&lt;D xsi:type="xsd:double"&gt;24.6088500671909&lt;/D&gt;&lt;D xsi:type="xsd:double"&gt;23.6634305692918&lt;/D&gt;&lt;D xsi:type="xsd:double"&gt;23.3738585232065&lt;/D&gt;&lt;D xsi:type="xsd:double"&gt;22.8826174874076&lt;/D&gt;&lt;D xsi:type="xsd:double"&gt;22.0769891179453&lt;/D&gt;&lt;D xsi:type="xsd:double"&gt;21.6579338655654&lt;/D&gt;&lt;D xsi:type="xsd:double"&gt;19.3015487508326&lt;/D&gt;&lt;D xsi:type="xsd:double"&gt;20.6859251323186&lt;/D&gt;&lt;D xsi:type="xsd:double"&gt;20.8136598983903&lt;/D&gt;&lt;D xsi:type="xsd:double"&gt;21.3928546852743&lt;/D&gt;&lt;D xsi:type="xsd:double"&gt;21.3853566988718&lt;/D&gt;&lt;D xsi:type="xsd:double"&gt;20.5402659908338&lt;/D&gt;&lt;D xsi:type="xsd:double"&gt;20.0011594433436&lt;/D&gt;&lt;D xsi:type="xsd:double"&gt;19.0210209481636&lt;/D&gt;&lt;D xsi:type="xsd:double"&gt;19.1473453095798&lt;/D&gt;&lt;D xsi:type="xsd:double"&gt;18.2592968356831&lt;/D&gt;&lt;D xsi:type="xsd:double"&gt;17.3514220293816&lt;/D&gt;&lt;D xsi:type="xsd:double"&gt;16.8158644464386&lt;/D&gt;&lt;D xsi:type="xsd:double"&gt;15.1155457490131&lt;/D&gt;&lt;D xsi:type="xsd:double"&gt;16.0223297042127&lt;/D&gt;&lt;D xsi:type="xsd:double"&gt;15.2725877703605&lt;/D&gt;&lt;D xsi:type="xsd:double"&gt;15.350482886447&lt;/D&gt;&lt;D xsi:type="xsd:double"&gt;15.6356750461771&lt;/D&gt;&lt;D xsi:type="xsd:double"&gt;16.0998293906126&lt;/D&gt;&lt;D xsi:type="xsd:double"&gt;16.5471511155496&lt;/D&gt;&lt;D xsi:type="xsd:double"&gt;17.2360279464753&lt;/D&gt;&lt;D xsi:type="xsd:double"&gt;17.620690434169&lt;/D&gt;&lt;D xsi:type="xsd:double"&gt;17.6027083565494&lt;/D&gt;&lt;D xsi:type="xsd:double"&gt;17.2387830430638&lt;/D&gt;&lt;D xsi:type="xsd:double"&gt;18.0292273345043&lt;/D&gt;&lt;D xsi:type="xsd:double"&gt;19.628850895757&lt;/D&gt;&lt;D xsi:type="xsd:double"&gt;21.3210562749739&lt;/D&gt;&lt;D xsi:type="xsd:double"&gt;21.3299843640537&lt;/D&gt;&lt;D xsi:type="xsd:double"&gt;21.7058388856113&lt;/D&gt;&lt;D xsi:type="xsd:double"&gt;21.4792321516896&lt;/D&gt;&lt;D xsi:type="xsd:double"&gt;20.9017965692774&lt;/D&gt;&lt;D xsi:type="xsd:double"&gt;20.3496929487108&lt;/D&gt;&lt;D xsi:type="xsd:double"&gt;20.1299551127799&lt;/D&gt;&lt;D xsi:type="xsd:double"&gt;19.7763396346372&lt;/D&gt;&lt;D xsi:type="xsd:double"&gt;19.6008208144721&lt;/D&gt;&lt;D xsi:type="xsd:double"&gt;19.6007796302031&lt;/D&gt;&lt;D xsi:type="xsd:double"&gt;19.3840092421299&lt;/D&gt;&lt;D xsi:type="xsd:double"&gt;18.8588059607721&lt;/D&gt;&lt;D xsi:type="xsd:double"&gt;18.3790228582058&lt;/D&gt;&lt;D xsi:type="xsd:double"&gt;18.5882202164885&lt;/D&gt;&lt;D xsi:type="xsd:double"&gt;18.2034384093571&lt;/D&gt;&lt;D xsi:type="xsd:double"&gt;18.0650700037024&lt;/D&gt;&lt;D xsi:type="xsd:double"&gt;17.9553368858516&lt;/D&gt;&lt;D xsi:type="xsd:double"&gt;17.2758996440267&lt;/D&gt;&lt;D xsi:type="xsd:double"&gt;17.4142481751806&lt;/D&gt;&lt;D xsi:type="xsd:double"&gt;16.7832184602442&lt;/D&gt;&lt;D xsi:type="xsd:double"&gt;16.2004557544304&lt;/D&gt;&lt;/FQL&gt;&lt;FQL&gt;&lt;Q&gt;SET-BKK^FMA_PE(LTMA,-10AY,0,AM,"PORTAGG","MEANR")&lt;/Q&gt;&lt;R&gt;121&lt;/R&gt;&lt;C&gt;1&lt;/C&gt;&lt;D xsi:type="xsd:double"&gt;19.0500652655563&lt;/D&gt;&lt;D xsi:type="xsd:double"&gt;18.7869915087039&lt;/D&gt;&lt;D xsi:type="xsd:double"&gt;16.4628687556865&lt;/D&gt;&lt;D xsi:type="xsd:double"&gt;14.6069226732693&lt;/D&gt;&lt;D xsi:type="xsd:double"&gt;12.9547885113123&lt;/D&gt;&lt;D xsi:type="xsd:double"&gt;15.6622928561776&lt;/D&gt;&lt;D xsi:type="xsd:double"&gt;16.6700568212845&lt;/D&gt;&lt;D xsi:type="xsd:double"&gt;16.4429498807039&lt;/D&gt;&lt;D xsi:type="xsd:double"&gt;16.2975202849396&lt;/D&gt;&lt;D xsi:type="xsd:double"&gt;16.3667657704209&lt;/D&gt;&lt;D xsi:type="xsd:double"&gt;16.5646953968717&lt;/D&gt;&lt;D xsi:type="xsd:double"&gt;16.8126172436834&lt;/D&gt;&lt;D xsi:type="xsd:double"&gt;15.6303832422086&lt;/D&gt;&lt;D xsi:type="xsd:double"&gt;15.3546044946216&lt;/D&gt;&lt;D xsi:type="xsd:double"&gt;15.9508390295042&lt;/D&gt;&lt;D xsi:type="xsd:double"&gt;16.1778020690434&lt;/D&gt;&lt;D xsi:type="xsd:double"&gt;16.536127251994&lt;/D&gt;&lt;D xsi:type="xsd:double"&gt;16.6844746724319&lt;/D&gt;&lt;D xsi:type="xsd:double"&gt;16.2809506499232&lt;/D&gt;&lt;D xsi:type="xsd:double"&gt;16.3012463566416&lt;/D&gt;&lt;D xsi:type="xsd:double"&gt;16.040569475432&lt;/D&gt;&lt;D xsi:type="xsd:double"&gt;16.0187096030417&lt;/D&gt;&lt;D xsi:type="xsd:double"&gt;15.9450942726581&lt;/D&gt;&lt;D xsi:type="xsd:double"&gt;15.9292314494995&lt;/D&gt;&lt;D xsi:type="xsd:double"&gt;16.3421944387369&lt;/D&gt;&lt;D xsi:type="xsd:double"&gt;16.8330552875108&lt;/D&gt;&lt;D xsi:type="xsd:double"&gt;16.9409114513691&lt;/D&gt;&lt;D xsi:type="xsd:double"&gt;17.214907941619&lt;/D&gt;&lt;D xsi:type="xsd:double"&gt;18.3818558183904&lt;/D&gt;&lt;D xsi:type="xsd:double"&gt;18.0045301398617&lt;/D&gt;&lt;D xsi:type="xsd:double"&gt;17.6718765143887&lt;/D&gt;&lt;D xsi:type="xsd:double"&gt;17.3552635589799&lt;/D&gt;&lt;D xsi:type="xsd:double"&gt;17.1335220952996&lt;/D&gt;&lt;D xsi:type="xsd:double"&gt;16.9973070073873&lt;/D&gt;&lt;D xsi:type="xsd:double"&gt;16.3828946986603&lt;/D&gt;&lt;D xsi:type="xsd:double"&gt;16.5565183767651&lt;/D&gt;&lt;D xsi:type="xsd:double"&gt;16.0491065250081&lt;/D&gt;&lt;D xsi:type="xsd:double"&gt;15.9301851196892&lt;/D&gt;&lt;D xsi:type="xsd:double"&gt;15.4849551500059&lt;/D&gt;&lt;D xsi:type="xsd:double"&gt;15.0486414048839&lt;/D&gt;&lt;D xsi:type="xsd:double"&gt;14.652375775437&lt;/D&gt;&lt;D xsi:type="xsd:double"&gt;15.5180618700633&lt;/D&gt;&lt;D xsi:type="xsd:double"&gt;16.1758408725154&lt;/D&gt;&lt;D xsi:type="xsd:double"&gt;16.145818027051&lt;/D&gt;&lt;D xsi:type="xsd:double"&gt;16.0654539012399&lt;/D&gt;&lt;D xsi:type="xsd:double"&gt;16.1916786350815&lt;/D&gt;&lt;D xsi:type="xsd:double"&gt;16.5280355388657&lt;/D&gt;&lt;D xsi:type="xsd:double"&gt;16.1768448503883&lt;/D&gt;&lt;D xsi:type="xsd:double"&gt;16.5461038230311&lt;/D&gt;&lt;D xsi:type="xsd:double"&gt;16.6736829541179&lt;/D&gt;&lt;D xsi:type="xsd:double"&gt;17.2052210564087&lt;/D&gt;&lt;D xsi:type="xsd:double"&gt;16.8655798132588&lt;/D&gt;&lt;D xsi:type="xsd:double"&gt;17.0171655021149&lt;/D&gt;&lt;D xsi:type="xsd:double"&gt;16.7779441900603&lt;/D&gt;&lt;D xsi:type="xsd:double"&gt;14.4598454760335&lt;/D&gt;&lt;D xsi:type="xsd:double"&gt;15.0573863040762&lt;/D&gt;&lt;D xsi:type="xsd:double"&gt;16.3176720139163&lt;/D&gt;&lt;D xsi:type="xsd:double"&gt;17.9624851675066&lt;/D&gt;&lt;D xsi:type="xsd:double"&gt;18.7421103969607&lt;/D&gt;&lt;D xsi:type="xsd:double"&gt;19.9085395020686&lt;/D&gt;&lt;D xsi:type="xsd:double"&gt;20.4940804570577&lt;/D&gt;&lt;D xsi:type="xsd:double"&gt;22.0135316987251&lt;/D&gt;&lt;D xsi:type="xsd:double"&gt;22.2172523804223&lt;/D&gt;&lt;D xsi:type="xsd:double"&gt;25.7085191869581&lt;/D&gt;&lt;D xsi:type="xsd:double"&gt;28.8271954669985&lt;/D&gt;&lt;D xsi:type="xsd:double"&gt;27.1931212240106&lt;/D&gt;&lt;D xsi:type="xsd:double"&gt;27.4933449176206&lt;/D&gt;&lt;D xsi:type="xsd:double"&gt;26.5567664407457&lt;/D&gt;&lt;D xsi:type="xsd:double"&gt;25.6666174425184&lt;/D&gt;&lt;D xsi:type="xsd:double"&gt;24.71422882131&lt;/D&gt;&lt;D xsi:type="xsd:double"&gt;23.2060241261927&lt;/D&gt;&lt;D xsi:type="xsd:double"&gt;22.0951548352594&lt;/D&gt;&lt;D xsi:type="xsd:double"&gt;22.1675353121738&lt;/D&gt;&lt;D xsi:type="xsd:double"&gt;21.1978525666406&lt;/D&gt;&lt;D xsi:type="xsd:double"&gt;20.3947965119378&lt;/D&gt;&lt;D xsi:type="xsd:double"&gt;19.0645533193237&lt;/D&gt;&lt;D xsi:type="xsd:double"&gt;19.2321932484887&lt;/D&gt;&lt;D xsi:type="xsd:double"&gt;19.0275655789242&lt;/D&gt;&lt;D xsi:type="xsd:double"&gt;18.7593020575469&lt;/D&gt;&lt;D xsi:type="xsd:double"&gt;18.5652829910503&lt;/D&gt;&lt;D xsi:type="xsd:double"&gt;18.0605330924186&lt;/D&gt;&lt;D xsi:type="xsd:double"&gt;17.8854565157307&lt;/D&gt;&lt;D xsi:type="xsd:double"&gt;17.2677730520735&lt;/D&gt;&lt;D xsi:type="xsd:double"&gt;17.3118299923471&lt;/D&gt;&lt;D xsi:type="xsd:double"&gt;17.0165886098609&lt;/D&gt;&lt;D xsi:type="xsd:double"&gt;15.9705205348683&lt;/D&gt;&lt;D xsi:type="xsd:double"&gt;16.6735926892845&lt;/D&gt;&lt;D xsi:type="xsd:double"&gt;16.5940122718965&lt;/D&gt;&lt;D xsi:type="xsd:double"&gt;17.0197975448033&lt;/D&gt;&lt;D xsi:type="xsd:double"&gt;17.2315274264118&lt;/D&gt;&lt;D xsi:type="xsd:double"&gt;17.3891227275754&lt;/D&gt;&lt;D xsi:type="xsd:double"&gt;17.3095036518903&lt;/D&gt;&lt;D xsi:type="xsd:double"&gt;17.2125488096605&lt;/D&gt;&lt;D xsi:type="xsd:double"&gt;17.2369940881795&lt;/D&gt;&lt;D xsi:type="xsd:double"&gt;17.0632771100783&lt;/D&gt;&lt;D xsi:type="xsd:double"&gt;17.4207084843683&lt;/D&gt;&lt;D xsi:type="xsd:double"&gt;17.5515467724653&lt;/D&gt;&lt;D xsi:type="xsd:double"&gt;16.8369479384025&lt;/D&gt;&lt;D xsi:type="xsd:double"&gt;16.1489191936858&lt;/D&gt;&lt;D xsi:type="xsd:double"&gt;15.8974388331957&lt;/D&gt;&lt;D xsi:type="xsd:double"&gt;15.8772747933192&lt;/D&gt;&lt;D xsi:type="xsd:double"&gt;16.2275946276175&lt;/D&gt;&lt;D xsi:type="xsd:double"&gt;16.6205091445224&lt;/D&gt;&lt;D xsi:type="xsd:double"&gt;16.493905923883&lt;/D&gt;&lt;D xsi:type="xsd:double"&gt;16.2674165519584&lt;/D&gt;&lt;D xsi:type="xsd:double"&gt;15.8248274543405&lt;/D&gt;&lt;D xsi:type="xsd:double"&gt;15.7486228379112&lt;/D&gt;&lt;D xsi:type="xsd:double"&gt;15.5439365007549&lt;/D&gt;&lt;D xsi:type="xsd:double"&gt;16.5281466111128&lt;/D&gt;&lt;D xsi:type="xsd:double"&gt;16.9712786356775&lt;/D&gt;&lt;D xsi:type="xsd:double"&gt;17.2972138720559&lt;/D&gt;&lt;D xsi:type="xsd:double"&gt;17.3935009508906&lt;/D&gt;&lt;D xsi:type="xsd:double"&gt;16.5742886343263&lt;/D&gt;&lt;D xsi:type="xsd:double"&gt;15.4326289315089&lt;/D&gt;&lt;D xsi:type="xsd:double"&gt;14.977684984948&lt;/D&gt;&lt;D xsi:type="xsd:double"&gt;14.6668655791776&lt;/D&gt;&lt;D xsi:type="xsd:double"&gt;14.8202990643708&lt;/D&gt;&lt;D xsi:type="xsd:double"&gt;14.2100744739103&lt;/D&gt;&lt;D xsi:type="xsd:double"&gt;13.9199400309975&lt;/D&gt;&lt;D xsi:type="xsd:double"&gt;14.5326368510916&lt;/D&gt;&lt;D xsi:type="xsd:double"&gt;14.631817816939&lt;/D&gt;&lt;/FQL&gt;&lt;FQL&gt;&lt;Q&gt;GREK^FMA_PE(LTMA,-10AY,0,AM,"PORTAGG","MEANR")&lt;/Q&gt;&lt;R&gt;121&lt;/R&gt;&lt;C&gt;1&lt;/C&gt;&lt;D xsi:type="xsd:double"&gt;10.9144185231002&lt;/D&gt;&lt;D xsi:type="xsd:double"&gt;10.8914765963334&lt;/D&gt;&lt;D xsi:type="xsd:double"&gt;12.3176000938627&lt;/D&gt;&lt;D xsi:type="xsd:double"&gt;-2.28283163487515&lt;/D&gt;&lt;D xsi:type="xsd:double"&gt;-1.64490802455399&lt;/D&gt;&lt;D xsi:type="xsd:double"&gt;-0.422211141953098&lt;/D&gt;&lt;D xsi:type="xsd:double"&gt;0.277046905292751&lt;/D&gt;&lt;D xsi:type="xsd:double"&gt;1.24137370675933&lt;/D&gt;&lt;D xsi:type="xsd:double"&gt;3.32149888046822&lt;/D&gt;&lt;D xsi:type="xsd:double"&gt;4.1174681557847&lt;/D&gt;&lt;D xsi:type="xsd:double"&gt;4.95117849835116&lt;/D&gt;&lt;D xsi:type="xsd:double"&gt;6.36105651861347&lt;/D&gt;&lt;D xsi:type="xsd:double"&gt;7.9147180010392&lt;/D&gt;&lt;D xsi:type="xsd:double"&gt;10.5960884852777&lt;/D&gt;&lt;D xsi:type="xsd:double"&gt;11.3896848275769&lt;/D&gt;&lt;D xsi:type="xsd:double"&gt;15.0015008624265&lt;/D&gt;&lt;D xsi:type="xsd:double"&gt;15.0402126269853&lt;/D&gt;&lt;D xsi:type="xsd:double"&gt;13.6817626611148&lt;/D&gt;&lt;D xsi:type="xsd:double"&gt;14.2543154278051&lt;/D&gt;&lt;D xsi:type="xsd:double"&gt;14.344832833511&lt;/D&gt;&lt;D xsi:type="xsd:double"&gt;15.3184253893214&lt;/D&gt;&lt;D xsi:type="xsd:double"&gt;15.2715359410562&lt;/D&gt;&lt;D xsi:type="xsd:double"&gt;15.3462233821544&lt;/D&gt;&lt;D xsi:type="xsd:double"&gt;15.2555810056759&lt;/D&gt;&lt;D xsi:type="xsd:double"&gt;14.8980665029973&lt;/D&gt;&lt;D xsi:type="xsd:double"&gt;15.9855657474895&lt;/D&gt;&lt;D xsi:type="xsd:double"&gt;16.8553513135073&lt;/D&gt;&lt;D xsi:type="xsd:double"&gt;19.1434115203799&lt;/D&gt;&lt;D xsi:type="xsd:double"&gt;21.5256137530066&lt;/D&gt;&lt;D xsi:type="xsd:double"&gt;22.6677882702249&lt;/D&gt;&lt;D xsi:type="xsd:double"&gt;23.6116684235115&lt;/D&gt;&lt;D xsi:type="xsd:double"&gt;22.7463903981906&lt;/D&gt;&lt;D xsi:type="xsd:double"&gt;22.3512153700337&lt;/D&gt;&lt;D xsi:type="xsd:double"&gt;21.5906088982382&lt;/D&gt;&lt;D xsi:type="xsd:double"&gt;21.273058429136&lt;/D&gt;&lt;D xsi:type="xsd:double"&gt;21.5714542574153&lt;/D&gt;&lt;D xsi:type="xsd:double"&gt;21.1327711903891&lt;/D&gt;&lt;D xsi:type="xsd:double"&gt;19.4241364092104&lt;/D&gt;&lt;D xsi:type="xsd:double"&gt;18.5132458457878&lt;/D&gt;&lt;D xsi:type="xsd:double"&gt;20.2034606151969&lt;/D&gt;&lt;D xsi:type="xsd:double"&gt;15.3686127841671&lt;/D&gt;&lt;D xsi:type="xsd:double"&gt;17.6803134892828&lt;/D&gt;&lt;D xsi:type="xsd:double"&gt;18.6163383660852&lt;/D&gt;&lt;D xsi:type="xsd:double"&gt;18.4990148805796&lt;/D&gt;&lt;D xsi:type="xsd:double"&gt;17.8873550817778&lt;/D&gt;&lt;D xsi:type="xsd:double"&gt;17.8361258525459&lt;/D&gt;&lt;D xsi:type="xsd:double"&gt;18.2245008913947&lt;/D&gt;&lt;D xsi:type="xsd:double"&gt;17.2549972829205&lt;/D&gt;&lt;D xsi:type="xsd:double"&gt;19.2307271296835&lt;/D&gt;&lt;D xsi:type="xsd:double"&gt;16.5306938858712&lt;/D&gt;&lt;D xsi:type="xsd:double"&gt;15.7195618934051&lt;/D&gt;&lt;D xsi:type="xsd:double"&gt;16.694752694317&lt;/D&gt;&lt;D xsi:type="xsd:double"&gt;20.0304090586097&lt;/D&gt;&lt;D xsi:type="xsd:double"&gt;16.2133459821529&lt;/D&gt;&lt;D xsi:type="xsd:double"&gt;11.9068972021337&lt;/D&gt;&lt;D xsi:type="xsd:double"&gt;11.8473891427885&lt;/D&gt;&lt;D xsi:type="xsd:double"&gt;12.0317197218375&lt;/D&gt;&lt;D xsi:type="xsd:double"&gt;13.8359994284844&lt;/D&gt;&lt;D xsi:type="xsd:double"&gt;15.233074165658&lt;/D&gt;&lt;D xsi:type="xsd:double"&gt;14.9475763354221&lt;/D&gt;&lt;D xsi:type="xsd:double"&gt;15.7382349251191&lt;/D&gt;&lt;D xsi:type="xsd:double"&gt;15.3550190788164&lt;/D&gt;&lt;D xsi:type="xsd:double"&gt;14.817416141559&lt;/D&gt;&lt;D xsi:type="xsd:double"&gt;18.8876077871394&lt;/D&gt;&lt;D xsi:type="xsd:double"&gt;17.6804329326036&lt;/D&gt;&lt;D xsi:type="xsd:double"&gt;17.3075714265119&lt;/D&gt;&lt;D xsi:type="xsd:double"&gt;17.6081990739152&lt;/D&gt;&lt;D xsi:type="xsd:double"&gt;17.2111332593461&lt;/D&gt;&lt;D xsi:type="xsd:double"&gt;14.7716993224764&lt;/D&gt;&lt;D xsi:type="xsd:double"&gt;17.4801711032654&lt;/D&gt;&lt;D xsi:type="xsd:double"&gt;16.402085645848&lt;/D&gt;&lt;D xsi:type="xsd:double"&gt;15.7825131229329&lt;/D&gt;&lt;D xsi:type="xsd:double"&gt;14.4833273577465&lt;/D&gt;&lt;D xsi:type="xsd:double"&gt;14.0736339480355&lt;/D&gt;&lt;D xsi:type="xsd:double"&gt;16.1650869952552&lt;/D&gt;&lt;D xsi:type="xsd:double"&gt;12.8437504724244&lt;/D&gt;&lt;D xsi:type="xsd:double"&gt;13.473923547287&lt;/D&gt;&lt;D xsi:type="xsd:double"&gt;-137.695385033332&lt;/D&gt;&lt;D xsi:type="xsd:double"&gt;-92.8723574274539&lt;/D&gt;&lt;D xsi:type="xsd:double"&gt;-81.3499498224321&lt;/D&gt;&lt;D xsi:type="xsd:double"&gt;-71.3460360082438&lt;/D&gt;&lt;D xsi:type="xsd:double"&gt;-61.174621039655&lt;/D&gt;&lt;D xsi:type="xsd:double"&gt;-50.8403995658924&lt;/D&gt;&lt;D xsi:type="xsd:double"&gt;-39.8166725496757&lt;/D&gt;&lt;D xsi:type="xsd:double"&gt;-30.5514159218342&lt;/D&gt;&lt;D xsi:type="xsd:double"&gt;-20.5102633893672&lt;/D&gt;&lt;D xsi:type="xsd:double"&gt;-10.7427349795763&lt;/D&gt;&lt;D xsi:type="xsd:double"&gt;-0.270763212692191&lt;/D&gt;&lt;D xsi:type="xsd:double"&gt;6.14101371626925&lt;/D&gt;&lt;D xsi:type="xsd:double"&gt;7.6654416599287&lt;/D&gt;&lt;D xsi:type="xsd:double"&gt;7.72449839767656&lt;/D&gt;&lt;D xsi:type="xsd:double"&gt;7.66307873619067&lt;/D&gt;&lt;D xsi:type="xsd:double"&gt;7.50654268556385&lt;/D&gt;&lt;D xsi:type="xsd:double"&gt;7.80579054385456&lt;/D&gt;&lt;D xsi:type="xsd:double"&gt;8.01356799211058&lt;/D&gt;&lt;D xsi:type="xsd:double"&gt;7.60142304037619&lt;/D&gt;&lt;D xsi:type="xsd:double"&gt;7.15172316532176&lt;/D&gt;&lt;D xsi:type="xsd:double"&gt;6.82238116569435&lt;/D&gt;&lt;D xsi:type="xsd:double"&gt;6.58481439566551&lt;/D&gt;&lt;D xsi:type="xsd:double"&gt;6.35356093299571&lt;/D&gt;&lt;D xsi:type="xsd:double"&gt;6.49381798658155&lt;/D&gt;&lt;D xsi:type="xsd:double"&gt;6.73990197201344&lt;/D&gt;&lt;D xsi:type="xsd:double"&gt;6.74344600146367&lt;/D&gt;&lt;D xsi:type="xsd:double"&gt;6.748779335852&lt;/D&gt;&lt;D xsi:type="xsd:double"&gt;6.85782984897086&lt;/D&gt;&lt;D xsi:type="xsd:double"&gt;6.85542288816968&lt;/D&gt;&lt;D xsi:type="xsd:double"&gt;6.75695579221353&lt;/D&gt;&lt;D xsi:type="xsd:double"&gt;6.54395518936378&lt;/D&gt;&lt;D xsi:type="xsd:double"&gt;6.53312243573925&lt;/D&gt;&lt;D xsi:type="xsd:double"&gt;6.40634911353488&lt;/D&gt;&lt;D xsi:type="xsd:double"&gt;6.69794480738833&lt;/D&gt;&lt;D xsi:type="xsd:double"&gt;6.77383399477425&lt;/D&gt;&lt;D xsi:type="xsd:double"&gt;7.20432657147242&lt;/D&gt;&lt;D xsi:type="xsd:double"&gt;7.576998353123&lt;/D&gt;&lt;D xsi:type="xsd:double"&gt;7.74595647727056&lt;/D&gt;&lt;D xsi:type="xsd:double"&gt;7.5921532470228&lt;/D&gt;&lt;D xsi:type="xsd:double"&gt;7.92797219956823&lt;/D&gt;&lt;D xsi:type="xsd:double"&gt;8.1747976171407&lt;/D&gt;&lt;D xsi:type="xsd:double"&gt;8.54502385781538&lt;/D&gt;&lt;D xsi:type="xsd:double"&gt;9.05931598136427&lt;/D&gt;&lt;D xsi:type="xsd:double"&gt;9.00419618621202&lt;/D&gt;&lt;/FQL&gt;&lt;FQL&gt;&lt;Q&gt;EWW^FMA_PE(LTMA,-10AY,0,AM,"PORTAGG","MEANR")&lt;/Q&gt;&lt;R&gt;121&lt;/R&gt;&lt;C&gt;1&lt;/C&gt;&lt;D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xsi:type="xsd:double"&gt;22.4339388281622&lt;/D&gt;&lt;D xsi:type="xsd:double"&gt;23.1553476697601&lt;/D&gt;&lt;D xsi:type="xsd:double"&gt;24.8019113664377&lt;/D&gt;&lt;D xsi:type="xsd:double"&gt;24.6470117908902&lt;/D&gt;&lt;D xsi:type="xsd:double"&gt;24.4198475985288&lt;/D&gt;&lt;D xsi:type="xsd:double"&gt;23.3582030952637&lt;/D&gt;&lt;D xsi:type="xsd:double"&gt;22.9596589339277&lt;/D&gt;&lt;D xsi:type="xsd:double"&gt;23.1860694758511&lt;/D&gt;&lt;D xsi:type="xsd:double"&gt;22.0502502471773&lt;/D&gt;&lt;D xsi:type="xsd:double"&gt;22.1862624144853&lt;/D&gt;&lt;D xsi:type="xsd:double"&gt;20.7403891168098&lt;/D&gt;&lt;D xsi:type="xsd:double"&gt;21.2463528352873&lt;/D&gt;&lt;D xsi:type="xsd:double"&gt;20.3232587898895&lt;/D&gt;&lt;D xsi:type="xsd:double"&gt;21.7642094842767&lt;/D&gt;&lt;D xsi:type="xsd:double"&gt;21.3942477576777&lt;/D&gt;&lt;D xsi:type="xsd:double"&gt;21.0603424803857&lt;/D&gt;&lt;D xsi:type="xsd:double"&gt;20.6425980336687&lt;/D&gt;&lt;D xsi:type="xsd:double"&gt;20.219016195832&lt;/D&gt;&lt;D xsi:type="xsd:double"&gt;19.9103968631957&lt;/D&gt;&lt;D xsi:type="xsd:double"&gt;19.5538714159353&lt;/D&gt;&lt;D xsi:type="xsd:double"&gt;19.3304508711752&lt;/D&gt;&lt;D xsi:type="xsd:double"&gt;18.5923570673639&lt;/D&gt;&lt;D xsi:type="xsd:double"&gt;17.0790916013013&lt;/D&gt;&lt;D xsi:type="xsd:double"&gt;16.9263161614123&lt;/D&gt;&lt;D xsi:type="xsd:double"&gt;17.106555480074&lt;/D&gt;&lt;D xsi:type="xsd:double"&gt;17.3296134545392&lt;/D&gt;&lt;D xsi:type="xsd:double"&gt;17.9541760375519&lt;/D&gt;&lt;D xsi:type="xsd:double"&gt;17.8144132801121&lt;/D&gt;&lt;D xsi:type="xsd:double"&gt;17.4244210363803&lt;/D&gt;&lt;D xsi:type="xsd:double"&gt;17.1706328068296&lt;/D&gt;&lt;D xsi:type="xsd:double"&gt;17.4953204257723&lt;/D&gt;&lt;D xsi:type="xsd:double"&gt;17.1247890545122&lt;/D&gt;&lt;D xsi:type="xsd:double"&gt;17.1669205210857&lt;/D&gt;&lt;D xsi:type="xsd:double"&gt;16.5363693264023&lt;/D&gt;&lt;D xsi:type="xsd:double"&gt;15.2845216692387&lt;/D&gt;&lt;D xsi:type="xsd:double"&gt;14.52165146783&lt;/D&gt;&lt;D xsi:type="xsd:double"&gt;15.3171316945291&lt;/D&gt;&lt;D xsi:type="xsd:double"&gt;15.1389696319696&lt;/D&gt;&lt;D xsi:type="xsd:double"&gt;15.4010396420948&lt;/D&gt;&lt;D xsi:type="xsd:double"&gt;15.4239522444751&lt;/D&gt;&lt;D xsi:type="xsd:double"&gt;15.1545411666467&lt;/D&gt;&lt;D xsi:type="xsd:double"&gt;15.0553837682225&lt;/D&gt;&lt;D xsi:type="xsd:double"&gt;14.8109714864298&lt;/D&gt;&lt;D xsi:type="xsd:double"&gt;14.3376207624684&lt;/D&gt;&lt;D xsi:type="xsd:double"&gt;14.9687193030611&lt;/D&gt;&lt;D xsi:type="xsd:double"&gt;15.0665011748569&lt;/D&gt;&lt;D xsi:type="xsd:double"&gt;15.1973256974803&lt;/D&gt;&lt;D xsi:type="xsd:double"&gt;15.253467223624&lt;/D&gt;&lt;D xsi:type="xsd:double"&gt;15.7184913994133&lt;/D&gt;&lt;D xsi:type="xsd:double"&gt;16.430779636057&lt;/D&gt;&lt;D xsi:type="xsd:double"&gt;14.5760419929959&lt;/D&gt;&lt;D xsi:type="xsd:double"&gt;14.2317714984425&lt;/D&gt;&lt;D xsi:type="xsd:double"&gt;16.0346057991181&lt;/D&gt;&lt;D xsi:type="xsd:double"&gt;17.0403184493146&lt;/D&gt;&lt;D xsi:type="xsd:double"&gt;17.7314787549441&lt;/D&gt;&lt;D xsi:type="xsd:double"&gt;20.1888592637355&lt;/D&gt;&lt;D xsi:type="xsd:double"&gt;19.4520589580371&lt;/D&gt;&lt;D xsi:type="xsd:double"&gt;20.4328516661243&lt;/D&gt;&lt;D xsi:type="xsd:double"&gt;22.6123661305575&lt;/D&gt;&lt;D xsi:type="xsd:double"&gt;27.3248082160962&lt;/D&gt;&lt;D xsi:type="xsd:double"&gt;32.4095244976879&lt;/D&gt;&lt;D xsi:type="xsd:double"&gt;28.669078959664&lt;/D&gt;&lt;D xsi:type="xsd:double"&gt;26.7465695126113&lt;/D&gt;&lt;D xsi:type="xsd:double"&gt;25.5028568654725&lt;/D&gt;&lt;D xsi:type="xsd:double"&gt;24.3316125325064&lt;/D&gt;&lt;D xsi:type="xsd:double"&gt;23.4985230457235&lt;/D&gt;&lt;D xsi:type="xsd:double"&gt;22.0175198041689&lt;/D&gt;&lt;D xsi:type="xsd:double"&gt;20.5296437275722&lt;/D&gt;&lt;D xsi:type="xsd:double"&gt;19.3323007668697&lt;/D&gt;&lt;D xsi:type="xsd:double"&gt;17.6089709661146&lt;/D&gt;&lt;D xsi:type="xsd:double"&gt;16.4374973046059&lt;/D&gt;&lt;D xsi:type="xsd:double"&gt;15.251437346102&lt;/D&gt;&lt;D xsi:type="xsd:double"&gt;15.2434105492376&lt;/D&gt;&lt;D xsi:type="xsd:double"&gt;15.0015573242971&lt;/D&gt;&lt;D xsi:type="xsd:double"&gt;14.7749039910776&lt;/D&gt;&lt;D xsi:type="xsd:double"&gt;14.725638186087&lt;/D&gt;&lt;D xsi:type="xsd:double"&gt;14.1689214270509&lt;/D&gt;&lt;D xsi:type="xsd:double"&gt;13.8465997247237&lt;/D&gt;&lt;D xsi:type="xsd:double"&gt;13.4571742004937&lt;/D&gt;&lt;D xsi:type="xsd:double"&gt;13.5311390575102&lt;/D&gt;&lt;D xsi:type="xsd:double"&gt;13.0425675222886&lt;/D&gt;&lt;D xsi:type="xsd:double"&gt;12.6907608594742&lt;/D&gt;&lt;D xsi:type="xsd:double"&gt;13.8061679859295&lt;/D&gt;&lt;D xsi:type="xsd:double"&gt;13.2097699705117&lt;/D&gt;&lt;D xsi:type="xsd:double"&gt;13.9755285975661&lt;/D&gt;&lt;D xsi:type="xsd:double"&gt;13.5658621606408&lt;/D&gt;&lt;D xsi:type="xsd:double"&gt;14.5470577514323&lt;/D&gt;&lt;D xsi:type="xsd:double"&gt;14.4041815895228&lt;/D&gt;&lt;D xsi:type="xsd:double"&gt;14.1789411222825&lt;/D&gt;&lt;D xsi:type="xsd:double"&gt;13.7432331432893&lt;/D&gt;&lt;D xsi:type="xsd:double"&gt;</t>
        </r>
      </text>
    </comment>
    <comment ref="A6" authorId="0" shapeId="0" xr:uid="{9789B103-34B1-49E1-B847-9C2D6D509073}">
      <text>
        <r>
          <rPr>
            <b/>
            <sz val="9"/>
            <color indexed="81"/>
            <rFont val="Tahoma"/>
            <family val="2"/>
          </rPr>
          <t>13.5167477716781&lt;/D&gt;&lt;D xsi:type="xsd:double"&gt;13.2191888170072&lt;/D&gt;&lt;D xsi:type="xsd:double"&gt;12.8816282464679&lt;/D&gt;&lt;D xsi:type="xsd:double"&gt;12.2638628866269&lt;/D&gt;&lt;D xsi:type="xsd:double"&gt;12.6743639912074&lt;/D&gt;&lt;D xsi:type="xsd:double"&gt;13.4064845404922&lt;/D&gt;&lt;D xsi:type="xsd:double"&gt;13.5843789765104&lt;/D&gt;&lt;D xsi:type="xsd:double"&gt;14.7385782765164&lt;/D&gt;&lt;D xsi:type="xsd:double"&gt;15.733171554476&lt;/D&gt;&lt;D xsi:type="xsd:double"&gt;15.5230589464621&lt;/D&gt;&lt;D xsi:type="xsd:double"&gt;15.3290113617362&lt;/D&gt;&lt;D xsi:type="xsd:double"&gt;14.5045285524435&lt;/D&gt;&lt;D xsi:type="xsd:double"&gt;14.4441119697511&lt;/D&gt;&lt;D xsi:type="xsd:double"&gt;13.6846073734835&lt;/D&gt;&lt;D xsi:type="xsd:double"&gt;13.2216738598221&lt;/D&gt;&lt;D xsi:type="xsd:double"&gt;13.0847705140136&lt;/D&gt;&lt;D xsi:type="xsd:double"&gt;12.3334720739703&lt;/D&gt;&lt;D xsi:type="xsd:double"&gt;12.3606101977501&lt;/D&gt;&lt;D xsi:type="xsd:double"&gt;11.5544680216944&lt;/D&gt;&lt;D xsi:type="xsd:double"&gt;12.8126393645312&lt;/D&gt;&lt;D xsi:type="xsd:double"&gt;12.6214779233234&lt;/D&gt;&lt;D xsi:type="xsd:double"&gt;12.4804323808221&lt;/D&gt;&lt;D xsi:type="xsd:double"&gt;12.8222187300735&lt;/D&gt;&lt;D xsi:type="xsd:double"&gt;12.9663851131826&lt;/D&gt;&lt;D xsi:type="xsd:double"&gt;12.8316104024815&lt;/D&gt;&lt;D xsi:type="xsd:double"&gt;13.00771444063&lt;/D&gt;&lt;D xsi:type="xsd:double"&gt;13.6337439210497&lt;/D&gt;&lt;/FQL&gt;&lt;FQL&gt;&lt;Q&gt;CC_AE^FG_COMPANY_NAME&lt;/Q&gt;&lt;R&gt;1&lt;/R&gt;&lt;C&gt;1&lt;/C&gt;&lt;D xsi:type="xsd:string"&gt;United Arab Emirates&lt;/D&gt;&lt;/FQL&gt;&lt;FQL&gt;&lt;Q&gt;USDVND^STD(FG_PRICE_CHANGE(0,-3AY,M))&lt;/Q&gt;&lt;R&gt;1&lt;/R&gt;&lt;C&gt;1&lt;/C&gt;&lt;D xsi:type="xsd:double"&gt;1.47243863806179&lt;/D&gt;&lt;/FQL&gt;&lt;FQL&gt;&lt;Q&gt;USDAED^FG_PRICE_CHANGE(0,-3AM)&lt;/Q&gt;&lt;R&gt;1&lt;/R&gt;&lt;C&gt;1&lt;/C&gt;&lt;D xsi:type="xsd:double"&gt;0.01770258&lt;/D&gt;&lt;/FQL&gt;&lt;FQL&gt;&lt;Q&gt;USDTRY^FG_PRICE_CHANGE(0,-1AY)&lt;/Q&gt;&lt;R&gt;1&lt;/R&gt;&lt;C&gt;1&lt;/C&gt;&lt;D xsi:type="xsd:double"&gt;21.993279&lt;/D&gt;&lt;/FQL&gt;&lt;FQL&gt;&lt;Q&gt;USDQAR^STD(FG_PRICE_CHANGE(0,-3AY,M))&lt;/Q&gt;&lt;R&gt;1&lt;/R&gt;&lt;C&gt;1&lt;/C&gt;&lt;D xsi:type="xsd:double"&gt;0.00933773782464662&lt;/D&gt;&lt;/FQL&gt;&lt;FQL&gt;&lt;Q&gt;USDINR^FG_PRICE_CHANGE(0,-1AM)&lt;/Q&gt;&lt;R&gt;1&lt;/R&gt;&lt;C&gt;1&lt;/C&gt;&lt;D xsi:type="xsd:double"&gt;0.6441593&lt;/D&gt;&lt;/FQL&gt;&lt;FQL&gt;&lt;Q&gt;USDEUR^FG_PRICE_CHANGE(0,-1AM)&lt;/Q&gt;&lt;R&gt;1&lt;/R&gt;&lt;C&gt;1&lt;/C&gt;&lt;D xsi:type="xsd:double"&gt;-0.58411956&lt;/D&gt;&lt;/FQL&gt;&lt;FQL&gt;&lt;Q&gt;USDZAR^FG_PRICE_CHANGE(0,-1AM)&lt;/Q&gt;&lt;R&gt;1&lt;/R&gt;&lt;C&gt;1&lt;/C&gt;&lt;D xsi:type="xsd:double"&gt;-1.3762772&lt;/D&gt;&lt;/FQL&gt;&lt;FQL&gt;&lt;Q&gt;USDBRL^FG_PRICE_CHANGE(0,-1AM)&lt;/Q&gt;&lt;R&gt;1&lt;/R&gt;&lt;C&gt;1&lt;/C&gt;&lt;D xsi:type="xsd:double"&gt;-0.8393884&lt;/D&gt;&lt;/FQL&gt;&lt;FQL&gt;&lt;Q&gt;USDKRW^FG_PRICE_CHANGE(0,-1AM)&lt;/Q&gt;&lt;R&gt;1&lt;/R&gt;&lt;C&gt;1&lt;/C&gt;&lt;D xsi:type="xsd:double"&gt;-0.11152029&lt;/D&gt;&lt;/FQL&gt;&lt;FQL&gt;&lt;Q&gt;USDMXN^FG_PRICE_CHANGE(0,-1AM)&lt;/Q&gt;&lt;R&gt;1&lt;/R&gt;&lt;C&gt;1&lt;/C&gt;&lt;D xsi:type="xsd:double"&gt;-0.42782426&lt;/D&gt;&lt;/FQL&gt;&lt;FQL&gt;&lt;Q&gt;USDTWD^FG_PRICE_CHANGE(0,-1AM)&lt;/Q&gt;&lt;R&gt;1&lt;/R&gt;&lt;C&gt;1&lt;/C&gt;&lt;D xsi:type="xsd:double"&gt;0.6866574&lt;/D&gt;&lt;/FQL&gt;&lt;FQL&gt;&lt;Q&gt;USDMYR^FG_PRICE_CHANGE(0,-1AM)&lt;/Q&gt;&lt;R&gt;1&lt;/R&gt;&lt;C&gt;1&lt;/C&gt;&lt;D xsi:type="xsd:double"&gt;-0.61451197&lt;/D&gt;&lt;/FQL&gt;&lt;FQL&gt;&lt;Q&gt;USDPEN^FG_PRICE_CHANGE(0,-1AM)&lt;/Q&gt;&lt;R&gt;1&lt;/R&gt;&lt;C&gt;1&lt;/C&gt;&lt;D xsi:type="xsd:double"&gt;-0.7148862&lt;/D&gt;&lt;/FQL&gt;&lt;FQL&gt;&lt;Q&gt;USDPLN^FG_PRICE_CHANGE(0,-1AM)&lt;/Q&gt;&lt;R&gt;1&lt;/R&gt;&lt;C&gt;1&lt;/C&gt;&lt;D xsi:type="xsd:double"&gt;-0.61231256&lt;/D&gt;&lt;/FQL&gt;&lt;FQL&gt;&lt;Q&gt;USDPHP^FG_PRICE_CHANGE(0,-1AM)&lt;/Q&gt;&lt;R&gt;1&lt;/R&gt;&lt;C&gt;1&lt;/C&gt;&lt;D xsi:type="xsd:double"&gt;0.056934357&lt;/D&gt;&lt;/FQL&gt;&lt;FQL&gt;&lt;Q&gt;USDIDR^FG_PRICE_CHANGE(0,-1AM)&lt;/Q&gt;&lt;R&gt;1&lt;/R&gt;&lt;C&gt;1&lt;/C&gt;&lt;D xsi:type="xsd:double"&gt;0.5680084&lt;/D&gt;&lt;/FQL&gt;&lt;FQL&gt;&lt;Q&gt;USDCLP^FG_PRICE_CHANGE(0,-1AM)&lt;/Q&gt;&lt;R&gt;1&lt;/R&gt;&lt;C&gt;1&lt;/C&gt;&lt;D xsi:type="xsd:double"&gt;-0.8600831&lt;/D&gt;&lt;/FQL&gt;&lt;FQL&gt;&lt;Q&gt;USDCNH^FG_PRICE_CHANGE(0,-1AM)&lt;/Q&gt;&lt;R&gt;1&lt;/R&gt;&lt;C&gt;1&lt;/C&gt;&lt;D xsi:type="xsd:double"&gt;-0.8791268&lt;/D&gt;&lt;/FQL&gt;&lt;FQL&gt;&lt;Q&gt;FC0000TH^FMA_EPS(NTMA,-20AY,0,CY,,"PORTAGG","MEANR")&lt;/Q&gt;&lt;R&gt;20&lt;/R&gt;&lt;C&gt;1&lt;/C&gt;&lt;D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xsi:type="xsd:double"&gt;48.1240323656427&lt;/D&gt;&lt;D xsi:type="xsd:double"&gt;34.6881559429526&lt;/D&gt;&lt;D xsi:type="xsd:double"&gt;40.2656977961913&lt;/D&gt;&lt;D xsi:type="xsd:double"&gt;42.4761191473448&lt;/D&gt;&lt;D xsi:type="xsd:double"&gt;40.1759207045708&lt;/D&gt;&lt;D xsi:type="xsd:double"&gt;40.5582419497624&lt;/D&gt;&lt;/FQL&gt;&lt;FQL&gt;&lt;Q&gt;FC0000MX^FMA_EPS(NTMA,-20AY,0,CY,,"PORTAGG","MEANR")&lt;/Q&gt;&lt;R&gt;20&lt;/R&gt;&lt;C&gt;1&lt;/C&gt;&lt;D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xsi:type="xsd:double"&gt;25.5496376036173&lt;/D&gt;&lt;D xsi:type="xsd:double"&gt;22.5749147256035&lt;/D&gt;&lt;D xsi:type="xsd:double"&gt;28.4030518806596&lt;/D&gt;&lt;D xsi:type="xsd:double"&gt;32.529339048108&lt;/D&gt;&lt;D xsi:type="xsd:double"&gt;39.4368976724065&lt;/D&gt;&lt;D xsi:type="xsd:double"&gt;32.2235588154321&lt;/D&gt;&lt;/FQL&gt;&lt;FQL&gt;&lt;Q&gt;FC0000CN^FMA_EPS(NTMA,-20AY,0,CY,,"PORTAGG","MEANR")&lt;/Q&gt;&lt;R&gt;20&lt;/R&gt;&lt;C&gt;1&lt;/C&gt;&lt;D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xsi:type="xsd:double"&gt;17.6318995128519&lt;/D&gt;&lt;D xsi:type="xsd:double"&gt;17.4667824396338&lt;/D&gt;&lt;D xsi:type="xsd:double"&gt;21.2284417837234&lt;/D&gt;&lt;D xsi:type="xsd:double"&gt;20.3507589349634&lt;/D&gt;&lt;D xsi:type="xsd:double"&gt;19.0578828037409&lt;/D&gt;&lt;D xsi:type="xsd:double"&gt;16.843669467793&lt;/D&gt;&lt;/FQL&gt;&lt;FQL&gt;&lt;Q&gt;MCHI^P_PRICE_RETURNS_PR('52W',2,-10AY,0,AM)&lt;/Q&gt;&lt;R&gt;121&lt;/R&gt;&lt;C&gt;1&lt;/C&gt;&lt;D xsi:type="xsd:double"&gt;-9.902895&lt;/D&gt;&lt;D xsi:type="xsd:double"&gt;3.6305428&lt;/D&gt;&lt;D xsi:type="xsd:double"&gt;-1.6649783&lt;/D&gt;&lt;D xsi:type="xsd:double"&gt;-8.802038&lt;/D&gt;&lt;D xsi:type="xsd:double"&gt;-19.5709&lt;/D&gt;&lt;D xsi:type="xsd:double"&gt;-27.705336&lt;/D&gt;&lt;D xsi:type="xsd:double"&gt;-15.826851&lt;/D&gt;&lt;D xsi:type="xsd:double"&gt;-29.856455&lt;/D&gt;&lt;D xsi:type="xsd:double"&gt;-32.659103&lt;/D&gt;&lt;D xsi:type="xsd:double"&gt;-27.533388&lt;/D&gt;&lt;D xsi:type="xsd:double"&gt;-14.899713&lt;/D&gt;&lt;D xsi:type="xsd:double"&gt;-3.6382735&lt;/D&gt;&lt;D xsi:type="xsd:double"&gt;10.006582&lt;/D&gt;&lt;D xsi:type="xsd:double"&gt;3.7878275&lt;/D&gt;&lt;D xsi:type="xsd:double"&gt;-1.6854465&lt;/D&gt;&lt;D xsi:type="xsd:double"&gt;5.902314&lt;/D&gt;&lt;D xsi:type="xsd:double"&gt;17.629337&lt;/D&gt;&lt;D xsi:type="xsd:double"&gt;35.822487&lt;/D&gt;&lt;D xsi:type="xsd:double"&gt;23.851383&lt;/D&gt;&lt;D xsi:type="xsd:double"&gt;19.77055&lt;/D&gt;&lt;D xsi:type="xsd:double"&gt;33.226906&lt;/D&gt;&lt;D xsi:type="xsd:double"&gt;33.56092&lt;/D&gt;&lt;D xsi:type="xsd:double"&gt;32.172264&lt;/D&gt;&lt;D xsi:type="xsd:double"&gt;28.579187&lt;/D&gt;&lt;D xsi:type="xsd:double"&gt;32.002224&lt;/D&gt;&lt;D xsi:type="xsd:double"&gt;36.93234&lt;/D&gt;&lt;D xsi:type="xsd:double"&gt;49.255848&lt;/D&gt;&lt;D xsi:type="xsd:double"&gt;46.317078&lt;/D&gt;&lt;D xsi:type="xsd:double"&gt;58.506714&lt;/D&gt;&lt;D xsi:type="xsd:double"&gt;40.324986&lt;/D&gt;&lt;D xsi:type="xsd:double"&gt;51.418053&lt;/D&gt;&lt;D xsi:type="xsd:double"&gt;39.95751&lt;/D&gt;&lt;D xsi:type="xsd:double"&gt;36.38952&lt;/D&gt;&lt;D xsi:type="xsd:double"&gt;33.015694&lt;/D&gt;&lt;D xsi:type="xsd:double"&gt;15.88304&lt;/D&gt;&lt;D xsi:type="xsd:double"&gt;7.7679873&lt;/D&gt;&lt;D xsi:type="xsd:double"&gt;-7.5353026&lt;/D&gt;&lt;D xsi:type="xsd:double"&gt;-14.279037&lt;/D&gt;&lt;D xsi:type="xsd:double"&gt;-19.584269&lt;/D&gt;&lt;D xsi:type="xsd:double"&gt;-12.646842&lt;/D&gt;&lt;D xsi:type="xsd:double"&gt;-20.901848&lt;/D&gt;&lt;D xsi:type="xsd:double"&gt;-10.394186&lt;/D&gt;&lt;D xsi:type="xsd:double"&gt;-13.5889&lt;/D&gt;&lt;D xsi:type="xsd:double"&gt;-4.527056&lt;/D&gt;&lt;D xsi:type="xsd:double"&gt;-12.618762&lt;/D&gt;&lt;D xsi:type="xsd:double"&gt;-19.699223&lt;/D&gt;&lt;D xsi:type="xsd:double"&gt;-7.472664&lt;/D&gt;&lt;D xsi:type="xsd:double"&gt;-11.653441&lt;/D&gt;&lt;D xsi:type="xsd:double"&gt;5.4206967&lt;/D&gt;&lt;D xsi:type="xsd:double"&gt;10.705339&lt;/D&gt;&lt;D xsi:type="xsd:double"&gt;14.503014&lt;/D&gt;&lt;D xsi:type="xsd:double"&gt;12.904655&lt;/D&gt;&lt;D xsi:type="xsd:double"&gt;21.345127&lt;/D&gt;&lt;D xsi:type="xsd:double"&gt;12.907684&lt;/D&gt;&lt;D xsi:type="xsd:double"&gt;-8.847862&lt;/D&gt;&lt;D xsi:type="xsd:double"&gt;-8.51273&lt;/D&gt;&lt;D xsi:type="xsd:double"&gt;2.6260853&lt;/D&gt;&lt;D xsi:type="xsd:double"&gt;14.549136&lt;/D&gt;&lt;D xsi:type="xsd:double"&gt;27.858139&lt;/D&gt;&lt;D xsi:type="xsd:double"&gt;36.57372&lt;/D&gt;&lt;D xsi:type="xsd:double"&gt;24.996197&lt;/D&gt;&lt;D xsi:type="xsd:double"&gt;36.74381&lt;/D&gt;&lt;D xsi:type="xsd:double"&gt;34.622704&lt;/D&gt;&lt;D xsi:type="xsd:double"&gt;31.472038&lt;/D&gt;&lt;D xsi:type="xsd:double"&gt;28.693317&lt;/D&gt;&lt;D xsi:type="xsd:double"&gt;48.19549&lt;/D&gt;&lt;D xsi:type="xsd:double"&gt;54.53129&lt;/D&gt;&lt;D xsi:type="xsd:double"&gt;41.17608&lt;/D&gt;&lt;D xsi:type="xsd:double"&gt;29.84308&lt;/D&gt;&lt;D xsi:type="xsd:double"&gt;31.493855&lt;/D&gt;&lt;D xsi:type="xsd:double"&gt;5.196917&lt;/D&gt;&lt;D xsi:type="xsd:double"&gt;-0.7867217&lt;/D&gt;&lt;D xsi:type="xsd:double"&gt;0.95933676&lt;/D&gt;&lt;D xsi:type="xsd:double"&gt;-11.534447&lt;/D&gt;&lt;D xsi:type="xsd:double"&gt;-10.512018&lt;/D&gt;&lt;D xsi:type="xsd:double"&gt;-17.17397&lt;/D&gt;&lt;D xsi:type="xsd:double"&gt;-22.214996&lt;/D&gt;&lt;D xsi:type="xsd:double"&gt;-34.9107&lt;/D&gt;&lt;D xsi:type="xsd:double"&gt;-42.981773&lt;/D&gt;&lt;D xsi:type="xsd:double"&gt;-35.73208&lt;/D&gt;&lt;D xsi:type="xsd:double"&gt;-39.87667&lt;/D&gt;&lt;D xsi:type="xsd:double"&gt;-33.755283&lt;/D&gt;&lt;D xsi:type="xsd:double"&gt;-30.963278&lt;/D&gt;&lt;D xsi:type="xsd:double"&gt;-29.246342&lt;/D&gt;&lt;D xsi:type="xsd:double"&gt;-30.848211&lt;/D&gt;&lt;D xsi:type="xsd:double"&gt;-39.983994&lt;/D&gt;&lt;D xsi:type="xsd:double"&gt;-38.512665&lt;/D&gt;&lt;D xsi:type="xsd:double"&gt;-25.700504&lt;/D&gt;&lt;D xsi:type="xsd:double"&gt;-16.967731&lt;/D&gt;&lt;D xsi:type="xsd:double"&gt;-17.535847&lt;/D&gt;&lt;D xsi:type="xsd:double"&gt;-7.1625414&lt;/D&gt;&lt;D xsi:type="xsd:double"&gt;-5.0666275&lt;/D&gt;&lt;D xsi:type="xsd:double"&gt;1.5700817&lt;/D&gt;&lt;D xsi:type="xsd:double"&gt;-12.807989&lt;/D&gt;&lt;D xsi:type="xsd:double"&gt;-9.760099&lt;/D&gt;&lt;D xsi:type="xsd:double"&gt;-5.773073&lt;/D&gt;&lt;D xsi:type="xsd:double"&gt;-6.8435135&lt;/D&gt;&lt;D xsi:type="xsd:double"&gt;9.559846&lt;/D&gt;&lt;D xsi:type="xsd:double"&gt;5.5536985&lt;/D&gt;&lt;D xsi:type="xsd:double"&gt;-13.070864&lt;/D&gt;&lt;D xsi:type="xsd:double"&gt;-24.291718&lt;/D&gt;&lt;D xsi:type="xsd:double"&gt;-22.822731&lt;/D&gt;&lt;D xsi:type="xsd:double"&gt;-10.003334&lt;/D&gt;&lt;D xsi:type="xsd:double"&gt;-15.734559&lt;/D&gt;&lt;D xsi:type="xsd:double"&gt;-0.60558915&lt;/D&gt;&lt;D xsi:type="xsd:double"&gt;-1.7946303&lt;/D&gt;&lt;D xsi:type="xsd:double"&gt;-2.5114894&lt;/D&gt;&lt;D xsi:type="xsd:double"&gt;-5.7794867&lt;/D&gt;&lt;D xsi:type="xsd:double"&gt;-5.882555&lt;/D&gt;&lt;D xsi:type="xsd:double"&gt;22.507942&lt;/D&gt;&lt;D xsi:type="xsd:double"&gt;15.969944&lt;/D&gt;&lt;D xsi:type="xsd:double"&gt;22.699368&lt;/D&gt;&lt;D xsi:type="xsd:double"&gt;16.365301&lt;/D&gt;&lt;D xsi:type="xsd:double"&gt;38.77487&lt;/D&gt;&lt;D xsi:type="xsd:double"&gt;40.11618&lt;/D&gt;&lt;D xsi:type="xsd:double"&gt;25.407612&lt;/D&gt;&lt;D xsi:type="xsd:double"&gt;24.714231&lt;/D&gt;&lt;D xsi:type="xsd:double"&gt;31.034565&lt;/D&gt;&lt;D xsi:type="xsd:double"&gt;29.74987&lt;/D&gt;&lt;D xsi:type="xsd:double"&gt;44.064964&lt;/D&gt;&lt;D xsi:type="xsd:double"&gt;61.37142&lt;/D&gt;&lt;/FQL&gt;&lt;FQL&gt;&lt;Q&gt;EWM^P_PRICE_RETURNS_PR('52W',2,-10AY,0,AM)&lt;/Q&gt;&lt;R&gt;121&lt;/R&gt;&lt;C&gt;1&lt;/C&gt;&lt;D xsi:type="xsd:double"&gt;-35.604446&lt;/D&gt;&lt;D xsi:type="xsd:double"&gt;-24.22017&lt;/D&gt;&lt;D xsi:type="xsd:double"&gt;-30.175573&lt;/D&gt;&lt;D xsi:type="xsd:double"&gt;-23.043287&lt;/D&gt;&lt;D xsi:type="xsd:double"&gt;-21.353918&lt;/D&gt;&lt;D xsi:type="xsd:double"&gt;-18.93227&lt;/D&gt;&lt;D xsi:type="xsd:double"&gt;-10.074621&lt;/D&gt;&lt;D xsi:type="xsd:double"&gt;-8.705187&lt;/D&gt;&lt;D xsi:type="xsd:double"&gt;-16.198408&lt;/D&gt;&lt;D xsi:type="xsd:double"&gt;-12.58285&lt;/D&gt;&lt;D xsi:type="xsd:double"&gt;-5.100918&lt;/D&gt;&lt;D xsi:type="xsd:double"&gt;8.777356&lt;/D&gt;&lt;D xsi:type="xsd:double"&gt;13.892388&lt;/D&gt;&lt;D xsi:type="xsd:double"&gt;0.38040876&lt;/D&gt;&lt;D xsi:type="xsd:double"&gt;-2.8813064&lt;/D&gt;&lt;D xsi:type="xsd:double"&gt;2.7548313&lt;/D&gt;&lt;D xsi:type="xsd:double"&gt;5.0181746&lt;/D&gt;&lt;D xsi:type="xsd:double"&gt;-0.12894273&lt;/D&gt;&lt;D xsi:type="xsd:double"&gt;-3.115511&lt;/D&gt;&lt;D xsi:type="xsd:double"&gt;-9.452831&lt;/D&gt;&lt;D xsi:type="xsd:double"&gt;3.804624&lt;/D&gt;&lt;D xsi:type="xsd:double"&gt;8.256674&lt;/D&gt;&lt;D xsi:type="xsd:double"&gt;0.30075312&lt;/D&gt;&lt;D xsi:type="xsd:double"&gt;-0.92381835&lt;/D&gt;&lt;D xsi:type="xsd:double"&gt;6.415403&lt;/D&gt;&lt;D xsi:type="xsd:double"&gt;6.695986&lt;/D&gt;&lt;D xsi:type="xsd:double"&gt;13.087416&lt;/D&gt;&lt;D xsi:type="xsd:double"&gt;16.312754&lt;/D&gt;&lt;D xsi:type="xsd:double"&gt;25.516558&lt;/D&gt;&lt;D xsi:type="xsd:double"&gt;23.546959&lt;/D&gt;&lt;D xsi:type="xsd:double"&gt;25.383795&lt;/D&gt;&lt;D xsi:type="xsd:double"&gt;25.552631&lt;/D&gt;&lt;D xsi:type="xsd:double"&gt;8.459866&lt;/D&gt;&lt;D xsi:type="xsd:double"&gt;7.068515&lt;/D&gt;&lt;D xsi:type="xsd:double"&gt;5.574405&lt;/D&gt;&lt;D xsi:type="xsd:double"&gt;10.578405&lt;/D&gt;&lt;D xsi:type="xsd:double"&gt;4.1901827&lt;/D&gt;&lt;D xsi:type="xsd:double"&gt;2.3578525&lt;/D&gt;&lt;D xsi:type="xsd:double"&gt;-0.9110153&lt;/D&gt;&lt;D xsi:type="xsd:double"&gt;-4.080886&lt;/D&gt;&lt;D xsi:type="xsd:double"&gt;-8.773994&lt;/D&gt;&lt;D xsi:type="xsd:double"&gt;-8.185673&lt;/D&gt;&lt;D xsi:type="xsd:double"&gt;-11.261845&lt;/D&gt;&lt;D xsi:type="xsd:double"&gt;-15.71666&lt;/D&gt;&lt;D xsi:type="xsd:double"&gt;-9.567195&lt;/D&gt;&lt;D xsi:type="xsd:double"&gt;-7.3106766&lt;/D&gt;&lt;D xsi:type="xsd:double"&gt;-1.485467&lt;/D&gt;&lt;D xsi:type="xsd:double"&gt;-11.442793&lt;/D&gt;&lt;D xsi:type="xsd:double"&gt;-8.788168&lt;/D&gt;&lt;D xsi:type="xsd:double"&gt;-6.409889&lt;/D&gt;&lt;D xsi:type="xsd:double"&gt;-0.73830485&lt;/D&gt;&lt;D xsi:type="xsd:double"&gt;-1.9565582&lt;/D&gt;&lt;D xsi:type="xsd:double"&gt;-3.1463742&lt;/D&gt;&lt;D xsi:type="xsd:double"&gt;-8.17883&lt;/D&gt;&lt;D xsi:type="xsd:double"&gt;-26.34964&lt;/D&gt;&lt;D xsi:type="xsd:double"&gt;-20.618994&lt;/D&gt;&lt;D xsi:type="xsd:double"&gt;-15.9352665&lt;/D&gt;&lt;D xsi:type="xsd:double"&gt;-7.2141705&lt;/D&gt;&lt;D xsi:type="xsd:double"&gt;-6.297797&lt;/D&gt;&lt;D xsi:type="xsd:double"&gt;0.46337843&lt;/D&gt;&lt;D xsi:type="xsd:double"&gt;-6.11642&lt;/D&gt;&lt;D xsi:type="xsd:double"&gt;-0.018441677&lt;/D&gt;&lt;D xsi:type="xsd:double"&gt;-1.0185301&lt;/D&gt;&lt;D xsi:type="xsd:double"&gt;9.779108&lt;/D&gt;&lt;D xsi:type="xsd:double"&gt;0.6655216&lt;/D&gt;&lt;D xsi:type="xsd:double"&gt;4.9009085&lt;/D&gt;&lt;D xsi:type="xsd:double"&gt;30.271435&lt;/D&gt;&lt;D xsi:type="xsd:double"&gt;22.039747&lt;/D&gt;&lt;D xsi:type="xsd:double"&gt;17.313946&lt;/D&gt;&lt;D xsi:type="xsd:double"&gt;5.225146&lt;/D&gt;&lt;D xsi:type="xsd:double"&gt;-5.4555235&lt;/D&gt;&lt;D xsi:type="xsd:double"&gt;-6.3103857&lt;/D&gt;&lt;D xsi:type="xsd:double"&gt;7.963681&lt;/D&gt;&lt;D xsi:type="xsd:double"&gt;2.338779&lt;/D&gt;&lt;D xsi:type="xsd:double"&gt;-3.769511&lt;/D&gt;&lt;D xsi:type="xsd:double"&gt;-12.809258&lt;/D&gt;&lt;D xsi:type="xsd:double"&gt;-4.1024685&lt;/D&gt;&lt;D xsi:type="xsd:double"&gt;-4.4483957&lt;/D&gt;&lt;D xsi:type="xsd:double"&gt;-4.989934&lt;/D&gt;&lt;D xsi:type="xsd:double"&gt;-0.9925306&lt;/D&gt;&lt;D xsi:type="xsd:double"&gt;-6.342596&lt;/D&gt;&lt;D xsi:type="xsd:double"&gt;-11.220264&lt;/D&gt;&lt;D xsi:type="xsd:double"&gt;-8.927668&lt;/D&gt;&lt;D xsi:type="xsd:double"&gt;-2.59372&lt;/D&gt;&lt;D xsi:type="xsd:double"&gt;-9.784418&lt;/D&gt;&lt;D xsi:type="xsd:double"&gt;-20.652597&lt;/D&gt;&lt;D xsi:type="xsd:double"&gt;-10.066873&lt;/D&gt;&lt;D xsi:type="xsd:double"&gt;-2.6857615&lt;/D&gt;&lt;D xsi:type="xsd:double"&gt;-5.6853414&lt;/D&gt;&lt;D xsi:type="xsd:double"&gt;-5.853862&lt;/D&gt;&lt;D xsi:type="xsd:double"&gt;-12.626827&lt;/D&gt;&lt;D xsi:type="xsd:double"&gt;-10.072702&lt;/D&gt;&lt;D xsi:type="xsd:double"&gt;-5.792671&lt;/D&gt;&lt;D xsi:type="xsd:double"&gt;-7.306671&lt;/D&gt;&lt;D xsi:type="xsd:double"&gt;-1.5939176&lt;/D&gt;&lt;D xsi:type="xsd:double"&gt;-3.233552&lt;/D&gt;&lt;D xsi:type="xsd:double"&gt;-3.6587477&lt;/D&gt;&lt;D xsi:type="xsd:double"&gt;7.225752&lt;/D&gt;&lt;D xsi:type="xsd:double"&gt;-0.010699034&lt;/D&gt;&lt;D xsi:type="xsd:double"&gt;-4.615712&lt;/D&gt;&lt;D xsi:type="xsd:double"&gt;-4.7212067&lt;/D&gt;&lt;D xsi:type="xsd:double"&gt;-4.458493&lt;/D&gt;&lt;D xsi:type="xsd:double"&gt;7.293153&lt;/D&gt;&lt;D xsi:type="xsd:double"&gt;0.22740364&lt;/D&gt;&lt;D xsi:type="xsd:double"&gt;6.8535566&lt;/D&gt;&lt;D xsi:type="xsd:double"&gt;16.704596&lt;/D&gt;&lt;D xsi:type="xsd:double"&gt;16.879822&lt;/D&gt;&lt;D xsi:type="xsd:double"&gt;16.23143&lt;/D&gt;&lt;D xsi:type="xsd:double"&gt;25.010323&lt;/D&gt;&lt;D xsi:type="xsd:double"&gt;28.379477&lt;/D&gt;&lt;D xsi:type="xsd:double"&gt;20.261692&lt;/D&gt;&lt;D xsi:type="xsd:double"&gt;20.687592&lt;/D&gt;&lt;D xsi:type="xsd:double"&gt;14.018393&lt;/D&gt;&lt;D xsi:type="xsd:double"&gt;17.521143&lt;/D&gt;&lt;D xsi:type="xsd:double"&gt;5.379379&lt;/D&gt;&lt;D xsi:type="xsd:double"&gt;6.6421986&lt;/D&gt;&lt;D xsi:type="xsd:double"&gt;11.617827&lt;/D&gt;&lt;D xsi:type="xsd:double"&gt;9.22035&lt;/D&gt;&lt;D xsi:type="xsd:double"&gt;8.125281&lt;/D&gt;&lt;D xsi:type="xsd:double"&gt;8.114016&lt;/D&gt;&lt;D xsi:type="xsd:double"&gt;4.1208982&lt;/D&gt;&lt;/FQL&gt;&lt;FQL&gt;&lt;Q&gt;KSA^FG_TOTAL_RETURNC(-10AY,0,AM)&lt;/Q&gt;&lt;R&gt;121&lt;/R&gt;&lt;C&gt;1&lt;/C&gt;&lt;D xsi:type="xsd:string"&gt;@NA&lt;/D&gt;&lt;D xsi:type="xsd:string"&gt;@NA&lt;/D&gt;&lt;D xsi:type="xsd:double"&gt;-7.5700226&lt;/D&gt;&lt;D xsi:type="xsd:double"&gt;-1.7612576&lt;/D&gt;&lt;D xsi:type="xsd:double"&gt;-11.847031&lt;/D&gt;&lt;D xsi:type="xsd:double"&gt;-3.5477757&lt;/D&gt;&lt;D xsi:type="xsd:double"&gt;10.912216&lt;/D&gt;&lt;D xsi:type="xsd:double"&gt;2.2662044&lt;/D&gt;&lt;D xsi:type="xsd:double"&gt;4.1184664&lt;/D&gt;&lt;D xsi:type="xsd:double"&gt;-2.6370466&lt;/D&gt;&lt;D xsi:type="xsd:double"&gt;0.90886354&lt;/D&gt;&lt;D xsi:type="xsd:double"&gt;-1.5118778&lt;/D&gt;&lt;D xsi:type="xsd:double"&gt;-5.0877213&lt;/D&gt;&lt;D xsi:type="xsd:double"&gt;-4.25092&lt;/D&gt;&lt;D xsi:type="xsd:double"&gt;11.196375&lt;/D&gt;&lt;D xsi:type="xsd:double"&gt;10.28645&lt;/D&gt;&lt;D xsi:type="xsd:double"&gt;-3.4813643&lt;/D&gt;&lt;D xsi:type="xsd:double"&gt;2.7750254&lt;/D&gt;&lt;D xsi:type="xsd:double"&gt;-1.6377032&lt;/D&gt;&lt;D xsi:type="xsd:double"&gt;3.770125&lt;/D&gt;&lt;D xsi:type="xsd:double"&gt;-1.9893885&lt;/D&gt;&lt;D xsi:type="xsd:double"&gt;-1.3060331&lt;/D&gt;&lt;D xsi:type="xsd:double"&gt;8.350527&lt;/D&gt;&lt;D xsi:type="xsd:double"&gt;-3.415376&lt;/D&gt;&lt;D xsi:type="xsd:double"&gt;4.1814327&lt;/D&gt;&lt;D xsi:type="xsd:double"&gt;-3.6674082&lt;/D&gt;&lt;D xsi:type="xsd:double"&gt;-2.2656262&lt;/D&gt;&lt;D xsi:type="xsd:double"&gt;2.099514&lt;/D&gt;&lt;D xsi:type="xsd:double"&gt;9.701193&lt;/D&gt;&lt;D xsi:type="xsd:double"&gt;-1.8083155&lt;/D&gt;&lt;D xsi:type="xsd:double"&gt;5.8931828&lt;/D&gt;&lt;D xsi:type="xsd:double"&gt;1.07826&lt;/D&gt;&lt;D xsi:type="xsd:double"&gt;2.339983&lt;/D&gt;&lt;D xsi:type="xsd:double"&gt;4.43846&lt;/D&gt;&lt;D xsi:type="xsd:double"&gt;0.37585497&lt;/D&gt;&lt;D xsi:type="xsd:double"&gt;-1.6186476&lt;/D&gt;&lt;D xsi:type="xsd:double"&gt;-6.877261&lt;/D&gt;&lt;D xsi:type="xsd:double"&gt;-1.6961098&lt;/D&gt;&lt;D xsi:type="xsd:double"&gt;3.0194163&lt;/D&gt;&lt;D xsi:type="xsd:double"&gt;2.1981835&lt;/D&gt;&lt;D xsi:type="xsd:double"&gt;5.400014&lt;/D&gt;&lt;D xsi:type="xsd:double"&gt;5.919099&lt;/D&gt;&lt;D xsi:type="xsd:double"&gt;-1.73859&lt;/D&gt;&lt;D xsi:type="xsd:double"&gt;9.257507&lt;/D&gt;&lt;D xsi:type="xsd:double"&gt;-2.805096&lt;/D&gt;&lt;D xsi:type="xsd:double"&gt;2.5290012&lt;/D&gt;&lt;D xsi:type="xsd:double"&gt;-1.7768681&lt;/D&gt;&lt;D xsi:type="xsd:double"&gt;-5.454546&lt;/D&gt;&lt;D xsi:type="xsd:double"&gt;-6.7465305&lt;/D&gt;&lt;D xsi:type="xsd:double"&gt;-2.1974266&lt;/D&gt;&lt;D xsi:type="xsd:double"&gt;3.4566164&lt;/D&gt;&lt;D xsi:type="xsd:double"&gt;1.570332&lt;/D&gt;&lt;D xsi:type="xsd:double"&gt;2.689433&lt;/D&gt;&lt;D xsi:type="xsd:double"&gt;-5.8041515&lt;/D&gt;&lt;D xsi:type="xsd:double"&gt;-27.194494&lt;/D&gt;&lt;D xsi:type="xsd:double"&gt;16.690313&lt;/D&gt;&lt;D xsi:type="xsd:double"&gt;-1.2155652&lt;/D&gt;&lt;D xsi:type="xsd:double"&gt;10.090244&lt;/D&gt;&lt;D xsi:type="xsd:double"&gt;2.3169518&lt;/D&gt;&lt;D xsi:type="xsd:double"&gt;2.7957797&lt;/D&gt;&lt;D xsi:type="xsd:double"&gt;4.3948054&lt;/D&gt;&lt;D xsi:type="xsd:double"&gt;5.6245685&lt;/D&gt;&lt;D xsi:type="xsd:double"&gt;-1.3394296&lt;/D&gt;&lt;D xsi:type="xsd:double"&gt;3.344369&lt;/D&gt;&lt;D xsi:type="xsd:double"&gt;2.908492&lt;/D&gt;&lt;D xsi:type="xsd:double"&gt;0&lt;/D&gt;&lt;D xsi:type="xsd:double"&gt;7.026863&lt;/D&gt;&lt;D xsi:type="xsd:double"&gt;5.3982973&lt;/D&gt;&lt;D xsi:type="xsd:double"&gt;1.6334414&lt;/D&gt;&lt;D xsi:type="xsd:double"&gt;6.5523624&lt;/D&gt;&lt;D xsi:type="xsd:double"&gt;0.18064976&lt;/D&gt;&lt;D xsi:type="xsd:double"&gt;5.9505463&lt;/D&gt;&lt;D xsi:type="xsd:double"&gt;1.2885928&lt;/D&gt;&lt;D xsi:type="xsd:double"&gt;1.8963099&lt;/D&gt;&lt;D xsi:type="xsd:double"&gt;3.7455797&lt;/D&gt;&lt;D xsi:type="xsd:double"&gt;-9.718442&lt;/D&gt;&lt;D xsi:type="xsd:double"&gt;11.627674&lt;/D&gt;&lt;D xsi:type="xsd:double"&gt;1.8833756&lt;/D&gt;&lt;D xsi:type="xsd:double"&gt;3.830731&lt;/D&gt;&lt;D xsi:type="xsd:double"&gt;7.6362133&lt;/D&gt;&lt;D xsi:type="xsd:double"&gt;-7.2140274&lt;/D&gt;&lt;D xsi:type="xsd:double"&gt;-3.719461&lt;/D&gt;&lt;D xsi:type="xsd:double"&gt;-8.404499&lt;/D&gt;&lt;D xsi:type="xsd:double"&gt;12.193335&lt;/D&gt;&lt;D xsi:type="xsd:double"&gt;-3.6081314&lt;/D&gt;&lt;D xsi:type="xsd:double"&gt;-4.8548164&lt;/D&gt;&lt;D xsi:type="xsd:double"&gt;-0.11921525&lt;/D&gt;&lt;D xsi:type="xsd:double"&gt;-11.888277&lt;/D&gt;&lt;D xsi:type="xsd:double"&gt;7.4266315&lt;/D&gt;&lt;D xsi:type="xsd:double"&gt;-4.868722&lt;/D&gt;&lt;D xsi:type="xsd:double"&gt;0.21436214&lt;/D&gt;&lt;D xsi:type="xsd:double"&gt;6.7914367&lt;/D&gt;&lt;D xsi:type="xsd:double"&gt;2.4286509&lt;/D&gt;&lt;D xsi:type="xsd:double"&gt;2.0283937&lt;/D&gt;&lt;D xsi:type="xsd:double"&gt;3.4666657&lt;/D&gt;&lt;D xsi:type="xsd:double"&gt;-4.8969088&lt;/D&gt;&lt;D xsi:type="xsd:double"&gt;-1.5521109&lt;/D&gt;&lt;D xsi:type="xsd:double"&gt;-7.007003&lt;/D&gt;&lt;D xsi:type="xsd:double"&gt;4.3056965&lt;/D&gt;&lt;D xsi:type="xsd:double"&gt;4.618168&lt;/D&gt;&lt;D xsi:type="xsd:double"&gt;6.8498254&lt;/D&gt;&lt;D xsi:type="xsd:double"&gt;2.525735&lt;/D&gt;&lt;D xsi:type="xsd:double"&gt;1.3458014&lt;/D&gt;&lt;D xsi:type="xsd:double"&gt;-1.0128319&lt;/D&gt;&lt;D xsi:type="xsd:double"&gt;-2.501136&lt;/D&gt;&lt;D xsi:type="xsd:double"&gt;-4.513282&lt;/D&gt;&lt;D xsi:type="xsd:double"&gt;2.2806048&lt;/D&gt;&lt;D xsi:type="xsd:double"&gt;-1.2845337&lt;/D&gt;&lt;D xsi:type="xsd:double"&gt;1.1784911&lt;/D&gt;&lt;D xsi:type="xsd:double"&gt;1.5530229&lt;/D&gt;&lt;D xsi:type="xsd:double"&gt;0.26284456&lt;/D&gt;&lt;D xsi:type="xsd:double"&gt;0.7626295&lt;/D&gt;&lt;D xsi:type="xsd:double"&gt;-1.5304923&lt;/D&gt;&lt;D xsi:type="xsd:double"&gt;3.2810926&lt;/D&gt;&lt;D xsi:type="xsd:double"&gt;-5.026078&lt;/D&gt;&lt;D xsi:type="xsd:double"&gt;-1.1982024&lt;/D&gt;&lt;D xsi:type="xsd:double"&gt;1.1621952&lt;/D&gt;&lt;D xsi:type="xsd:double"&gt;-4.920083&lt;/D&gt;&lt;D xsi:type="xsd:double"&gt;3.8802028&lt;/D&gt;&lt;D xsi:type="xsd:double"&gt;-3.599894&lt;/D&gt;&lt;D xsi:type="xsd:double"&gt;-2.0538807&lt;/D&gt;&lt;/FQL&gt;&lt;FQL&gt;&lt;Q&gt;INDA^FG_TOTAL_RETURNC(-10AY,0,AM)&lt;/Q&gt;&lt;R&gt;121&lt;/R&gt;&lt;C&gt;1&lt;/C&gt;&lt;D xsi:type="xsd:double"&gt;-7.1117043&lt;/D&gt;&lt;D xsi:type="xsd:double"&gt;5.4893374&lt;/D&gt;&lt;D xsi:type="xsd:double"&gt;-7.565898&lt;/D&gt;&lt;D xsi:type="xsd:double"&gt;-4.111111&lt;/D&gt;&lt;D xsi:type="xsd:double"&gt;1.0439157&lt;/D&gt;&lt;D xsi:type="xsd:double"&gt;-7.4316444&lt;/D&gt;&lt;D xsi:type="xsd:double"&gt;9.56738&lt;/D&gt;&lt;D xsi:type="xsd:double"&gt;2.6575565&lt;/D&gt;&lt;D xsi:type="xsd:double"&gt;0&lt;/D&gt;&lt;D xsi:type="xsd:double"&gt;2.1819472&lt;/D&gt;&lt;D xsi:type="xsd:double"&gt;5.347979&lt;/D&gt;&lt;D xsi:type="xsd:double"&gt;2.5578976&lt;/D&gt;&lt;D xsi:type="xsd:double"&gt;0.16851425&lt;/D&gt;&lt;D xsi:type="xsd:double"&gt;-0.5720079&lt;/D&gt;&lt;D xsi:type="xsd:double"&gt;-10.186118&lt;/D&gt;&lt;D xsi:type="xsd:double"&gt;2.3360968&lt;/D&gt;&lt;D xsi:type="xsd:double"&gt;2.1243334&lt;/D&gt;&lt;D xsi:type="xsd:double"&gt;6.5256715&lt;/D&gt;&lt;D xsi:type="xsd:double"&gt;1.9854069&lt;/D&gt;&lt;D xsi:type="xsd:double"&gt;5.291188&lt;/D&gt;&lt;D xsi:type="xsd:double"&gt;2.8445005&lt;/D&gt;&lt;D xsi:type="xsd:double"&gt;0.39949417&lt;/D&gt;&lt;D xsi:type="xsd:double"&gt;3.2748103&lt;/D&gt;&lt;D xsi:type="xsd:double"&gt;-1.3091385&lt;/D&gt;&lt;D xsi:type="xsd:double"&gt;4.1905403&lt;/D&gt;&lt;D xsi:type="xsd:double"&gt;-1.3310254&lt;/D&gt;&lt;D xsi:type="xsd:double"&gt;1.7008901&lt;/D&gt;&lt;D xsi:type="xsd:double"&gt;0.69203377&lt;/D&gt;&lt;D xsi:type="xsd:double"&gt;7.130873&lt;/D&gt;&lt;D xsi:type="xsd:double"&gt;-4.282254&lt;/D&gt;&lt;D xsi:type="xsd:double"&gt;-2.1102965&lt;/D&gt;&lt;D xsi:type="xsd:double"&gt;0.4024148&lt;/D&gt;&lt;D xsi:type="xsd:double"&gt;-2.2044122&lt;/D&gt;&lt;D xsi:type="xsd:double"&gt;-0.2927363&lt;/D&gt;&lt;D xsi:type="xsd:double"&gt;0.6678343&lt;/D&gt;&lt;D xsi:type="xsd:double"&gt;3.0665874&lt;/D&gt;&lt;D xsi:type="xsd:double"&gt;-2.7769864&lt;/D&gt;&lt;D xsi:type="xsd:double"&gt;-10.8714695&lt;/D&gt;&lt;D xsi:type="xsd:double"&gt;0.7521272&lt;/D&gt;&lt;D xsi:type="xsd:double"&gt;4.998374&lt;/D&gt;&lt;D xsi:type="xsd:double"&gt;2.0236611&lt;/D&gt;&lt;D xsi:type="xsd:double"&gt;0.03054142&lt;/D&gt;&lt;D xsi:type="xsd:double"&gt;5.770993&lt;/D&gt;&lt;D xsi:type="xsd:double"&gt;2.2228599&lt;/D&gt;&lt;D xsi:type="xsd:double"&gt;-5.1962733&lt;/D&gt;&lt;D xsi:type="xsd:double"&gt;6.404531&lt;/D&gt;&lt;D xsi:type="xsd:double"&gt;-1.9113302&lt;/D&gt;&lt;D xsi:type="xsd:double"&gt;-7.3444786&lt;/D&gt;&lt;D xsi:type="xsd:double"&gt;0.5906224&lt;/D&gt;&lt;D xsi:type="xsd:double"&gt;1.7614365&lt;/D&gt;&lt;D xsi:type="xsd:double"&gt;3.6137223&lt;/D&gt;&lt;D xsi:type="xsd:double"&gt;2.6377559&lt;/D&gt;&lt;D xsi:type="xsd:double"&gt;1.7796755&lt;/D&gt;&lt;D xsi:type="xsd:double"&gt;0.2246499&lt;/D&gt;&lt;D xsi:type="xsd:double"&gt;-29.644156&lt;/D&gt;&lt;D xsi:type="xsd:double"&gt;1.3938665&lt;/D&gt;&lt;D xsi:type="xsd:double"&gt;7.5412393&lt;/D&gt;&lt;D xsi:type="xsd:double"&gt;3.140986&lt;/D&gt;&lt;D xsi:type="xsd:double"&gt;9.27099&lt;/D&gt;&lt;D xsi:type="xsd:double"&gt;7.9447627&lt;/D&gt;&lt;D xsi:type="xsd:double"&gt;2.0168543&lt;/D&gt;&lt;D xsi:type="xsd:double"&gt;4.514599&lt;/D&gt;&lt;D xsi:type="xsd:double"&gt;0.9316802&lt;/D&gt;&lt;D xsi:type="xsd:double"&gt;7.7762246&lt;/D&gt;&lt;D xsi:type="xsd:double"&gt;8.628023&lt;/D&gt;&lt;D xsi:type="xsd:double"&gt;2.8455257&lt;/D&gt;&lt;D xsi:type="xsd:double"&gt;-0.32550693&lt;/D&gt;&lt;D xsi:type="xsd:double"&gt;-6.321436&lt;/D&gt;&lt;D xsi:type="xsd:double"&gt;2.8510928&lt;/D&gt;&lt;D xsi:type="xsd:double"&gt;9.55509&lt;/D&gt;&lt;D xsi:type="xsd:double"&gt;-1.9022346&lt;/D&gt;&lt;D xsi:type="xsd:double"&gt;3.3821821&lt;/D&gt;&lt;D xsi:type="xsd:double"&gt;7.5027347&lt;/D&gt;&lt;D xsi:type="xsd:double"&gt;0.081157684&lt;/D&gt;&lt;D xsi:type="xsd:double"&gt;2.9393792&lt;/D&gt;&lt;D xsi:type="xsd:double"&gt;-4.4505653&lt;/D&gt;&lt;D xsi:type="xsd:double"&gt;6.4561605&lt;/D&gt;&lt;D xsi:type="xsd:double"&gt;-8.92784&lt;/D&gt;&lt;D xsi:type="xsd:double"&gt;-4.709077&lt;/D&gt;&lt;D xsi:type="xsd:double"&gt;7.127583&lt;/D&gt;&lt;D xsi:type="xsd:double"&gt;-10.35707&lt;/D&gt;&lt;D xsi:type="xsd:double"&gt;-0.4205823&lt;/D&gt;&lt;D xsi:type="xsd:double"&gt;-0.69565177&lt;/D&gt;&lt;D xsi:type="xsd:double"&gt;9.357012&lt;/D&gt;&lt;D xsi:type="xsd:double"&gt;1.6243458&lt;/D&gt;&lt;D xsi:type="xsd:double"&gt;-8.734798&lt;/D&gt;&lt;D xsi:type="xsd:double"&gt;8.60877&lt;/D&gt;&lt;D xsi:type="xsd:double"&gt;-2.4528682&lt;/D&gt;&lt;D xsi:type="xsd:double"&gt;-1.1408627&lt;/D&gt;&lt;D xsi:type="xsd:double"&gt;-4.9929323&lt;/D&gt;&lt;D xsi:type="xsd:double"&gt;-2.4789274&lt;/D&gt;&lt;D xsi:type="xsd:double"&gt;2.1860719&lt;/D&gt;&lt;D xsi:type="xsd:double"&gt;2.7860641&lt;/D&gt;&lt;D xsi:type="xsd:double"&gt;2.5168777&lt;/D&gt;&lt;D xsi:type="xsd:double"&gt;4.6830654&lt;/D&gt;&lt;D xsi:type="xsd:double"&gt;-1.4459968&lt;/D&gt;&lt;D xsi:type="xsd:double"&gt;3.301239&lt;/D&gt;&lt;D xsi:type="xsd:double"&gt;-1.642257&lt;/D&gt;&lt;D xsi:type="xsd:double"&gt;0.38357973&lt;/D&gt;&lt;D xsi:type="xsd:double"&gt;6.4958453&lt;/D&gt;&lt;D xsi:type="xsd:double"&gt;5.4453254&lt;/D&gt;&lt;D xsi:type="xsd:double"&gt;0.6405115&lt;/D&gt;&lt;D xsi:type="xsd:double"&gt;2.8042912&lt;/D&gt;&lt;D xsi:type="xsd:double"&gt;-0.038695335&lt;/D&gt;&lt;D xsi:type="xsd:double"&gt;-0.58060884&lt;/D&gt;&lt;D xsi:type="xsd:double"&gt;6.423986&lt;/D&gt;&lt;D xsi:type="xsd:double"&gt;4.3899775&lt;/D&gt;&lt;D xsi:type="xsd:double"&gt;-2.4531305&lt;/D&gt;&lt;D xsi:type="xsd:double"&gt;3.75427&lt;/D&gt;&lt;D xsi:type="xsd:double"&gt;-0.9868443&lt;/D&gt;&lt;D xsi:type="xsd:double"&gt;-5.9101224&lt;/D&gt;&lt;D xsi:type="xsd:double"&gt;2.7689934&lt;/D&gt;&lt;D xsi:type="xsd:double"&gt;-6.718296&lt;/D&gt;&lt;D xsi:type="xsd:double"&gt;-2.753371&lt;/D&gt;&lt;D xsi:type="xsd:double"&gt;-2.1485925&lt;/D&gt;&lt;D xsi:type="xsd:double"&gt;4.1658044&lt;/D&gt;&lt;D xsi:type="xsd:double"&gt;7.0134044&lt;/D&gt;&lt;D xsi:type="xsd:double"&gt;0.8836508&lt;/D&gt;&lt;D xsi:type="xsd:double"&gt;0.1459837&lt;/D&gt;&lt;D xsi:type="xsd:double"&gt;-4.40051&lt;/D&gt;&lt;D xsi:type="xsd:double"&gt;1.3056397&lt;/D&gt;&lt;/FQL&gt;&lt;FQL&gt;&lt;Q&gt;CAGDPY@GR^EE_ACTUAL_ANNUAL(MED,+1)&lt;/Q&gt;&lt;R&gt;1&lt;/R&gt;&lt;C&gt;1&lt;/C&gt;&lt;D xsi:type="xsd:double"&gt;-6.45&lt;/D&gt;&lt;/FQL&gt;&lt;FQL&gt;&lt;Q&gt;USDVND^STD(FG_PRICE_CHANGE(0,-1AY,AM))&lt;/Q&gt;&lt;R&gt;1&lt;/R&gt;&lt;C&gt;1&lt;/C&gt;&lt;D xsi:type="xsd:double"&gt;0.989860744630001&lt;/D&gt;&lt;/FQL&gt;&lt;FQL&gt;&lt;Q&gt;USDAED^FG_PRICE_CHANGE(0,-1AM)&lt;/Q&gt;&lt;R&gt;1&lt;/R&gt;&lt;C&gt;1&lt;/C&gt;&lt;D xsi:type="xsd:double"&gt;0&lt;/D&gt;&lt;/FQL&gt;&lt;FQL&gt;&lt;Q&gt;USDTRY^FG_COMPANY_NAME&lt;/Q&gt;&lt;R&gt;1&lt;/R&gt;&lt;C&gt;1&lt;/C&gt;&lt;D xsi:type="xsd:string"&gt;Turkish New Lira per U.S. Dollar&lt;/D&gt;&lt;/FQL&gt;&lt;FQL&gt;&lt;Q&gt;USDQAR^STD(FG_PRICE_CHANGE(0,-1AY,AM))&lt;/Q&gt;&lt;R&gt;1&lt;/R&gt;&lt;C&gt;1&lt;/C&gt;&lt;D xsi:type="xsd:double"&gt;0&lt;/D&gt;&lt;/FQL&gt;&lt;FQL&gt;&lt;Q&gt;USDINR^FG_PRICE_CHANGE(0,-1AY)&lt;/Q&gt;&lt;R&gt;1&lt;/R&gt;&lt;C&gt;1&lt;/C&gt;&lt;D xsi:type="xsd:double"&gt;5.120504&lt;/D&gt;&lt;/FQL&gt;&lt;FQL&gt;&lt;Q&gt;USDEUR^FG_PRICE_CHANGE(0,-1AY)&lt;/Q&gt;&lt;R&gt;1&lt;/R&gt;&lt;C&gt;1&lt;/C&gt;&lt;D xsi:type="xsd:double"&gt;-5.8582783&lt;/D&gt;&lt;/FQL&gt;&lt;FQL&gt;&lt;Q&gt;USDZAR^FG_PRICE_CHANGE(0,-1AY)&lt;/Q&gt;&lt;R&gt;1&lt;/R&gt;&lt;C&gt;1&lt;/C&gt;&lt;D xsi:type="xsd:double"&gt;-2.7051032&lt;/D&gt;&lt;/FQL&gt;&lt;FQL&gt;&lt;Q&gt;USDBRL^FG_PRICE_CHANGE(0,-1AY)&lt;/Q&gt;&lt;R&gt;1&lt;/R&gt;&lt;C&gt;1&lt;/C&gt;&lt;D xsi:type="xsd:double"&gt;-5.3991675&lt;/D&gt;&lt;/FQL&gt;&lt;FQL&gt;&lt;Q&gt;USDKRW^FG_PRICE_CHANGE(0,-1AY)&lt;/Q&gt;&lt;R&gt;1&lt;/R&gt;&lt;C&gt;1&lt;/C&gt;&lt;D xsi:type="xsd:double"&gt;3.7049413&lt;/D&gt;&lt;/FQL&gt;&lt;FQL&gt;&lt;Q&gt;USDMXN^FG_PRICE_CHANGE(0,-1AY)&lt;/Q&gt;&lt;R&gt;1&lt;/R&gt;&lt;C&gt;1&lt;/C&gt;&lt;D xsi:type="xsd:double"&gt;-5.959189&lt;/D&gt;&lt;/FQL&gt;&lt;FQL&gt;&lt;Q&gt;USDTWD^FG_PRICE_CHANGE(0,-1AY)&lt;/Q&gt;&lt;R&gt;1&lt;/R&gt;&lt;C&gt;1&lt;/C&gt;&lt;D xsi:type="xsd:double"&gt;-5.9866247&lt;/D&gt;&lt;/FQL&gt;&lt;FQL&gt;&lt;Q&gt;USDMYR^FG_PRICE_CHANGE(0,-1AY)&lt;/Q&gt;&lt;R&gt;1&lt;/R&gt;&lt;C&gt;1&lt;/C&gt;&lt;D xsi:type="xsd:double"&gt;-2.982062&lt;/D&gt;&lt;/FQL&gt;&lt;FQL&gt;&lt;Q&gt;USDPEN^FG_PRICE_CHANGE(0,-1AY)&lt;/Q&gt;&lt;R&gt;1&lt;/R&gt;&lt;C&gt;1&lt;/C&gt;&lt;D xsi:type="xsd:double"&gt;-7.4483337&lt;/D&gt;&lt;/FQL&gt;&lt;FQL&gt;&lt;Q&gt;USDPLN^FG_PRICE_CHANGE(0,-1AY)&lt;/Q&gt;&lt;R&gt;1&lt;/R&gt;&lt;C&gt;1&lt;/C&gt;&lt;D xsi:type="xsd:double"&gt;-6.5326033&lt;/D&gt;&lt;/FQL&gt;&lt;FQL&gt;&lt;Q&gt;USDPHP^FG_PRICE_CHANGE(0,-1AY)&lt;/Q&gt;&lt;R&gt;1&lt;/R&gt;&lt;C&gt;1&lt;/C&gt;&lt;D xsi:type="xsd:double"&gt;1.6147614&lt;/D&gt;&lt;/FQL&gt;&lt;FQL&gt;&lt;Q&gt;USDIDR^FG_PRICE_CHANGE(0,-1AY)&lt;/Q&gt;&lt;R&gt;1&lt;/R&gt;&lt;C&gt;1&lt;/C&gt;&lt;D xsi:type="xsd:double"&gt;6.1406374&lt;/D&gt;&lt;/FQL&gt;&lt;FQL&gt;&lt;Q&gt;USDCLP^FG_PRICE_CHANGE(0,-1AY)&lt;/Q&gt;&lt;R&gt;1&lt;/R&gt;&lt;C&gt;1&lt;/C&gt;&lt;D xsi:type="xsd:double"&gt;2.3801446&lt;/D&gt;&lt;/FQL&gt;&lt;FQL&gt;&lt;Q&gt;USDCNH^FG_PRICE_CHANGE(0,-1AY)&lt;/Q&gt;&lt;R&gt;1&lt;/R&gt;&lt;C&gt;1&lt;/C&gt;&lt;D xsi:type="xsd:double"&gt;-0.0631094&lt;/D&gt;&lt;/FQL&gt;&lt;FQL&gt;&lt;Q&gt;FC0000QA^FMA_EPS(NTMA,-20AY,0,CY,,"PORTAGG","MEANR")&lt;/Q&gt;&lt;R&gt;20&lt;/R&gt;&lt;C&gt;1&lt;/C&gt;&lt;D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xsi:type="xsd:double"&gt;7.78465308792638&lt;/D&gt;&lt;D xsi:type="xsd:double"&gt;9.35773097507236&lt;/D&gt;&lt;D xsi:type="xsd:double"&gt;9.97398732541629&lt;/D&gt;&lt;D xsi:type="xsd:double"&gt;9.61320806583561&lt;/D&gt;&lt;D xsi:type="xsd:double"&gt;9.81690725267113&lt;/D&gt;&lt;/FQL&gt;&lt;FQL&gt;&lt;Q&gt;FC0000TW^FMA_EPS(NTMA,-20AY,0,CY,,"PORTAGG","MEANR")&lt;/Q&gt;&lt;R&gt;20&lt;/R&gt;&lt;C&gt;1&lt;/C&gt;&lt;D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xsi:type="xsd:double"&gt;12.9756366282168&lt;/D&gt;&lt;D xsi:type="xsd:double"&gt;15.8364228860029&lt;/D&gt;&lt;D xsi:type="xsd:double"&gt;24.3058350383712&lt;/D&gt;&lt;D xsi:type="xsd:double"&gt;19.7599046757264&lt;/D&gt;&lt;D xsi:type="xsd:double"&gt;19.0973632185609&lt;/D&gt;&lt;D xsi:type="xsd:double"&gt;22.8531392033508&lt;/D&gt;&lt;/FQL&gt;&lt;FQL&gt;&lt;Q&gt;FC0000CL^JULIAN(FMA_EPS(NTMA,-20AY,0,CY,,"PORTAGG","MEANR").DATES)&lt;/Q&gt;&lt;R&gt;20&lt;/R&gt;&lt;C&gt;1&lt;/C&gt;&lt;D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xsi:type="xsd:long"&gt;45289&lt;/D&gt;&lt;D xsi:type="xsd:long"&gt;45657&lt;/D&gt;&lt;/FQL&gt;&lt;FQL&gt;&lt;Q&gt;INDA^P_PRICE_RETURNS_PR('52W',2,-10AY,0,AM)&lt;/Q&gt;&lt;R&gt;121&lt;/R&gt;&lt;C&gt;1&lt;/C&gt;&lt;D xsi:type="xsd:double"&gt;-10.6206&lt;/D&gt;&lt;D xsi:type="xsd:double"&gt;-1.4543593&lt;/D&gt;&lt;D xsi:type="xsd:double"&gt;-14.651537&lt;/D&gt;&lt;D xsi:type="xsd:double"&gt;-14.177322&lt;/D&gt;&lt;D xsi:type="xsd:double"&gt;-14.402109&lt;/D&gt;&lt;D xsi:type="xsd:double"&gt;-25.462992&lt;/D&gt;&lt;D xsi:type="xsd:double"&gt;-17.51001&lt;/D&gt;&lt;D xsi:type="xsd:double"&gt;-17.934734&lt;/D&gt;&lt;D xsi:type="xsd:double"&gt;-7.311577&lt;/D&gt;&lt;D xsi:type="xsd:double"&gt;-5.096203&lt;/D&gt;&lt;D xsi:type="xsd:double"&gt;-3.7712276&lt;/D&gt;&lt;D xsi:type="xsd:double"&gt;0.87521076&lt;/D&gt;&lt;D xsi:type="xsd:double"&gt;8.781433&lt;/D&gt;&lt;D xsi:type="xsd:double"&gt;2.5309205&lt;/D&gt;&lt;D xsi:type="xsd:double"&gt;-0.596416&lt;/D&gt;&lt;D xsi:type="xsd:double"&gt;6.3228607&lt;/D&gt;&lt;D xsi:type="xsd:double"&gt;7.459724&lt;/D&gt;&lt;D xsi:type="xsd:double"&gt;21.73803&lt;/D&gt;&lt;D xsi:type="xsd:double"&gt;17.377699&lt;/D&gt;&lt;D xsi:type="xsd:double"&gt;18.057966&lt;/D&gt;&lt;D xsi:type="xsd:double"&gt;21.416128&lt;/D&gt;&lt;D xsi:type="xsd:double"&gt;19.29816&lt;/D&gt;&lt;D xsi:type="xsd:double"&gt;16.950464&lt;/D&gt;&lt;D xsi:type="xsd:double"&gt;12.845016&lt;/D&gt;&lt;D xsi:type="xsd:double"&gt;17.059553&lt;/D&gt;&lt;D xsi:type="xsd:double"&gt;16.165936&lt;/D&gt;&lt;D xsi:type="xsd:double"&gt;25.578762&lt;/D&gt;&lt;D xsi:type="xsd:double"&gt;29.427422&lt;/D&gt;&lt;D xsi:type="xsd:double"&gt;35.77247&lt;/D&gt;&lt;D xsi:type="xsd:double"&gt;21.997213&lt;/D&gt;&lt;D xsi:type="xsd:double"&gt;17.097843&lt;/D&gt;&lt;D xsi:type="xsd:double"&gt;11.660873&lt;/D&gt;&lt;D xsi:type="xsd:double"&gt;6.277132&lt;/D&gt;&lt;D xsi:type="xsd:double"&gt;5.447066&lt;/D&gt;&lt;D xsi:type="xsd:double"&gt;2.7852416&lt;/D&gt;&lt;D xsi:type="xsd:double"&gt;8.124828&lt;/D&gt;&lt;D xsi:type="xsd:double"&gt;0.16419888&lt;/D&gt;&lt;D xsi:type="xsd:double"&gt;-9.520817&lt;/D&gt;&lt;D xsi:type="xsd:double"&gt;-10.36489&lt;/D&gt;&lt;D xsi:type="xsd:double"&gt;-6.531435&lt;/D&gt;&lt;D xsi:type="xsd:double"&gt;-10.843266&lt;/D&gt;&lt;D xsi:type="xsd:double"&gt;-6.9766703&lt;/D&gt;&lt;D xsi:type="xsd:double"&gt;0.51282644&lt;/D&gt;&lt;D xsi:type="xsd:double"&gt;2.3352742&lt;/D&gt;&lt;D xsi:type="xsd:double"&gt;-1.344192&lt;/D&gt;&lt;D xsi:type="xsd:double"&gt;5.8680296&lt;/D&gt;&lt;D xsi:type="xsd:double"&gt;3.1556368&lt;/D&gt;&lt;D xsi:type="xsd:double"&gt;-7.2644234&lt;/D&gt;&lt;D xsi:type="xsd:double"&gt;-4.052252&lt;/D&gt;&lt;D xsi:type="xsd:double"&gt;12.565624&lt;/D&gt;&lt;D xsi:type="xsd:double"&gt;12.658596&lt;/D&gt;&lt;D xsi:type="xsd:double"&gt;10.125756&lt;/D&gt;&lt;D xsi:type="xsd:double"&gt;9.095991&lt;/D&gt;&lt;D xsi:type="xsd:double"&gt;10.075593&lt;/D&gt;&lt;D xsi:type="xsd:double"&gt;-26.78086&lt;/D&gt;&lt;D xsi:type="xsd:double"&gt;-27.660656&lt;/D&gt;&lt;D xsi:type="xsd:double"&gt;-17.616951&lt;/D&gt;&lt;D xsi:type="xsd:double"&gt;-20.143736&lt;/D&gt;&lt;D xsi:type="xsd:double"&gt;-11.039936&lt;/D&gt;&lt;D xsi:type="xsd:double"&gt;3.6395192&lt;/D&gt;&lt;D xsi:type="xsd:double"&gt;4.979217&lt;/D&gt;&lt;D xsi:type="xsd:double"&gt;7.952702&lt;/D&gt;&lt;D xsi:type="xsd:double"&gt;5.158365&lt;/D&gt;&lt;D xsi:type="xsd:double"&gt;11.02537&lt;/D&gt;&lt;D xsi:type="xsd:double"&gt;17.852938&lt;/D&gt;&lt;D xsi:type="xsd:double"&gt;20.934795&lt;/D&gt;&lt;D xsi:type="xsd:double"&gt;71.330666&lt;/D&gt;&lt;D xsi:type="xsd:double"&gt;58.293713&lt;/D&gt;&lt;D xsi:type="xsd:double"&gt;51.39012&lt;/D&gt;&lt;D xsi:type="xsd:double"&gt;69.63489&lt;/D&gt;&lt;D xsi:type="xsd:double"&gt;44.362057&lt;/D&gt;&lt;D xsi:type="xsd:double"&gt;38.26021&lt;/D&gt;&lt;D xsi:type="xsd:double"&gt;46.42956&lt;/D&gt;&lt;D xsi:type="xsd:double"&gt;39.514744&lt;/D&gt;&lt;D xsi:type="xsd:double"&gt;42.289925&lt;/D&gt;&lt;D xsi:type="xsd:double"&gt;25.756025&lt;/D&gt;&lt;D xsi:type="xsd:double"&gt;23.625553&lt;/D&gt;&lt;D xsi:type="xsd:double"&gt;9.498823&lt;/D&gt;&lt;D xsi:type="xsd:double"&gt;2.4600267&lt;/D&gt;&lt;D xsi:type="xsd:double"&gt;19.684267&lt;/D&gt;&lt;D xsi:type="xsd:double"&gt;4.314375&lt;/D&gt;&lt;D xsi:type="xsd:double"&gt;-5.39335&lt;/D&gt;&lt;D xsi:type="xsd:double"&gt;-4.017865</t>
        </r>
      </text>
    </comment>
    <comment ref="A7" authorId="0" shapeId="0" xr:uid="{4A6BF36E-F41B-411E-BBC9-FFC9EE67D6C3}">
      <text>
        <r>
          <rPr>
            <b/>
            <sz val="9"/>
            <color indexed="81"/>
            <rFont val="Tahoma"/>
            <family val="2"/>
          </rPr>
          <t>7&lt;/D&gt;&lt;D xsi:type="xsd:double"&gt;1.5292764&lt;/D&gt;&lt;D xsi:type="xsd:double"&gt;-4.0224733&lt;/D&gt;&lt;D xsi:type="xsd:double"&gt;-12.476945&lt;/D&gt;&lt;D xsi:type="xsd:double"&gt;-6.5338316&lt;/D&gt;&lt;D xsi:type="xsd:double"&gt;-5.725938&lt;/D&gt;&lt;D xsi:type="xsd:double"&gt;-12.453609&lt;/D&gt;&lt;D xsi:type="xsd:double"&gt;-10.474926&lt;/D&gt;&lt;D xsi:type="xsd:double"&gt;-7.413512&lt;/D&gt;&lt;D xsi:type="xsd:double"&gt;-10.844975&lt;/D&gt;&lt;D xsi:type="xsd:double"&gt;2.2266269&lt;/D&gt;&lt;D xsi:type="xsd:double"&gt;5.242181&lt;/D&gt;&lt;D xsi:type="xsd:double"&gt;10.942507&lt;/D&gt;&lt;D xsi:type="xsd:double"&gt;1.0229111&lt;/D&gt;&lt;D xsi:type="xsd:double"&gt;1.6326904&lt;/D&gt;&lt;D xsi:type="xsd:double"&gt;9.530914&lt;/D&gt;&lt;D xsi:type="xsd:double"&gt;1.2818933&lt;/D&gt;&lt;D xsi:type="xsd:double"&gt;10.522997&lt;/D&gt;&lt;D xsi:type="xsd:double"&gt;17.886246&lt;/D&gt;&lt;D xsi:type="xsd:double"&gt;24.876308&lt;/D&gt;&lt;D xsi:type="xsd:double"&gt;31.64152&lt;/D&gt;&lt;D xsi:type="xsd:double"&gt;28.775465&lt;/D&gt;&lt;D xsi:type="xsd:double"&gt;23.39288&lt;/D&gt;&lt;D xsi:type="xsd:double"&gt;29.304636&lt;/D&gt;&lt;D xsi:type="xsd:double"&gt;28.942621&lt;/D&gt;&lt;D xsi:type="xsd:double"&gt;27.62494&lt;/D&gt;&lt;D xsi:type="xsd:double"&gt;28.18464&lt;/D&gt;&lt;D xsi:type="xsd:double"&gt;27.999104&lt;/D&gt;&lt;D xsi:type="xsd:double"&gt;20.948528&lt;/D&gt;&lt;D xsi:type="xsd:double"&gt;16.715908&lt;/D&gt;&lt;D xsi:type="xsd:double"&gt;4.953778&lt;/D&gt;&lt;D xsi:type="xsd:double"&gt;-0.22978187&lt;/D&gt;&lt;D xsi:type="xsd:double"&gt;-5.036503&lt;/D&gt;&lt;D xsi:type="xsd:double"&gt;-2.327621&lt;/D&gt;&lt;D xsi:type="xsd:double"&gt;6.516528&lt;/D&gt;&lt;D xsi:type="xsd:double"&gt;0.9713888&lt;/D&gt;&lt;D xsi:type="xsd:double"&gt;-2.8271317&lt;/D&gt;&lt;D xsi:type="xsd:double"&gt;-5.0674143&lt;/D&gt;&lt;D xsi:type="xsd:double"&gt;-7.3078575&lt;/D&gt;&lt;/FQL&gt;&lt;FQL&gt;&lt;Q&gt;EPU^P_PRICE_RETURNS_PR('52W',2,-10AY,0,AM)&lt;/Q&gt;&lt;R&gt;121&lt;/R&gt;&lt;C&gt;1&lt;/C&gt;&lt;D xsi:type="xsd:double"&gt;-35.254692&lt;/D&gt;&lt;D xsi:type="xsd:double"&gt;-27.19912&lt;/D&gt;&lt;D xsi:type="xsd:double"&gt;-31.421942&lt;/D&gt;&lt;D xsi:type="xsd:double"&gt;-35.476673&lt;/D&gt;&lt;D xsi:type="xsd:double"&gt;-40.180443&lt;/D&gt;&lt;D xsi:type="xsd:double"&gt;-29.036634&lt;/D&gt;&lt;D xsi:type="xsd:double"&gt;-10.339713&lt;/D&gt;&lt;D xsi:type="xsd:double"&gt;0.60629845&lt;/D&gt;&lt;D xsi:type="xsd:double"&gt;-3.5095632&lt;/D&gt;&lt;D xsi:type="xsd:double"&gt;2.9869914&lt;/D&gt;&lt;D xsi:type="xsd:double"&gt;15.002764&lt;/D&gt;&lt;D xsi:type="xsd:double"&gt;39.129425&lt;/D&gt;&lt;D xsi:type="xsd:double"&gt;47.313583&lt;/D&gt;&lt;D xsi:type="xsd:double"&gt;36.438538&lt;/D&gt;&lt;D xsi:type="xsd:double"&gt;47.04467&lt;/D&gt;&lt;D xsi:type="xsd:double"&gt;60.97957&lt;/D&gt;&lt;D xsi:type="xsd:double"&gt;82.66834&lt;/D&gt;&lt;D xsi:type="xsd:double"&gt;81.78268&lt;/D&gt;&lt;D xsi:type="xsd:double"&gt;33.969284&lt;/D&gt;&lt;D xsi:type="xsd:double"&gt;18.30492&lt;/D&gt;&lt;D xsi:type="xsd:double"&gt;18.611336&lt;/D&gt;&lt;D xsi:type="xsd:double"&gt;15.706849&lt;/D&gt;&lt;D xsi:type="xsd:double"&gt;7.924199&lt;/D&gt;&lt;D xsi:type="xsd:double"&gt;3.484881&lt;/D&gt;&lt;D xsi:type="xsd:double"&gt;17.595268&lt;/D&gt;&lt;D xsi:type="xsd:double"&gt;31.010365&lt;/D&gt;&lt;D xsi:type="xsd:double"&gt;24.983131&lt;/D&gt;&lt;D xsi:type="xsd:double"&gt;22.833359&lt;/D&gt;&lt;D xsi:type="xsd:double"&gt;31.720924&lt;/D&gt;&lt;D xsi:type="xsd:double"&gt;15.496635&lt;/D&gt;&lt;D xsi:type="xsd:double"&gt;33.354748&lt;/D&gt;&lt;D xsi:type="xsd:double"&gt;32.896423&lt;/D&gt;&lt;D xsi:type="xsd:double"&gt;31.481886&lt;/D&gt;&lt;D xsi:type="xsd:double"&gt;29.087984&lt;/D&gt;&lt;D xsi:type="xsd:double"&gt;15.936268&lt;/D&gt;&lt;D xsi:type="xsd:double"&gt;11.627615&lt;/D&gt;&lt;D xsi:type="xsd:double"&gt;-5.4293394&lt;/D&gt;&lt;D xsi:type="xsd:double"&gt;-8.554041&lt;/D&gt;&lt;D xsi:type="xsd:double"&gt;-13.608974&lt;/D&gt;&lt;D xsi:type="xsd:double"&gt;-7.4969234&lt;/D&gt;&lt;D xsi:type="xsd:double"&gt;-13.21609&lt;/D&gt;&lt;D xsi:type="xsd:double"&gt;-5.9852896&lt;/D&gt;&lt;D xsi:type="xsd:double"&gt;-5.911076&lt;/D&gt;&lt;D xsi:type="xsd:double"&gt;-8.45108&lt;/D&gt;&lt;D xsi:type="xsd:double"&gt;-14.732247&lt;/D&gt;&lt;D xsi:type="xsd:double"&gt;-13.55412&lt;/D&gt;&lt;D xsi:type="xsd:double"&gt;-0.79339147&lt;/D&gt;&lt;D xsi:type="xsd:double"&gt;-11.022175&lt;/D&gt;&lt;D xsi:type="xsd:double"&gt;0.30184984&lt;/D&gt;&lt;D xsi:type="xsd:double"&gt;-2.8843105&lt;/D&gt;&lt;D xsi:type="xsd:double"&gt;1.3829947&lt;/D&gt;&lt;D xsi:type="xsd:double"&gt;0.23049116&lt;/D&gt;&lt;D xsi:type="xsd:double"&gt;3.0744553&lt;/D&gt;&lt;D xsi:type="xsd:double"&gt;-4.738581&lt;/D&gt;&lt;D xsi:type="xsd:double"&gt;-34.45096&lt;/D&gt;&lt;D xsi:type="xsd:double"&gt;-37.630207&lt;/D&gt;&lt;D xsi:type="xsd:double"&gt;-26.729149&lt;/D&gt;&lt;D xsi:type="xsd:double"&gt;-18.070251&lt;/D&gt;&lt;D xsi:type="xsd:double"&gt;-21.124613&lt;/D&gt;&lt;D xsi:type="xsd:double"&gt;-6.8819227&lt;/D&gt;&lt;D xsi:type="xsd:double"&gt;-10.584039&lt;/D&gt;&lt;D xsi:type="xsd:double"&gt;-10.823256&lt;/D&gt;&lt;D xsi:type="xsd:double"&gt;-10.73786&lt;/D&gt;&lt;D xsi:type="xsd:double"&gt;-0.21030903&lt;/D&gt;&lt;D xsi:type="xsd:double"&gt;0.41561127&lt;/D&gt;&lt;D xsi:type="xsd:double"&gt;10.696566&lt;/D&gt;&lt;D xsi:type="xsd:double"&gt;51.680626&lt;/D&gt;&lt;D xsi:type="xsd:double"&gt;51.321648&lt;/D&gt;&lt;D xsi:type="xsd:double"&gt;38.04742&lt;/D&gt;&lt;D xsi:type="xsd:double"&gt;11.8541355&lt;/D&gt;&lt;D xsi:type="xsd:double"&gt;1.9257426&lt;/D&gt;&lt;D xsi:type="xsd:double"&gt;-12.040716&lt;/D&gt;&lt;D xsi:type="xsd:double"&gt;-8.556259&lt;/D&gt;&lt;D xsi:type="xsd:double"&gt;-4.181451&lt;/D&gt;&lt;D xsi:type="xsd:double"&gt;2.683711&lt;/D&gt;&lt;D xsi:type="xsd:double"&gt;-15.45884&lt;/D&gt;&lt;D xsi:type="xsd:double"&gt;-3.453064&lt;/D&gt;&lt;D xsi:type="xsd:double"&gt;-6.053954&lt;/D&gt;&lt;D xsi:type="xsd:double"&gt;3.1539917&lt;/D&gt;&lt;D xsi:type="xsd:double"&gt;2.7264237&lt;/D&gt;&lt;D xsi:type="xsd:double"&gt;-18.794287&lt;/D&gt;&lt;D xsi:type="xsd:double"&gt;0.80963373&lt;/D&gt;&lt;D xsi:type="xsd:double"&gt;-10.719377&lt;/D&gt;&lt;D xsi:type="xsd:double"&gt;9.150303&lt;/D&gt;&lt;D xsi:type="xsd:double"&gt;2.8174877&lt;/D&gt;&lt;D xsi:type="xsd:double"&gt;-5.481386&lt;/D&gt;&lt;D xsi:type="xsd:double"&gt;3.9365053&lt;/D&gt;&lt;D xsi:type="xsd:double"&gt;8.852636&lt;/D&gt;&lt;D xsi:type="xsd:double"&gt;0.20941496&lt;/D&gt;&lt;D xsi:type="xsd:double"&gt;-8.288121&lt;/D&gt;&lt;D xsi:type="xsd:double"&gt;-17.007196&lt;/D&gt;&lt;D xsi:type="xsd:double"&gt;-8.054381&lt;/D&gt;&lt;D xsi:type="xsd:double"&gt;15.614855&lt;/D&gt;&lt;D xsi:type="xsd:double"&gt;8.707714&lt;/D&gt;&lt;D xsi:type="xsd:double"&gt;36.996387&lt;/D&gt;&lt;D xsi:type="xsd:double"&gt;25.927603&lt;/D&gt;&lt;D xsi:type="xsd:double"&gt;23.74816&lt;/D&gt;&lt;D xsi:type="xsd:double"&gt;18.815159&lt;/D&gt;&lt;D xsi:type="xsd:double"&gt;5.885577&lt;/D&gt;&lt;D xsi:type="xsd:double"&gt;8.448208&lt;/D&gt;&lt;D xsi:type="xsd:double"&gt;11.306513&lt;/D&gt;&lt;D xsi:type="xsd:double"&gt;18.926025&lt;/D&gt;&lt;D xsi:type="xsd:double"&gt;33.855663&lt;/D&gt;&lt;D xsi:type="xsd:double"&gt;34.721066&lt;/D&gt;&lt;D xsi:type="xsd:double"&gt;42.919075&lt;/D&gt;&lt;D xsi:type="xsd:double"&gt;39.976646&lt;/D&gt;&lt;D xsi:type="xsd:double"&gt;38.33859&lt;/D&gt;&lt;D xsi:type="xsd:double"&gt;26.113724&lt;/D&gt;&lt;D xsi:type="xsd:double"&gt;32.671272&lt;/D&gt;&lt;D xsi:type="xsd:double"&gt;55.373405&lt;/D&gt;&lt;D xsi:type="xsd:double"&gt;52.24117&lt;/D&gt;&lt;D xsi:type="xsd:double"&gt;48.620964&lt;/D&gt;&lt;D xsi:type="xsd:double"&gt;25.273811&lt;/D&gt;&lt;D xsi:type="xsd:double"&gt;30.413998&lt;/D&gt;&lt;D xsi:type="xsd:double"&gt;18.210924&lt;/D&gt;&lt;D xsi:type="xsd:double"&gt;9.226227&lt;/D&gt;&lt;D xsi:type="xsd:double"&gt;11.033594&lt;/D&gt;&lt;D xsi:type="xsd:double"&gt;22.725618&lt;/D&gt;&lt;D xsi:type="xsd:double"&gt;21.066511&lt;/D&gt;&lt;D xsi:type="xsd:double"&gt;37.623966&lt;/D&gt;&lt;D xsi:type="xsd:double"&gt;51.96899&lt;/D&gt;&lt;/FQL&gt;&lt;FQL&gt;&lt;Q&gt;VNM^FG_TOTAL_RETURNC(-10AY,0,AM)&lt;/Q&gt;&lt;R&gt;121&lt;/R&gt;&lt;C&gt;1&lt;/C&gt;&lt;D xsi:type="xsd:double"&gt;-9.236038&lt;/D&gt;&lt;D xsi:type="xsd:double"&gt;10.741198&lt;/D&gt;&lt;D xsi:type="xsd:double"&gt;-7.4305115&lt;/D&gt;&lt;D xsi:type="xsd:double"&gt;-8.884806&lt;/D&gt;&lt;D xsi:type="xsd:double"&gt;-1.910001&lt;/D&gt;&lt;D xsi:type="xsd:double"&gt;-5.4092526&lt;/D&gt;&lt;D xsi:type="xsd:double"&gt;8.954096&lt;/D&gt;&lt;D xsi:type="xsd:double"&gt;-1.1049688&lt;/D&gt;&lt;D xsi:type="xsd:double"&gt;-0.34915805&lt;/D&gt;&lt;D xsi:type="xsd:double"&gt;3.854239&lt;/D&gt;&lt;D xsi:type="xsd:double"&gt;1.9568205&lt;/D&gt;&lt;D xsi:type="xsd:double"&gt;-0.06617904&lt;/D&gt;&lt;D xsi:type="xsd:double"&gt;-2.1192074&lt;/D&gt;&lt;D xsi:type="xsd:double"&gt;0&lt;/D&gt;&lt;D xsi:type="xsd:double"&gt;-7.4424863&lt;/D&gt;&lt;D xsi:type="xsd:double"&gt;-2.777779&lt;/D&gt;&lt;D xsi:type="xsd:double"&gt;4.1580915&lt;/D&gt;&lt;D xsi:type="xsd:double"&gt;1.4792919&lt;/D&gt;&lt;D xsi:type="xsd:double"&gt;-1.8221557&lt;/D&gt;&lt;D xsi:type="xsd:double"&gt;4.528582&lt;/D&gt;&lt;D xsi:type="xsd:double"&gt;-0.71023107&lt;/D&gt;&lt;D xsi:type="xsd:double"&gt;3.1473517&lt;/D&gt;&lt;D xsi:type="xsd:double"&gt;2.6352286&lt;/D&gt;&lt;D xsi:type="xsd:double"&gt;-3.2432437&lt;/D&gt;&lt;D xsi:type="xsd:double"&gt;3.3519626&lt;/D&gt;&lt;D xsi:type="xsd:double"&gt;2.6351333&lt;/D&gt;&lt;D xsi:type="xsd:double"&gt;6.2541127&lt;/D&gt;&lt;D xsi:type="xsd:double"&gt;1.3630748&lt;/D&gt;&lt;D xsi:type="xsd:double"&gt;17.968845&lt;/D&gt;&lt;D xsi:type="xsd:double"&gt;-8.1151905&lt;/D&gt;&lt;D xsi:type="xsd:double"&gt;7.692313&lt;/D&gt;&lt;D xsi:type="xsd:double"&gt;4.444444&lt;/D&gt;&lt;D xsi:type="xsd:double"&gt;-9.574467&lt;/D&gt;&lt;D xsi:type="xsd:double"&gt;-4.257703&lt;/D&gt;&lt;D xsi:type="xsd:double"&gt;-9.01112&lt;/D&gt;&lt;D xsi:type="xsd:double"&gt;3.8585186&lt;/D&gt;&lt;D xsi:type="xsd:double"&gt;3.9628506&lt;/D&gt;&lt;D xsi:type="xsd:double"&gt;-7.028002&lt;/D&gt;&lt;D xsi:type="xsd:double"&gt;-2.6905835&lt;/D&gt;&lt;D xsi:type="xsd:double"&gt;4.2791367&lt;/D&gt;&lt;D xsi:type="xsd:double"&gt;-2.620858&lt;/D&gt;&lt;D xsi:type="xsd:double"&gt;4.6405196&lt;/D&gt;&lt;D xsi:type="xsd:double"&gt;6.1211705&lt;/D&gt;&lt;D xsi:type="xsd:double"&gt;1.1183023&lt;/D&gt;&lt;D xsi:type="xsd:double"&gt;-5.180436&lt;/D&gt;&lt;D xsi:type="xsd:double"&gt;-0.18416643&lt;/D&gt;&lt;D xsi:type="xsd:double"&gt;1.0455132&lt;/D&gt;&lt;D xsi:type="xsd:double"&gt;-6.269026&lt;/D&gt;&lt;D xsi:type="xsd:double"&gt;2.1428585&lt;/D&gt;&lt;D xsi:type="xsd:double"&gt;2.7972102&lt;/D&gt;&lt;D xsi:type="xsd:double"&gt;2.2881985&lt;/D&gt;&lt;D xsi:type="xsd:double"&gt;-2.176547&lt;/D&gt;&lt;D xsi:type="xsd:double"&gt;-0.9159267&lt;/D&gt;&lt;D xsi:type="xsd:double"&gt;-3.8340628&lt;/D&gt;&lt;D xsi:type="xsd:double"&gt;-27.516342&lt;/D&gt;&lt;D xsi:type="xsd:double"&gt;7.889986&lt;/D&gt;&lt;D xsi:type="xsd:double"&gt;8.900952&lt;/D&gt;&lt;D xsi:type="xsd:double"&gt;5.525708&lt;/D&gt;&lt;D xsi:type="xsd:double"&gt;3.490901&lt;/D&gt;&lt;D xsi:type="xsd:double"&gt;3.5137057&lt;/D&gt;&lt;D xsi:type="xsd:double"&gt;0.40733814&lt;/D&gt;&lt;D xsi:type="xsd:double"&gt;2.7721405&lt;/D&gt;&lt;D xsi:type="xsd:double"&gt;2.236843&lt;/D&gt;&lt;D xsi:type="xsd:double"&gt;7.9150558&lt;/D&gt;&lt;D xsi:type="xsd:double"&gt;11.373663&lt;/D&gt;&lt;D xsi:type="xsd:double"&gt;-3.172046&lt;/D&gt;&lt;D xsi:type="xsd:double"&gt;-1.2770653&lt;/D&gt;&lt;D xsi:type="xsd:double"&gt;6.4116955&lt;/D&gt;&lt;D xsi:type="xsd:double"&gt;-1.2685001&lt;/D&gt;&lt;D xsi:type="xsd:double"&gt;7.066381&lt;/D&gt;&lt;D xsi:type="xsd:double"&gt;-2.7999997&lt;/D&gt;&lt;D xsi:type="xsd:double"&gt;1.8518448&lt;/D&gt;&lt;D xsi:type="xsd:double"&gt;1.161623&lt;/D&gt;&lt;D xsi:type="xsd:double"&gt;-2.0968556&lt;/D&gt;&lt;D xsi:type="xsd:double"&gt;5.6093693&lt;/D&gt;&lt;D xsi:type="xsd:double"&gt;-0.14485121&lt;/D&gt;&lt;D xsi:type="xsd:double"&gt;2.493&lt;/D&gt;&lt;D xsi:type="xsd:double"&gt;-6.970125&lt;/D&gt;&lt;D xsi:type="xsd:double"&gt;-5.555558&lt;/D&gt;&lt;D xsi:type="xsd:double"&gt;0.16189814&lt;/D&gt;&lt;D xsi:type="xsd:double"&gt;-17.672413&lt;/D&gt;&lt;D xsi:type="xsd:double"&gt;2.4214625&lt;/D&gt;&lt;D xsi:type="xsd:double"&gt;-8.370602&lt;/D&gt;&lt;D xsi:type="xsd:double"&gt;9.274757&lt;/D&gt;&lt;D xsi:type="xsd:double"&gt;-3.3184469&lt;/D&gt;&lt;D xsi:type="xsd:double"&gt;-18.613857&lt;/D&gt;&lt;D xsi:type="xsd:double"&gt;-9.083533&lt;/D&gt;&lt;D xsi:type="xsd:double"&gt;12.132025&lt;/D&gt;&lt;D xsi:type="xsd:double"&gt;0.61804056&lt;/D&gt;&lt;D xsi:type="xsd:double"&gt;-4.628891&lt;/D&gt;&lt;D xsi:type="xsd:double"&gt;-2.4267793&lt;/D&gt;&lt;D xsi:type="xsd:double"&gt;5.3173183999999996&lt;/D&gt;&lt;D xsi:type="xsd:double"&gt;1.710093&lt;/D&gt;&lt;D xsi:type="xsd:double"&gt;6.64531&lt;/D&gt;&lt;D xsi:type="xsd:double"&gt;3.7537575&lt;/D&gt;&lt;D xsi:type="xsd:double"&gt;9.80463&lt;/D&gt;&lt;D xsi:type="xsd:double"&gt;2.8665543&lt;/D&gt;&lt;D xsi:type="xsd:double"&gt;-12.363863&lt;/D&gt;&lt;D xsi:type="xsd:double"&gt;-3.6549687&lt;/D&gt;&lt;D xsi:type="xsd:double"&gt;2.8072834&lt;/D&gt;&lt;D xsi:type="xsd:double"&gt;-0.9408057&lt;/D&gt;&lt;D xsi:type="xsd:double"&gt;3.2600284&lt;/D&gt;&lt;D xsi:type="xsd:double"&gt;1.5595317&lt;/D&gt;&lt;D xsi:type="xsd:double"&gt;-0.67415833&lt;/D&gt;&lt;D xsi:type="xsd:double"&gt;-5.2790346&lt;/D&gt;&lt;D xsi:type="xsd:double"&gt;3.105092&lt;/D&gt;&lt;D xsi:type="xsd:double"&gt;-3.861004&lt;/D&gt;&lt;D xsi:type="xsd:double"&gt;-4.658633&lt;/D&gt;&lt;D xsi:type="xsd:double"&gt;4.4650316&lt;/D&gt;&lt;D xsi:type="xsd:double"&gt;2.016127&lt;/D&gt;&lt;D xsi:type="xsd:double"&gt;-6.7193627&lt;/D&gt;&lt;D xsi:type="xsd:double"&gt;0.33898354&lt;/D&gt;&lt;D xsi:type="xsd:double"&gt;-5.9966207&lt;/D&gt;&lt;D xsi:type="xsd:double"&gt;1.7969489&lt;/D&gt;&lt;D xsi:type="xsd:double"&gt;11.032653&lt;/D&gt;&lt;D xsi:type="xsd:double"&gt;-5.6438804&lt;/D&gt;&lt;D xsi:type="xsd:double"&gt;6.9081664&lt;/D&gt;&lt;D xsi:type="xsd:double"&gt;5.2797437&lt;/D&gt;&lt;D xsi:type="xsd:double"&gt;13.922155&lt;/D&gt;&lt;D xsi:type="xsd:double"&gt;14.586067&lt;/D&gt;&lt;D xsi:type="xsd:double"&gt;3.0389786&lt;/D&gt;&lt;/FQL&gt;&lt;FQL&gt;&lt;Q&gt;GREK^FG_TOTAL_RETURNC(-10AY,0,AM)&lt;/Q&gt;&lt;R&gt;121&lt;/R&gt;&lt;C&gt;1&lt;/C&gt;&lt;D xsi:type="xsd:double"&gt;-0.48922896&lt;/D&gt;&lt;D xsi:type="xsd:double"&gt;0.8859277&lt;/D&gt;&lt;D xsi:type="xsd:double"&gt;-9.065205&lt;/D&gt;&lt;D xsi:type="xsd:double"&gt;-13.183266&lt;/D&gt;&lt;D xsi:type="xsd:double"&gt;-5.7789087&lt;/D&gt;&lt;D xsi:type="xsd:double"&gt;-22.074455&lt;/D&gt;&lt;D xsi:type="xsd:double"&gt;26.791786&lt;/D&gt;&lt;D xsi:type="xsd:double"&gt;-2.2880077&lt;/D&gt;&lt;D xsi:type="xsd:double"&gt;17.35537&lt;/D&gt;&lt;D xsi:type="xsd:double"&gt;-5.5751143&lt;/D&gt;&lt;D xsi:type="xsd:double"&gt;-10.627728&lt;/D&gt;&lt;D xsi:type="xsd:double"&gt;1.6689897&lt;/D&gt;&lt;D xsi:type="xsd:double"&gt;-1.2311935&lt;/D&gt;&lt;D xsi:type="xsd:double"&gt;1.6620517&lt;/D&gt;&lt;D xsi:type="xsd:double"&gt;-1.4986277&lt;/D&gt;&lt;D xsi:type="xsd:double"&gt;13.416302&lt;/D&gt;&lt;D xsi:type="xsd:double"&gt;1.9734025&lt;/D&gt;&lt;D xsi:type="xsd:double"&gt;-6.951213&lt;/D&gt;&lt;D xsi:type="xsd:double"&gt;3.5386682&lt;/D&gt;&lt;D xsi:type="xsd:double"&gt;3.4177303&lt;/D&gt;&lt;D xsi:type="xsd:double"&gt;17.013454&lt;/D&gt;&lt;D xsi:type="xsd:double"&gt;0&lt;/D&gt;&lt;D xsi:type="xsd:double"&gt;10.564852&lt;/D&gt;&lt;D xsi:type="xsd:double"&gt;-2.4597883&lt;/D&gt;&lt;D xsi:type="xsd:double"&gt;-1.5518904&lt;/D&gt;&lt;D xsi:type="xsd:double"&gt;-7.6847258&lt;/D&gt;&lt;D xsi:type="xsd:double"&gt;-4.375654&lt;/D&gt;&lt;D xsi:type="xsd:double"&gt;4.241061&lt;/D&gt;&lt;D xsi:type="xsd:double"&gt;19.964302&lt;/D&gt;&lt;D xsi:type="xsd:double"&gt;-3.7374675&lt;/D&gt;&lt;D xsi:type="xsd:double"&gt;-0.6628752&lt;/D&gt;&lt;D xsi:type="xsd:double"&gt;-4.861766&lt;/D&gt;&lt;D xsi:type="xsd:double"&gt;2.8056026&lt;/D&gt;&lt;D xsi:type="xsd:double"&gt;-10.428858&lt;/D&gt;&lt;D xsi:type="xsd:double"&gt;0.10882616&lt;/D&gt;&lt;D xsi:type="xsd:double"&gt;-3.5869598&lt;/D&gt;&lt;D xsi:type="xsd:double"&gt;-6.764376&lt;/D&gt;&lt;D xsi:type="xsd:double"&gt;-8.343416&lt;/D&gt;&lt;D xsi:type="xsd:double"&gt;-1.1873305&lt;/D&gt;&lt;D xsi:type="xsd:double"&gt;2.0026803&lt;/D&gt;&lt;D xsi:type="xsd:double"&gt;-2.376759&lt;/D&gt;&lt;D xsi:type="xsd:double"&gt;0.9615302&lt;/D&gt;&lt;D xsi:type="xsd:double"&gt;6.2585115&lt;/D&gt;&lt;D xsi:type="xsd:double"&gt;9.859169&lt;/D&gt;&lt;D xsi:type="xsd:double"&gt;-5.9440794&lt;/D&gt;&lt;D xsi:type="xsd:double"&gt;14.374232&lt;/D&gt;&lt;D xsi:type="xsd:double"&gt;2.9481173&lt;/D&gt;&lt;D xsi:type="xsd:double"&gt;-6.448203&lt;/D&gt;&lt;D xsi:type="xsd:double"&gt;4.406774&lt;/D&gt;&lt;D xsi:type="xsd:double"&gt;2.4891734&lt;/D&gt;&lt;D xsi:type="xsd:double"&gt;0.9503722&lt;/D&gt;&lt;D xsi:type="xsd:double"&gt;3.1380653&lt;/D&gt;&lt;D xsi:type="xsd:double"&gt;2.8848767&lt;/D&gt;&lt;D xsi:type="xsd:double"&gt;-5.8232965&lt;/D&gt;&lt;D xsi:type="xsd:double"&gt;-44.98933&lt;/D&gt;&lt;D xsi:type="xsd:double"&gt;15.697659&lt;/D&gt;&lt;D xsi:type="xsd:double"&gt;-3.4058213&lt;/D&gt;&lt;D xsi:type="xsd:double"&gt;13.583815&lt;/D&gt;&lt;D xsi:type="xsd:double"&gt;0.9303212&lt;/D&gt;&lt;D xsi:type="xsd:double"&gt;4.6700478&lt;/D&gt;&lt;D xsi:type="xsd:double"&gt;0.14548302&lt;/D&gt;&lt;D xsi:type="xsd:double"&gt;-1.5980601&lt;/D&gt;&lt;D xsi:type="xsd:double"&gt;-0.7874012&lt;/D&gt;&lt;D xsi:type="xsd:double"&gt;25.396824&lt;/D&gt;&lt;D xsi:type="xsd:double"&gt;2.5589585&lt;/D&gt;&lt;D xsi:type="xsd:double"&gt;-4.6063004&lt;/D&gt;&lt;D xsi:type="xsd:double"&gt;10.028887&lt;/D&gt;&lt;D xsi:type="xsd:double"&gt;4.9137235&lt;/D&gt;&lt;D xsi:type="xsd:double"&gt;1.1440873&lt;/D&gt;&lt;D xsi:type="xsd:double"&gt;6.044531&lt;/D&gt;&lt;D xsi:type="xsd:double"&gt;-7.5666666&lt;/D&gt;&lt;D xsi:type="xsd:double"&gt;0.2884984&lt;/D&gt;&lt;D xsi:type="xsd:double"&gt;2.4092078&lt;/D&gt;&lt;D xsi:type="xsd:double"&gt;-2.7036548&lt;/D&gt;&lt;D xsi:type="xsd:double"&gt;0.90219975&lt;/D&gt;&lt;D xsi:type="xsd:double"&gt;-2.3605168&lt;/D&gt;&lt;D xsi:type="xsd:double"&gt;7.0138097&lt;/D&gt;&lt;D xsi:type="xsd:double"&gt;2.5883198&lt;/D&gt;&lt;D xsi:type="xsd:double"&gt;-16.808731&lt;/D&gt;&lt;D xsi:type="xsd:double"&gt;11.106563&lt;/D&gt;&lt;D xsi:type="xsd:double"&gt;-9.443015&lt;/D&gt;&lt;D xsi:type="xsd:double"&gt;2.3625255&lt;/D&gt;&lt;D xsi:type="xsd:double"&gt;-12.5110445&lt;/D&gt;&lt;D xsi:type="xsd:double"&gt;14.181495&lt;/D&gt;&lt;D xsi:type="xsd:double"&gt;-5.1118255&lt;/D&gt;&lt;D xsi:type="xsd:double"&gt;-8.080811&lt;/D&gt;&lt;D xsi:type="xsd:double"&gt;18.910254&lt;/D&gt;&lt;D xsi:type="xsd:double"&gt;2.9649615&lt;/D&gt;&lt;D xsi:type="xsd:double"&gt;9.27434&lt;/D&gt;&lt;D xsi:type="xsd:double"&gt;9.655905&lt;/D&gt;&lt;D xsi:type="xsd:double"&gt;-3.7143767&lt;/D&gt;&lt;D xsi:type="xsd:double"&gt;5.287659&lt;/D&gt;&lt;D xsi:type="xsd:double"&gt;0.8844018&lt;/D&gt;&lt;D xsi:type="xsd:double"&gt;12.586093&lt;/D&gt;&lt;D xsi:type="xsd:double"&gt;9.342551&lt;/D&gt;&lt;D xsi:type="xsd:double"&gt;-3.8372993&lt;/D&gt;&lt;D xsi:type="xsd:double"&gt;-7.076347&lt;/D&gt;&lt;D xsi:type="xsd:double"&gt;-5.840254&lt;/D&gt;&lt;D xsi:type="xsd:double"&gt;6.293702&lt;/D&gt;&lt;D xsi:type="xsd:double"&gt;5.4633856&lt;/D&gt;&lt;D xsi:type="xsd:double"&gt;7.9757094&lt;/D&gt;&lt;D xsi:type="xsd:double"&gt;2.178371&lt;/D&gt;&lt;D xsi:type="xsd:double"&gt;0.22573471&lt;/D&gt;&lt;D xsi:type="xsd:double"&gt;-3.0530453&lt;/D&gt;&lt;D xsi:type="xsd:double"&gt;8.828079&lt;/D&gt;&lt;D xsi:type="xsd:double"&gt;-1.5654624&lt;/D&gt;&lt;D xsi:type="xsd:double"&gt;1.5164137&lt;/D&gt;&lt;D xsi:type="xsd:double"&gt;-2.4999976&lt;/D&gt;&lt;D xsi:type="xsd:double"&gt;0.85469484&lt;/D&gt;&lt;D xsi:type="xsd:double"&gt;0.40097237&lt;/D&gt;&lt;D xsi:type="xsd:double"&gt;-3.3174455&lt;/D&gt;&lt;D xsi:type="xsd:double"&gt;1.771009&lt;/D&gt;&lt;D xsi:type="xsd:double"&gt;1.46029&lt;/D&gt;&lt;D xsi:type="xsd:double"&gt;5.779803&lt;/D&gt;&lt;D xsi:type="xsd:double"&gt;11.590123&lt;/D&gt;&lt;D xsi:type="xsd:double"&gt;-1.9850612&lt;/D&gt;&lt;D xsi:type="xsd:double"&gt;12.369335&lt;/D&gt;&lt;D xsi:type="xsd:double"&gt;10.25194&lt;/D&gt;&lt;D xsi:type="xsd:double"&gt;8.8333845&lt;/D&gt;&lt;D xsi:type="xsd:double"&gt;8.788323&lt;/D&gt;&lt;D xsi:type="xsd:double"&gt;-1.7784476&lt;/D&gt;&lt;/FQL&gt;&lt;FQL&gt;&lt;Q&gt;EWM^FG_TOTAL_RETURNC(-10AY,0,AM)&lt;/Q&gt;&lt;R&gt;121&lt;/R&gt;&lt;C&gt;1&lt;/C&gt;&lt;D xsi:type="xsd:double"&gt;-6.773287&lt;/D&gt;&lt;D xsi:type="xsd:double"&gt;11.099899&lt;/D&gt;&lt;D xsi:type="xsd:double"&gt;-8.901006&lt;/D&gt;&lt;D xsi:type="xsd:double"&gt;0.4985094&lt;/D&gt;&lt;D xsi:type="xsd:double"&gt;-0.42070746&lt;/D&gt;&lt;D xsi:type="xsd:double"&gt;7.0652127&lt;/D&gt;&lt;D xsi:type="xsd:double"&gt;6.2182665&lt;/D&gt;&lt;D xsi:type="xsd:double"&gt;7.0489883&lt;/D&gt;&lt;D xsi:type="xsd:double"&gt;-8.816963&lt;/D&gt;&lt;D xsi:type="xsd:double"&gt;-1.9583821&lt;/D&gt;&lt;D xsi:type="xsd:double"&gt;5.7227135&lt;/D&gt;&lt;D xsi:type="xsd:double"&gt;0.1196146&lt;/D&gt;&lt;D xsi:type="xsd:double"&gt;-2.3894846&lt;/D&gt;&lt;D xsi:type="xsd:double"&gt;-2.0807862&lt;/D&gt;&lt;D xsi:type="xsd:double"&gt;-10.718751&lt;/D&gt;&lt;D xsi:type="xsd:double"&gt;4.9702525&lt;/D&gt;&lt;D xsi:type="xsd:double"&gt;1.7726898&lt;/D&gt;&lt;D xsi:type="xsd:double"&gt;1.300931&lt;/D&gt;&lt;D xsi:type="xsd:double"&gt;1.2166262&lt;/D&gt;&lt;D xsi:type="xsd:double"&gt;2.3706198&lt;/D&gt;&lt;D xsi:type="xsd:double"&gt;4.533589&lt;/D&gt;&lt;D xsi:type="xsd:double"&gt;2.246499&lt;/D&gt;&lt;D xsi:type="xsd:double"&gt;-2.0469844&lt;/D&gt;&lt;D xsi:type="xsd:double"&gt;-0.15747547&lt;/D&gt;&lt;D xsi:type="xsd:double"&gt;3.8485765&lt;/D&gt;&lt;D xsi:type="xsd:double"&gt;-1.8225968&lt;/D&gt;&lt;D xsi:type="xsd:double"&gt;-0.40223002&lt;/D&gt;&lt;D xsi:type="xsd:double"&gt;2.5784492&lt;/D&gt;&lt;D xsi:type="xsd:double"&gt;9.825945&lt;/D&gt;&lt;D xsi:type="xsd:double"&gt;-0.28867722&lt;/D&gt;&lt;D xsi:type="xsd:double"&gt;2.7214766&lt;/D&gt;&lt;D xsi:type="xsd:double"&gt;2.5084496&lt;/D&gt;&lt;D xsi:type="xsd:double"&gt;-10.035735&lt;/D&gt;&lt;D xsi:type="xsd:double"&gt;1.314187&lt;/D&gt;&lt;D xsi:type="xsd:double"&gt;-3.4138799&lt;/D&gt;&lt;D xsi:type="xsd:double"&gt;4.014027&lt;/D&gt;&lt;D xsi:type="xsd:double"&gt;-1.6232848&lt;/D&gt;&lt;D xsi:type="xsd:double"&gt;-3.5491884&lt;/D&gt;&lt;D xsi:type="xsd:double"&gt;-3.5829544&lt;/D&gt;&lt;D xsi:type="xsd:double"&gt;-0.7030487&lt;/D&gt;&lt;D xsi:type="xsd:double"&gt;3.7588716&lt;/D&gt;&lt;D xsi:type="xsd:double"&gt;1.0251284&lt;/D&gt;&lt;D xsi:type="xsd:double"&gt;-0.7201314&lt;/D&gt;&lt;D xsi:type="xsd:double"&gt;-2.6376486&lt;/D&gt;&lt;D xsi:type="xsd:double"&gt;-2.6752472&lt;/D&gt;&lt;D xsi:type="xsd:double"&gt;2.992344&lt;/D&gt;&lt;D xsi:type="xsd:double"&gt;2.6562214&lt;/D&gt;&lt;D xsi:type="xsd:double"&gt;-6.4991655&lt;/D&gt;&lt;D xsi:type="xsd:double"&gt;1.3256907&lt;/D&gt;&lt;D xsi:type="xsd:double"&gt;-2.4398863&lt;/D&gt;&lt;D xsi:type="xsd:double"&gt;3.7332416&lt;/D&gt;&lt;D xsi:type="xsd:double"&gt;-1.9217372&lt;/D&gt;&lt;D xsi:type="xsd:double"&gt;3.177607&lt;/D&gt;&lt;D xsi:type="xsd:double"&gt;-4.8533497&lt;/D&gt;&lt;D xsi:type="xsd:double"&gt;-20.366966&lt;/D&gt;&lt;D xsi:type="xsd:double"&gt;6.359446&lt;/D&gt;&lt;D xsi:type="xsd:double"&gt;1.6897678&lt;/D&gt;&lt;D xsi:type="xsd:double"&gt;13.677036&lt;/D&gt;&lt;D xsi:type="xsd:double"&gt;4.1563034&lt;/D&gt;&lt;D xsi:type="xsd:double"&gt;-0.22050738&lt;/D&gt;&lt;D xsi:type="xsd:double"&gt;-5.745852&lt;/D&gt;&lt;D xsi:type="xsd:double"&gt;4.3767095&lt;/D&gt;&lt;D xsi:type="xsd:double"&gt;2.69562&lt;/D&gt;&lt;D xsi:type="xsd:double"&gt;7.692313&lt;/D&gt;&lt;D xsi:type="xsd:double"&gt;-4.434669&lt;/D&gt;&lt;D xsi:type="xsd:double"&gt;-0.85015893&lt;/D&gt;&lt;D xsi:type="xsd:double"&gt;-1.1075377&lt;/D&gt;&lt;D xsi:type="xsd:double"&gt;-0.36127567&lt;/D&gt;&lt;D xsi:type="xsd:double"&gt;-2.248007&lt;/D&gt;&lt;D xsi:type="xsd:double"&gt;1.3515353&lt;/D&gt;&lt;D xsi:type="xsd:double"&gt;-5.851263&lt;/D&gt;&lt;D xsi:type="xsd:double"&gt;-1.1226952&lt;/D&gt;&lt;D xsi:type="xsd:double"&gt;6.4071417&lt;/D&gt;&lt;D xsi:type="xsd:double"&gt;0.9908557&lt;/D&gt;&lt;D xsi:type="xsd:double"&gt;-3.4339607&lt;/D&gt;&lt;D xsi:type="xsd:double"&gt;-3.7123919&lt;/D&gt;&lt;D xsi:type="xsd:double"&gt;6.5146685&lt;/D&gt;&lt;D xsi:type="xsd:double"&gt;-1.101929&lt;/D&gt;&lt;D xsi:type="xsd:double"&gt;-0.31834245&lt;/D&gt;&lt;D xsi:type="xsd:double"&gt;2.3153663&lt;/D&gt;&lt;D xsi:type="xsd:double"&gt;-7.5302305&lt;/D&gt;&lt;D xsi:type="xsd:double"&gt;-3.1652272&lt;/D&gt;&lt;D xsi:type="xsd:double"&gt;-4.179639&lt;/D&gt;&lt;D xsi:type="xsd:double"&gt;5.7540655&lt;/D&gt;&lt;D xsi:type="xsd:double"&gt;-1.4480114&lt;/D&gt;&lt;D xsi:type="xsd:double"&gt;-11.175418&lt;/D&gt;&lt;D xsi:type="xsd:double"&gt;8.721805&lt;/D&gt;&lt;D xsi:type="xsd:double"&gt;4.8870444&lt;/D&gt;&lt;D xsi:type="xsd:double"&gt;3.2314897&lt;/D&gt;&lt;D xsi:type="xsd:double"&gt;-1.1607945&lt;/D&gt;&lt;D xsi:type="xsd:double"&gt;-7.0465384&lt;/D&gt;&lt;D xsi:type="xsd:double"&gt;4.6794534&lt;/D&gt;&lt;D xsi:type="xsd:double"&gt;-3.1291962&lt;/D&gt;&lt;D xsi:type="xsd:double"&gt;-4.721445&lt;/D&gt;&lt;D xsi:type="xsd:double"&gt;1.7258286&lt;/D&gt;&lt;D xsi:type="xsd:double"&gt;3.4900665&lt;/D&gt;&lt;D xsi:type="xsd:double"&gt;-1.4051557&lt;/D&gt;&lt;D xsi:type="xsd:double"&gt;-1.1401415&lt;/D&gt;&lt;D xsi:type="xsd:double"&gt;1.0571957&lt;/D&gt;&lt;D xsi:type="xsd:double"&gt;0.38040876&lt;/D&gt;&lt;D xsi:type="xsd:double"&gt;3.117323&lt;/D&gt;&lt;D xsi:type="xsd:double"&gt;-0.8882582&lt;/D&gt;&lt;D xsi:type="xsd:double"&gt;4.3867826&lt;/D&gt;&lt;D xsi:type="xsd:double"&gt;-2.2141874&lt;/D&gt;&lt;D xsi:type="xsd:double"&gt;4.9907565&lt;/D&gt;&lt;D xsi:type="xsd:double"&gt;2.3619413&lt;/D&gt;&lt;D xsi:type="xsd:double"&gt;1.8785477&lt;/D&gt;&lt;D xsi:type="xsd:double"&gt;2.9159546&lt;/D&gt;&lt;D xsi:type="xsd:double"&gt;6.04167&lt;/D&gt;&lt;D xsi:type="xsd:double"&gt;1.7681718&lt;/D&gt;&lt;D xsi:type="xsd:double"&gt;-5.5598497&lt;/D&gt;&lt;D xsi:type="xsd:double"&gt;0.73589087&lt;/D&gt;&lt;D xsi:type="xsd:double"&gt;-2.2165835&lt;/D&gt;&lt;D xsi:type="xsd:double"&gt;1.7758965&lt;/D&gt;&lt;D xsi:type="xsd:double"&gt;-6.3980045&lt;/D&gt;&lt;D xsi:type="xsd:double"&gt;-0.31070113&lt;/D&gt;&lt;D xsi:type="xsd:double"&gt;9.082818&lt;/D&gt;&lt;D xsi:type="xsd:double"&gt;0.16326904&lt;/D&gt;&lt;D xsi:type="xsd:double"&gt;0.208354&lt;/D&gt;&lt;D xsi:type="xsd:double"&gt;3.5714269&lt;/D&gt;&lt;D xsi:type="xsd:double"&gt;2.1250963&lt;/D&gt;&lt;/FQL&gt;&lt;FQL&gt;&lt;Q&gt;ECH^FG_TOTAL_RETURNC(-10AY,0,AM)&lt;/Q&gt;&lt;R&gt;121&lt;/R&gt;&lt;C&gt;1&lt;/C&gt;&lt;D xsi:type="xsd:double"&gt;-2.8376818&lt;/D&gt;&lt;D xsi:type="xsd:double"&gt;4.906535&lt;/D&gt;&lt;D xsi:type="xsd:double"&gt;-6.1803937&lt;/D&gt;&lt;D xsi:type="xsd:double"&gt;-7.952523&lt;/D&gt;&lt;D xsi:type="xsd:double"&gt;-3.073126&lt;/D&gt;&lt;D xsi:type="xsd:double"&gt;9.44593&lt;/D&gt;&lt;D xsi:type="xsd:double"&gt;8.4781885&lt;/D&gt;&lt;D xsi:type="xsd:double"&gt;2.8113604&lt;/D&gt;&lt;D xsi:type="xsd:double"&gt;-0.54689646&lt;/D&gt;&lt;D xsi:type="xsd:double"&gt;-0.90733767&lt;/D&gt;&lt;D xsi:type="xsd:double"&gt;6.1628103&lt;/D&gt;&lt;D xsi:type="xsd:double"&gt;3.887117&lt;/D&gt;&lt;D xsi:type="xsd:double"&gt;-5.920047&lt;/D&gt;&lt;D xsi:type="xsd:double"&gt;1.6616702&lt;/D&gt;&lt;D xsi:type="xsd:double"&gt;0.3751278&lt;/D&gt;&lt;D xsi:type="xsd:double"&gt;5.152166&lt;/D&gt;&lt;D xsi:type="xsd:double"&gt;-2.4489224&lt;/D&gt;&lt;D xsi:type="xsd:double"&gt;6.8732142&lt;/D&gt;&lt;D xsi:type="xsd:double"&gt;-1.2180269&lt;/D&gt;&lt;D xsi:type="xsd:double"&gt;10.850811&lt;/D&gt;&lt;D xsi:type="xsd:double"&gt;-4.3603954&lt;/D&gt;&lt;D xsi:type="xsd:double"&gt;1.7911077&lt;/D&gt;&lt;D xsi:type="xsd:double"&gt;1.6489983&lt;/D&gt;&lt;D xsi:type="xsd:double"&gt;3.290677&lt;/D&gt;&lt;D xsi:type="xsd:double"&gt;7.411504&lt;/D&gt;&lt;D xsi:type="xsd:double"&gt;4.582906&lt;/D&gt;&lt;D xsi:type="xsd:double"&gt;-2.451998&lt;/D&gt;&lt;D xsi:type="xsd:double"&gt;-10.064608&lt;/D&gt;&lt;D xsi:type="xsd:double"&gt;23.63274&lt;/D&gt;&lt;D xsi:type="xsd:double"&gt;-3.2170117&lt;/D&gt;&lt;D xsi:type="xsd:double"&gt;1.4272213&lt;/D&gt;&lt;D xsi:type="xsd:double"&gt;1.2219906&lt;/D&gt;&lt;D xsi:type="xsd:double"&gt;-2.7254403&lt;/D&gt;&lt;D xsi:type="xsd:double"&gt;-5.9608936&lt;/D&gt;&lt;D xsi:type="xsd:double"&gt;-5.5080056&lt;/D&gt;&lt;D xsi:type="xsd:double"&gt;-2.5237322&lt;/D&gt;&lt;D xsi:type="xsd:double"&gt;-5.178136&lt;/D&gt;&lt;D xsi:type="xsd:double"&gt;0.49009323&lt;/D&gt;&lt;D xsi:type="xsd:double"&gt;-1.6720891&lt;/D&gt;&lt;D xsi:type="xsd:double"&gt;1.3934851&lt;/D&gt;&lt;D xsi:type="xsd:double"&gt;3.878808&lt;/D&gt;&lt;D xsi:type="xsd:double"&gt;2.6274443&lt;/D&gt;&lt;D xsi:type="xsd:double"&gt;-2.2757113&lt;/D&gt;&lt;D xsi:type="xsd:double"&gt;0&lt;/D&gt;&lt;D xsi:type="xsd:double"&gt;-8.060903&lt;/D&gt;&lt;D xsi:type="xsd:double"&gt;-1.6317606&lt;/D&gt;&lt;D xsi:type="xsd:double"&gt;2.6982903&lt;/D&gt;&lt;D xsi:type="xsd:double"&gt;-10.491401&lt;/D&gt;&lt;D xsi:type="xsd:double"&gt;3.8429856&lt;/D&gt;&lt;D xsi:type="xsd:double"&gt;2.6434064&lt;/D&gt;&lt;D xsi:type="xsd:double"&gt;-19.933044&lt;/D&gt;&lt;D xsi:type="xsd:double"&gt;7.8481793&lt;/D&gt;&lt;D xsi:type="xsd:double"&gt;3.117776&lt;/D&gt;&lt;D xsi:type="xsd:double"&gt;-8.376807&lt;/D&gt;&lt;D xsi:type="xsd:double"&gt;-28.15565&lt;/D&gt;&lt;D xsi:type="xsd:double"&gt;6.2967896&lt;/D&gt;&lt;D xsi:type="xsd:double"&gt;0.41425228&lt;/D&gt;&lt;D xsi:type="xsd:double"&gt;10.066009&lt;/D&gt;&lt;D xsi:type="xsd:double"&gt;1.0721564&lt;/D&gt;&lt;D xsi:type="xsd:double"&gt;0.4536867&lt;/D&gt;&lt;D xsi:type="xsd:double"&gt;-5.4949164&lt;/D&gt;&lt;D xsi:type="xsd:double"&gt;-3.7435293&lt;/D&gt;&lt;D xsi:type="xsd:double"&gt;9.350431&lt;/D&gt;&lt;D xsi:type="xsd:double"&gt;8.437384&lt;/D&gt;&lt;D xsi:type="xsd:double"&gt;12.830008&lt;/D&gt;&lt;D xsi:type="xsd:double"&gt;0.77712536&lt;/D&gt;&lt;D xsi:type="xsd:double"&gt;5.0586104&lt;/D&gt;&lt;D xsi:type="xsd:double"&gt;2.29007&lt;/D&gt;&lt;D xsi:type="xsd:double"&gt;-9.213549&lt;/D&gt;&lt;D xsi:type="xsd:double"&gt;-5.2777767&lt;/D&gt;&lt;D xsi:type="xsd:double"&gt;-5.4989758&lt;/D&gt;&lt;D xsi:type="xsd:double"&gt;-0.35919547&lt;/D&gt;&lt;D xsi:type="xsd:double"&gt;-0.07209778&lt;/D&gt;&lt;D xsi:type="xsd:double"&gt;-12.193357&lt;/D&gt;&lt;D xsi:type="xsd:double"&gt;11.75021&lt;/D&gt;&lt;D xsi:type="xsd:double"&gt;-6.985301&lt;/D&gt;&lt;D xsi:type="xsd:double"&gt;1.6136765&lt;/D&gt;&lt;D xsi:type="xsd:double"&gt;6.468463&lt;/D&gt;&lt;D xsi:type="xsd:double"&gt;-0.7924497&lt;/D&gt;&lt;D xsi:type="xsd:double"&gt;6.504369&lt;/D&gt;&lt;D xsi:type="xsd:double"&gt;-10.071426&lt;/D&gt;&lt;D xsi:type="xsd:double"&gt;14.421105&lt;/D&gt;&lt;D xsi:type="xsd:double"&gt;-18.880875&lt;/D&gt;&lt;D xsi:type="xsd:double"&gt;25.389408&lt;/D&gt;&lt;D xsi:type="xsd:double"&gt;1.224494&lt;/D&gt;&lt;D xsi:type="xsd:double"&gt;-17.566622&lt;/D&gt;&lt;D xsi:type="xsd:double"&gt;16.971504&lt;/D&gt;&lt;D xsi:type="xsd:double"&gt;-1.8181801&lt;/D&gt;&lt;D xsi:type="xsd:double"&gt;4.4728875&lt;/D&gt;&lt;D xsi:type="xsd:double"&gt;6.4727306&lt;/D&gt;&lt;D xsi:type="xsd:double"&gt;-1.5027344&lt;/D&gt;&lt;D xsi:type="xsd:double"&gt;-1.3869584&lt;/D&gt;&lt;D xsi:type="xsd:double"&gt;6.680727&lt;/D&gt;&lt;D xsi:type="xsd:double"&gt;-2.0112872&lt;/D&gt;&lt;D xsi:type="xsd:double"&gt;6.9954515&lt;/D&gt;&lt;D xsi:type="xsd:double"&gt;-3.6122918&lt;/D&gt;&lt;D xsi:type="xsd:double"&gt;-9.920305&lt;/D&gt;&lt;D xsi:type="xsd:double"&gt;-5.9111414&lt;/D&gt;&lt;D xsi:type="xsd:double"&gt;-1.2404919&lt;/D&gt;&lt;D xsi:type="xsd:double"&gt;9.278763&lt;/D&gt;&lt;D xsi:type="xsd:double"&gt;-2.7151704&lt;/D&gt;&lt;D xsi:type="xsd:double"&gt;-4.4495583&lt;/D&gt;&lt;D xsi:type="xsd:double"&gt;7.3063016&lt;/D&gt;&lt;D xsi:type="xsd:double"&gt;0.07482767&lt;/D&gt;&lt;D xsi:type="xsd:double"&gt;5.1214933&lt;/D&gt;&lt;D xsi:type="xsd:double"&gt;-1.3839483&lt;/D&gt;&lt;D xsi:type="xsd:double"&gt;1.4798403&lt;/D&gt;&lt;D xsi:type="xsd:double"&gt;-6.3798785&lt;/D&gt;&lt;D xsi:type="xsd:double"&gt;0.661993&lt;/D&gt;&lt;D xsi:type="xsd:double"&gt;3.4816265&lt;/D&gt;&lt;D xsi:type="xsd:double"&gt;-7.0280313&lt;/D&gt;&lt;D xsi:type="xsd:double"&gt;4.101324&lt;/D&gt;&lt;D xsi:type="xsd:double"&gt;-2.8456926&lt;/D&gt;&lt;D xsi:type="xsd:double"&gt;13.841248&lt;/D&gt;&lt;D xsi:type="xsd:double"&gt;2.8030753&lt;/D&gt;&lt;D xsi:type="xsd:double"&gt;-3.237903&lt;/D&gt;&lt;D xsi:type="xsd:double"&gt;13.948572&lt;/D&gt;&lt;D xsi:type="xsd:double"&gt;0.49458742&lt;/D&gt;&lt;D xsi:type="xsd:double"&gt;-4.1236877&lt;/D&gt;&lt;D xsi:type="xsd:double"&gt;4.785311&lt;/D&gt;&lt;D xsi:type="xsd:double"&gt;3.9099216&lt;/D&gt;&lt;/FQL&gt;&lt;FQL&gt;&lt;Q&gt;VNM^FMA_DIV_YLD(NTMA,-10AY,0,AM,"PORTAGG","MEANR")&lt;/Q&gt;&lt;R&gt;121&lt;/R&gt;&lt;C&gt;1&lt;/C&gt;&lt;D xsi:type="xsd:double"&gt;3.58495283450924&lt;/D&gt;&lt;D xsi:type="xsd:double"&gt;3.14087135985771&lt;/D&gt;&lt;D xsi:type="xsd:double"&gt;3.28887403463228&lt;/D&gt;&lt;D xsi:type="xsd:double"&gt;2.79285592179107&lt;/D&gt;&lt;D xsi:type="xsd:string"&gt;@NA&lt;/D&gt;&lt;D xsi:type="xsd:string"&gt;@NA&lt;/D&gt;&lt;D xsi:type="xsd:double"&gt;2.71617647975191&lt;/D&gt;&lt;D xsi:type="xsd:double"&gt;3.07958967084979&lt;/D&gt;&lt;D xsi:type="xsd:double"&gt;3.13980611850372&lt;/D&gt;&lt;D xsi:type="xsd:double"&gt;3.63761267985306&lt;/D&gt;&lt;D xsi:type="xsd:double"&gt;3.19785565977203&lt;/D&gt;&lt;D xsi:type="xsd:double"&gt;3.07666161702883&lt;/D&gt;&lt;D xsi:type="xsd:double"&gt;3.184189395854&lt;/D&gt;&lt;D xsi:type="xsd:double"&gt;2.56556914863213&lt;/D&gt;&lt;D xsi:type="xsd:double"&gt;2.66899667812142&lt;/D&gt;&lt;D xsi:type="xsd:double"&gt;3.00198652309864&lt;/D&gt;&lt;D xsi:type="xsd:double"&gt;2.84390340931566&lt;/D&gt;&lt;D xsi:type="xsd:double"&gt;3.03266763899988&lt;/D&gt;&lt;D xsi:type="xsd:double"&gt;3.19126770591803&lt;/D&gt;&lt;D xsi:type="xsd:double"&gt;2.62378242181251&lt;/D&gt;&lt;D xsi:type="xsd:double"&gt;2.47648210610794&lt;/D&gt;&lt;D xsi:type="xsd:double"&gt;2.03061674330302&lt;/D&gt;&lt;D xsi:type="xsd:double"&gt;1.75747875016391&lt;/D&gt;&lt;D xsi:type="xsd:double"&gt;1.75636425324272&lt;/D&gt;&lt;D xsi:type="xsd:double"&gt;1.72442628936401&lt;/D&gt;&lt;D xsi:type="xsd:double"&gt;1.8692855257211&lt;/D&gt;&lt;D xsi:type="xsd:double"&gt;2.02635798595169&lt;/D&gt;&lt;D xsi:type="xsd:double"&gt;1.84755339809877&lt;/D&gt;&lt;D xsi:type="xsd:double"&gt;1.56750606287948&lt;/D&gt;&lt;D xsi:type="xsd:double"&gt;1.86109361827082&lt;/D&gt;&lt;D xsi:type="xsd:double"&gt;1.68638633298037&lt;/D&gt;&lt;D xsi:type="xsd:double"&gt;1.84729756467283&lt;/D&gt;&lt;D xsi:type="xsd:string"&gt;@NA&lt;/D&gt;&lt;D xsi:type="xsd:double"&gt;1.56266347218561&lt;/D&gt;&lt;D xsi:type="xsd:double"&gt;1.78390264920425&lt;/D&gt;&lt;D xsi:type="xsd:double"&gt;1.72649067775313&lt;/D&gt;&lt;D xsi:type="xsd:double"&gt;1.64069932615079&lt;/D&gt;&lt;D xsi:type="xsd:double"&gt;1.70226370735089&lt;/D&gt;&lt;D xsi:type="xsd:double"&gt;1.899460182603&lt;/D&gt;&lt;D xsi:type="xsd:double"&gt;1.61816602881391&lt;/D&gt;&lt;D xsi:type="xsd:double"&gt;1.79319726937953&lt;/D&gt;&lt;D xsi:type="xsd:double"&gt;1.677822213904&lt;/D&gt;&lt;D xsi:type="xsd:double"&gt;1.57933279624034&lt;/D&gt;&lt;D xsi:type="xsd:double"&gt;1.57787875956276&lt;/D&gt;&lt;D xsi:type="xsd:double"&gt;1.52414465161581&lt;/D&gt;&lt;D xsi:type="xsd:double"&gt;1.59188259968992&lt;/D&gt;&lt;D xsi:type="xsd:double"&gt;1.75782959951996&lt;/D&gt;&lt;D xsi:type="xsd:double"&gt;1.95421095215189&lt;/D&gt;&lt;D xsi:type="xsd:double"&gt;1.92793705491876&lt;/D&gt;&lt;D xsi:type="xsd:double"&gt;1.64028279129656&lt;/D&gt;&lt;D xsi:type="xsd:double"&gt;1.58405901874333&lt;/D&gt;&lt;D xsi:type="xsd:double"&gt;1.59460533990324&lt;/D&gt;&lt;D xsi:type="xsd:double"&gt;1.49257227906953&lt;/D&gt;&lt;D xsi:type="xsd:double"&gt;1.53411184951748&lt;/D&gt;&lt;D xsi:type="xsd:double"&gt;2.91282461928188&lt;/D&gt;&lt;D xsi:type="xsd:string"&gt;@NA&lt;/D&gt;&lt;D xsi:type="xsd:string"&gt;@NA&lt;/D&gt;&lt;D xsi:type="xsd:double"&gt;2.25650579814105&lt;/D&gt;&lt;D xsi:type="xsd:double"&gt;2.30199661852043&lt;/D&gt;&lt;D xsi:type="xsd:double"&gt;2.21507313735425&lt;/D&gt;&lt;D xsi:type="xsd:double"&gt;2.06189887007458&lt;/D&gt;&lt;D xsi:type="xsd:string"&gt;@NA&lt;/D&gt;&lt;D xsi:type="xsd:string"&gt;@NA&lt;/D&gt;&lt;D xsi:type="xsd:string"&gt;@NA&lt;/D&gt;&lt;D xsi:type="xsd:double"&gt;1.81363258601011&lt;/D&gt;&lt;D xsi:type="xsd:double"&gt;1.88777281835335&lt;/D&gt;&lt;D xsi:type="xsd:double"&gt;2.07107766394611&lt;/D&gt;&lt;D xsi:type="xsd:double"&gt;1.80334376624347&lt;/D&gt;&lt;D xsi:type="xsd:double"&gt;1.90965952250746&lt;/D&gt;&lt;D xsi:type="xsd:double"&gt;1.77883079187406&lt;/D&gt;&lt;D xsi:type="xsd:double"&gt;2.07023260607953&lt;/D&gt;&lt;D xsi:type="xsd:double"&gt;2.07366972802659&lt;/D&gt;&lt;D xsi:type="xsd:double"&gt;2.14207447393636&lt;/D&gt;&lt;D xsi:type="xsd:double"&gt;2.20475629512839&lt;/D&gt;&lt;D xsi:type="xsd:double"&gt;2.13129332617075&lt;/D&gt;&lt;D xsi:type="xsd:double"&gt;2.12392724830325&lt;/D&gt;&lt;D xsi:type="xsd:string"&gt;@NA&lt;/D&gt;&lt;D xsi:type="xsd:double"&gt;2.31255241178914&lt;/D&gt;&lt;D xsi:type="xsd:double"&gt;2.56296918704954&lt;/D&gt;&lt;D xsi:type="xsd:double"&gt;2.45353926368607&lt;/D&gt;&lt;D xsi:type="xsd:double"&gt;2.76517980449593&lt;/D&gt;&lt;D xsi:type="xsd:double"&gt;2.67116539930509&lt;/D&gt;&lt;D xsi:type="xsd:double"&gt;2.95354324611199&lt;/D&gt;&lt;D xsi:type="xsd:double"&gt;2.80774051299525&lt;/D&gt;&lt;D xsi:type="xsd:double"&gt;2.90348864155855&lt;/D&gt;&lt;D xsi:type="xsd:double"&gt;3.43354914959245&lt;/D&gt;&lt;D xsi:type="xsd:double"&gt;3.43376655880503&lt;/D&gt;&lt;D xsi:type="xsd:double"&gt;3.11115059249758&lt;/D&gt;&lt;D xsi:type="xsd:double"&gt;3.24632567914016&lt;/D&gt;&lt;D xsi:type="xsd:double"&gt;3.34189120196035&lt;/D&gt;&lt;D xsi:type="xsd:double"&gt;3.35264026271013&lt;/D&gt;&lt;D xsi:type="xsd:string"&gt;@NA&lt;/D&gt;&lt;D xsi:type="xsd:string"&gt;@NA&lt;/D&gt;&lt;D xsi:type="xsd:string"&gt;@NA&lt;/D&gt;&lt;D xsi:type="xsd:double"&gt;3.4703686050002&lt;/D&gt;&lt;D xsi:type="xsd:string"&gt;@NA&lt;/D&gt;&lt;D xsi:type="xsd:double"&gt;3.06079922796205&lt;/D&gt;&lt;D xsi:type="xsd:double"&gt;3.38732882202738&lt;/D&gt;&lt;D xsi:type="xsd:double"&gt;3.56051383856525&lt;/D&gt;&lt;D xsi:type="xsd:double"&gt;3.36320250650861&lt;/D&gt;&lt;D xsi:type="xsd:double"&gt;3.41348815772771&lt;/D&gt;&lt;D xsi:type="xsd:double"&gt;3.21346491557592&lt;/D&gt;&lt;D xsi:type="xsd:double"&gt;3.24829931476762&lt;/D&gt;&lt;D xsi:type="xsd:double"&gt;3.17038632505239&lt;/D&gt;&lt;D xsi:type="xsd:double"&gt;3.2616416493868&lt;/D&gt;&lt;D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xsi:type="xsd:double"&gt;3.21501708363035&lt;/D&gt;&lt;D xsi:type="xsd:double"&gt;3.23506113975489&lt;/D&gt;&lt;D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xsi:type="xsd:string"&gt;@NA&lt;/D&gt;&lt;/FQL&gt;&lt;FQL&gt;&lt;Q&gt;QAT^FMA_DIV_YLD(NTMA,-10AY,0,AM,"PORTAGG","MEANR")&lt;/Q&gt;&lt;R&gt;121&lt;/R&gt;&lt;C&gt;1&lt;/C&gt;&lt;D xsi:type="xsd:double"&gt;4.75928207377223&lt;/D&gt;&lt;D xsi:type="xsd:double"&gt;4.8033900970478&lt;/D&gt;&lt;D xsi:type="xsd:double"&gt;5.19017636495178&lt;/D&gt;&lt;D xsi:type="xsd:double"&gt;5.6484547359843&lt;/D&gt;&lt;D xsi:type="xsd:double"&gt;5.87813487682741&lt;/D&gt;&lt;D xsi:type="xsd:double"&gt;5.58673225376874&lt;/D&gt;&lt;D xsi:type="xsd:double"&gt;4.42743591548868&lt;/D&gt;&lt;D xsi:type="xsd:double"&gt;4.22807323304768&lt;/D&gt;&lt;D xsi:type="xsd:double"&gt;4.32769365579476&lt;/D&gt;&lt;D xsi:type="xsd:double"&gt;4.21618513652082&lt;/D&gt;&lt;D xsi:type="xsd:double"&gt;4.15638280234869&lt;/D&gt;&lt;D xsi:type="xsd:double"&gt;3.80029362800013&lt;/D&gt;&lt;D xsi:type="xsd:double"&gt;3.89471723022587&lt;/D&gt;&lt;D xsi:type="xsd:double"&gt;3.96515395009464&lt;/D&gt;&lt;D xsi:type="xsd:double"&gt;4.08037021890643&lt;/D&gt;&lt;D xsi:type="xsd:double"&gt;3.93045103835349&lt;/D&gt;&lt;D xsi:type="xsd:double"&gt;3.74716746127274&lt;/D&gt;&lt;D xsi:type="xsd:double"&gt;3.78851159798399&lt;/D&gt;&lt;D xsi:type="xsd:double"&gt;3.88880610253161&lt;/D&gt;&lt;D xsi:type="xsd:double"&gt;3.85104089395132&lt;/D&gt;&lt;D xsi:type="xsd:double"&gt;3.88327770583891&lt;/D&gt;&lt;D xsi:type="xsd:double"&gt;4.40263504551099&lt;/D&gt;&lt;D xsi:type="xsd:double"&gt;4.32196190571116&lt;/D&gt;&lt;D xsi:type="xsd:double"&gt;4.18082873402685&lt;/D&gt;&lt;D xsi:type="xsd:double"&gt;4.69807339420577&lt;/D&gt;&lt;D xsi:type="xsd:double"&gt;4.66055207771755&lt;/D&gt;&lt;D xsi:type="xsd:double"&gt;4.63689409946203&lt;/D&gt;&lt;D xsi:type="xsd:double"&gt;4.5825291596514&lt;/D&gt;&lt;D xsi:type="xsd:double"&gt;4.01987436423977&lt;/D&gt;&lt;D xsi:type="xsd:double"&gt;4.53548116375972&lt;/D&gt;&lt;D xsi:type="xsd:double"&gt;4.89693028690771&lt;/D&gt;&lt;D xsi:type="xsd:double"&gt;4.79270943243583&lt;/D&gt;&lt;D xsi:type="xsd:double"&gt;4.89094545010256&lt;/D&gt;&lt;D xsi:type="xsd:double"&gt;4.80062014417079&lt;/D&gt;&lt;D xsi:type="xsd:double"&gt;4.72358107516982&lt;/D&gt;&lt;D xsi:type="xsd:double"&gt;4.33910437308752&lt;/D&gt;&lt;D xsi:type="xsd:double"&gt;4.19649808626493&lt;/D&gt;&lt;D xsi:type="xsd:double"&gt;4.34643410447886&lt;/D&gt;&lt;D xsi:type="xsd:double"&gt;4.31302402663356&lt;/D&gt;&lt;D xsi:type="xsd:double"&gt;4.40526837355029&lt;/D&gt;&lt;D xsi:type="xsd:double"&gt;4.40391528002143&lt;/D&gt;&lt;D xsi:type="xsd:double"&gt;4.51602847994721&lt;/D&gt;&lt;D xsi:type="xsd:double"&gt;4.73325614278138&lt;/D&gt;&lt;D xsi:type="xsd:double"&gt;4.3442461432923&lt;/D&gt;&lt;D xsi:type="xsd:double"&gt;4.34657664366336&lt;/D&gt;&lt;D xsi:type="xsd:double"&gt;4.05923801007843&lt;/D&gt;&lt;D xsi:type="xsd:double"&gt;4.12130777250396&lt;/D&gt;&lt;D xsi:type="xsd:double"&gt;4.38227115165505&lt;/D&gt;&lt;D xsi:type="xsd:double"&gt;4.1337440977816&lt;/D&gt;&lt;D xsi:type="xsd:double"&gt;4.17858066438836&lt;/D&gt;&lt;D xsi:type="xsd:double"&gt;4.12648539891871&lt;/D&gt;&lt;D xsi:type="xsd:double"&gt;4.0917477095814&lt;/D&gt;&lt;D xsi:type="xsd:double"&gt;4.02567416496764&lt;/D&gt;&lt;D xsi:type="xsd:double"&gt;4.37188934637709&lt;/D&gt;&lt;D xsi:type="xsd:double"&gt;5.04007002873275&lt;/D&gt;&lt;D xsi:type="xsd:double"&gt;4.43218917131369&lt;/D&gt;&lt;D xsi:type="xsd:double"&gt;4.31088881848942&lt;/D&gt;&lt;D xsi:type="xsd:double"&gt;4.04150340712231&lt;/</t>
        </r>
      </text>
    </comment>
    <comment ref="A8" authorId="0" shapeId="0" xr:uid="{D740F281-4AB6-4C31-9F46-6A6E932722C9}">
      <text>
        <r>
          <rPr>
            <b/>
            <sz val="9"/>
            <color indexed="81"/>
            <rFont val="Tahoma"/>
            <family val="2"/>
          </rPr>
          <t>D&gt;&lt;D xsi:type="xsd:double"&gt;4.00740993419161&lt;/D&gt;&lt;D xsi:type="xsd:double"&gt;3.78724289935036&lt;/D&gt;&lt;D xsi:type="xsd:double"&gt;3.64592269939772&lt;/D&gt;&lt;D xsi:type="xsd:double"&gt;3.56785694780699&lt;/D&gt;&lt;D xsi:type="xsd:double"&gt;3.74521501649131&lt;/D&gt;&lt;D xsi:type="xsd:double"&gt;3.68265985248984&lt;/D&gt;&lt;D xsi:type="xsd:double"&gt;3.76330919680191&lt;/D&gt;&lt;D xsi:type="xsd:double"&gt;3.76534754174758&lt;/D&gt;&lt;D xsi:type="xsd:double"&gt;3.95217094469407&lt;/D&gt;&lt;D xsi:type="xsd:double"&gt;3.85391820750063&lt;/D&gt;&lt;D xsi:type="xsd:double"&gt;3.80431047766506&lt;/D&gt;&lt;D xsi:type="xsd:double"&gt;3.90520539815764&lt;/D&gt;&lt;D xsi:type="xsd:double"&gt;3.86147908550222&lt;/D&gt;&lt;D xsi:type="xsd:double"&gt;3.94863132791447&lt;/D&gt;&lt;D xsi:type="xsd:double"&gt;4.08314556235071&lt;/D&gt;&lt;D xsi:type="xsd:double"&gt;3.84764810094625&lt;/D&gt;&lt;D xsi:type="xsd:double"&gt;3.84481077496677&lt;/D&gt;&lt;D xsi:type="xsd:double"&gt;4.02937360752457&lt;/D&gt;&lt;D xsi:type="xsd:double"&gt;3.96356352074469&lt;/D&gt;&lt;D xsi:type="xsd:double"&gt;3.84110547563828&lt;/D&gt;&lt;D xsi:type="xsd:double"&gt;3.73104416393152&lt;/D&gt;&lt;D xsi:type="xsd:double"&gt;3.72884898284332&lt;/D&gt;&lt;D xsi:type="xsd:double"&gt;4.04262369498942&lt;/D&gt;&lt;D xsi:type="xsd:double"&gt;4.25258677184074&lt;/D&gt;&lt;D xsi:type="xsd:double"&gt;4.35833151404874&lt;/D&gt;&lt;D xsi:type="xsd:double"&gt;3.76990878841311&lt;/D&gt;&lt;D xsi:type="xsd:double"&gt;3.97840688722551&lt;/D&gt;&lt;D xsi:type="xsd:double"&gt;4.03248354474888&lt;/D&gt;&lt;D xsi:type="xsd:double"&gt;4.06282463743185&lt;/D&gt;&lt;D xsi:type="xsd:double"&gt;4.56247879438827&lt;/D&gt;&lt;D xsi:type="xsd:double"&gt;4.75890577850277&lt;/D&gt;&lt;D xsi:type="xsd:double"&gt;4.73204177449786&lt;/D&gt;&lt;D xsi:type="xsd:double"&gt;4.69458418754842&lt;/D&gt;&lt;D xsi:type="xsd:double"&gt;4.89069616008803&lt;/D&gt;&lt;D xsi:type="xsd:double"&gt;4.56518862476257&lt;/D&gt;&lt;D xsi:type="xsd:double"&gt;4.72272797330396&lt;/D&gt;&lt;D xsi:type="xsd:double"&gt;4.78033490960873&lt;/D&gt;&lt;D xsi:type="xsd:double"&gt;4.50851334364296&lt;/D&gt;&lt;D xsi:type="xsd:double"&gt;4.67124082108742&lt;/D&gt;&lt;D xsi:type="xsd:double"&gt;4.75680924168799&lt;/D&gt;&lt;D xsi:type="xsd:double"&gt;4.91295349730775&lt;/D&gt;&lt;D xsi:type="xsd:double"&gt;5.0896073243572&lt;/D&gt;&lt;D xsi:type="xsd:double"&gt;4.77241991222747&lt;/D&gt;&lt;D xsi:type="xsd:double"&gt;4.82701482977583&lt;/D&gt;&lt;D xsi:type="xsd:double"&gt;4.83744922399796&lt;/D&gt;&lt;D xsi:type="xsd:double"&gt;5.65768865248947&lt;/D&gt;&lt;D xsi:type="xsd:double"&gt;5.80132856705704&lt;/D&gt;&lt;D xsi:type="xsd:double"&gt;5.75788140804449&lt;/D&gt;&lt;D xsi:type="xsd:double"&gt;5.44349121997277&lt;/D&gt;&lt;D xsi:type="xsd:double"&gt;5.49743545476193&lt;/D&gt;&lt;D xsi:type="xsd:double"&gt;5.39288915228829&lt;/D&gt;&lt;D xsi:type="xsd:double"&gt;5.40173886703023&lt;/D&gt;&lt;D xsi:type="xsd:double"&gt;5.42539180551849&lt;/D&gt;&lt;D xsi:type="xsd:double"&gt;5.47280181556835&lt;/D&gt;&lt;D xsi:type="xsd:double"&gt;5.48707514304438&lt;/D&gt;&lt;D xsi:type="xsd:double"&gt;5.49739854497373&lt;/D&gt;&lt;D xsi:type="xsd:double"&gt;4.98507120825958&lt;/D&gt;&lt;D xsi:type="xsd:double"&gt;5.71103673627973&lt;/D&gt;&lt;D xsi:type="xsd:double"&gt;5.39056525497128&lt;/D&gt;&lt;D xsi:type="xsd:double"&gt;5.35510428890434&lt;/D&gt;&lt;D xsi:type="xsd:double"&gt;5.31330664120129&lt;/D&gt;&lt;D xsi:type="xsd:double"&gt;5.14062798230934&lt;/D&gt;&lt;D xsi:type="xsd:double"&gt;5.34955959951908&lt;/D&gt;&lt;/FQL&gt;&lt;FQL&gt;&lt;Q&gt;EZA^FMA_DIV_YLD(NTMA,-10AY,0,AM,"PORTAGG","MEANR")&lt;/Q&gt;&lt;R&gt;121&lt;/R&gt;&lt;C&gt;1&lt;/C&gt;&lt;D xsi:type="xsd:double"&gt;3.50589062994765&lt;/D&gt;&lt;D xsi:type="xsd:double"&gt;3.245996732857&lt;/D&gt;&lt;D xsi:type="xsd:double"&gt;3.34838441359548&lt;/D&gt;&lt;D xsi:type="xsd:double"&gt;3.8300745992866&lt;/D&gt;&lt;D xsi:type="xsd:double"&gt;3.67123245439273&lt;/D&gt;&lt;D xsi:type="xsd:double"&gt;3.63575503843073&lt;/D&gt;&lt;D xsi:type="xsd:double"&gt;3.37534956091417&lt;/D&gt;&lt;D xsi:type="xsd:double"&gt;3.24043231614959&lt;/D&gt;&lt;D xsi:type="xsd:double"&gt;3.42040056410201&lt;/D&gt;&lt;D xsi:type="xsd:double"&gt;3.15138422258437&lt;/D&gt;&lt;D xsi:type="xsd:double"&gt;3.0300800955067&lt;/D&gt;&lt;D xsi:type="xsd:double"&gt;2.92817376729665&lt;/D&gt;&lt;D xsi:type="xsd:double"&gt;3.10496661233482&lt;/D&gt;&lt;D xsi:type="xsd:double"&gt;3.24294414539742&lt;/D&gt;&lt;D xsi:type="xsd:double"&gt;3.42036302289391&lt;/D&gt;&lt;D xsi:type="xsd:double"&gt;3.31770936929264&lt;/D&gt;&lt;D xsi:type="xsd:double"&gt;3.17341320539035&lt;/D&gt;&lt;D xsi:type="xsd:double"&gt;3.14495112675664&lt;/D&gt;&lt;D xsi:type="xsd:double"&gt;3.19661787629188&lt;/D&gt;&lt;D xsi:type="xsd:double"&gt;3.13919769302966&lt;/D&gt;&lt;D xsi:type="xsd:double"&gt;3.04664051568232&lt;/D&gt;&lt;D xsi:type="xsd:double"&gt;3.3890984149128&lt;/D&gt;&lt;D xsi:type="xsd:double"&gt;3.30528338056653&lt;/D&gt;&lt;D xsi:type="xsd:double"&gt;3.21018530532418&lt;/D&gt;&lt;D xsi:type="xsd:double"&gt;3.28387556517212&lt;/D&gt;&lt;D xsi:type="xsd:double"&gt;3.22917869239769&lt;/D&gt;&lt;D xsi:type="xsd:double"&gt;3.22171044708072&lt;/D&gt;&lt;D xsi:type="xsd:double"&gt;3.55927929765106&lt;/D&gt;&lt;D xsi:type="xsd:double"&gt;3.37915916412181&lt;/D&gt;&lt;D xsi:type="xsd:double"&gt;3.4941684679278&lt;/D&gt;&lt;D xsi:type="xsd:double"&gt;3.16665276771807&lt;/D&gt;&lt;D xsi:type="xsd:double"&gt;3.31948947852825&lt;/D&gt;&lt;D xsi:type="xsd:double"&gt;3.28443204343608&lt;/D&gt;&lt;D xsi:type="xsd:double"&gt;3.44939330617401&lt;/D&gt;&lt;D xsi:type="xsd:double"&gt;3.57132749627956&lt;/D&gt;&lt;D xsi:type="xsd:double"&gt;3.60410594688457&lt;/D&gt;&lt;D xsi:type="xsd:double"&gt;3.74575397692392&lt;/D&gt;&lt;D xsi:type="xsd:double"&gt;4.00641014661227&lt;/D&gt;&lt;D xsi:type="xsd:double"&gt;4.08284130949007&lt;/D&gt;&lt;D xsi:type="xsd:double"&gt;3.92499750849202&lt;/D&gt;&lt;D xsi:type="xsd:double"&gt;3.71615319033123&lt;/D&gt;&lt;D xsi:type="xsd:double"&gt;3.82208679995408&lt;/D&gt;&lt;D xsi:type="xsd:double"&gt;3.92964517884758&lt;/D&gt;&lt;D xsi:type="xsd:double"&gt;3.70178003874239&lt;/D&gt;&lt;D xsi:type="xsd:double"&gt;3.8242021338622&lt;/D&gt;&lt;D xsi:type="xsd:double"&gt;3.7528858986523&lt;/D&gt;&lt;D xsi:type="xsd:double"&gt;3.84349245797582&lt;/D&gt;&lt;D xsi:type="xsd:double"&gt;4.03513479679489&lt;/D&gt;&lt;D xsi:type="xsd:double"&gt;4.17732344761161&lt;/D&gt;&lt;D xsi:type="xsd:double"&gt;4.24613968739765&lt;/D&gt;&lt;D xsi:type="xsd:double"&gt;4.15889979328913&lt;/D&gt;&lt;D xsi:type="xsd:double"&gt;3.88676134038322&lt;/D&gt;&lt;D xsi:type="xsd:double"&gt;3.73841231271952&lt;/D&gt;&lt;D xsi:type="xsd:double"&gt;3.74336274814063&lt;/D&gt;&lt;D xsi:type="xsd:double"&gt;5.06786015775681&lt;/D&gt;&lt;D xsi:type="xsd:double"&gt;4.77258776549496&lt;/D&gt;&lt;D xsi:type="xsd:double"&gt;3.74331010671592&lt;/D&gt;&lt;D xsi:type="xsd:double"&gt;3.8128490961222&lt;/D&gt;&lt;D xsi:type="xsd:double"&gt;3.7139048228435&lt;/D&gt;&lt;D xsi:type="xsd:double"&gt;3.65625260744494&lt;/D&gt;&lt;D xsi:type="xsd:double"&gt;3.58498623073595&lt;/D&gt;&lt;D xsi:type="xsd:double"&gt;3.72296603905019&lt;/D&gt;&lt;D xsi:type="xsd:double"&gt;3.63883683895618&lt;/D&gt;&lt;D xsi:type="xsd:double"&gt;3.96570050311449&lt;/D&gt;&lt;D xsi:type="xsd:double"&gt;3.86680418348597&lt;/D&gt;&lt;D xsi:type="xsd:double"&gt;3.81429812865725&lt;/D&gt;&lt;D xsi:type="xsd:double"&gt;3.8840146161403&lt;/D&gt;&lt;D xsi:type="xsd:double"&gt;4.22272213023672&lt;/D&gt;&lt;D xsi:type="xsd:double"&gt;4.37643853043084&lt;/D&gt;&lt;D xsi:type="xsd:double"&gt;4.14820073497734&lt;/D&gt;&lt;D xsi:type="xsd:double"&gt;4.49063323078487&lt;/D&gt;&lt;D xsi:type="xsd:double"&gt;4.52570075388642&lt;/D&gt;&lt;D xsi:type="xsd:double"&gt;5.14213496389275&lt;/D&gt;&lt;D xsi:type="xsd:double"&gt;4.6838054944131&lt;/D&gt;&lt;D xsi:type="xsd:double"&gt;4.58486130658139&lt;/D&gt;&lt;D xsi:type="xsd:double"&gt;4.68442327271402&lt;/D&gt;&lt;D xsi:type="xsd:double"&gt;4.39500339884865&lt;/D&gt;&lt;D xsi:type="xsd:double"&gt;4.32880966926472&lt;/D&gt;&lt;D xsi:type="xsd:double"&gt;4.43620654565411&lt;/D&gt;&lt;D xsi:type="xsd:double"&gt;4.50161824133405&lt;/D&gt;&lt;D xsi:type="xsd:double"&gt;5.06023195321963&lt;/D&gt;&lt;D xsi:type="xsd:double"&gt;5.15813768726442&lt;/D&gt;&lt;D xsi:type="xsd:double"&gt;4.90265699545099&lt;/D&gt;&lt;D xsi:type="xsd:double"&gt;4.8195909525314&lt;/D&gt;&lt;D xsi:type="xsd:double"&gt;5.06920346468383&lt;/D&gt;&lt;D xsi:type="xsd:double"&gt;5.55871600978458&lt;/D&gt;&lt;D xsi:type="xsd:double"&gt;4.93681002781169&lt;/D&gt;&lt;D xsi:type="xsd:double"&gt;4.8939336463206&lt;/D&gt;&lt;D xsi:type="xsd:double"&gt;4.55136126853236&lt;/D&gt;&lt;D xsi:type="xsd:double"&gt;4.67490264152466&lt;/D&gt;&lt;D xsi:type="xsd:double"&gt;4.78158875574534&lt;/D&gt;&lt;D xsi:type="xsd:double"&gt;4.56579415313275&lt;/D&gt;&lt;D xsi:type="xsd:double"&gt;4.64378344837171&lt;/D&gt;&lt;D xsi:type="xsd:double"&gt;4.61814672495007&lt;/D&gt;&lt;D xsi:type="xsd:double"&gt;4.3277294310509&lt;/D&gt;&lt;D xsi:type="xsd:double"&gt;4.26609874286923&lt;/D&gt;&lt;D xsi:type="xsd:double"&gt;4.3743796478762&lt;/D&gt;&lt;D xsi:type="xsd:double"&gt;4.43449923076236&lt;/D&gt;&lt;D xsi:type="xsd:double"&gt;4.53132497012287&lt;/D&gt;&lt;D xsi:type="xsd:double"&gt;4.34971075517643&lt;/D&gt;&lt;D xsi:type="xsd:double"&gt;4.28649866976359&lt;/D&gt;&lt;D xsi:type="xsd:double"&gt;4.3296082671866&lt;/D&gt;&lt;D xsi:type="xsd:double"&gt;4.21961502221414&lt;/D&gt;&lt;D xsi:type="xsd:double"&gt;4.07129360610256&lt;/D&gt;&lt;D xsi:type="xsd:double"&gt;3.97934186455303&lt;/D&gt;&lt;D xsi:type="xsd:double"&gt;4.14875504347857&lt;/D&gt;&lt;D xsi:type="xsd:double"&gt;3.88704652346515&lt;/D&gt;&lt;D xsi:type="xsd:double"&gt;3.9491540219084&lt;/D&gt;&lt;D xsi:type="xsd:double"&gt;3.93600224652133&lt;/D&gt;&lt;D xsi:type="xsd:double"&gt;3.76399159689757&lt;/D&gt;&lt;D xsi:type="xsd:double"&gt;3.86125667305083&lt;/D&gt;&lt;D xsi:type="xsd:double"&gt;3.75915365052337&lt;/D&gt;&lt;D xsi:type="xsd:double"&gt;4.06464889507505&lt;/D&gt;&lt;D xsi:type="xsd:double"&gt;3.83512107886102&lt;/D&gt;&lt;D xsi:type="xsd:double"&gt;3.97857141404537&lt;/D&gt;&lt;D xsi:type="xsd:double"&gt;4.19393373974102&lt;/D&gt;&lt;D xsi:type="xsd:double"&gt;4.07186233303306&lt;/D&gt;&lt;D xsi:type="xsd:double"&gt;3.88681277106832&lt;/D&gt;&lt;D xsi:type="xsd:double"&gt;4.13239678169578&lt;/D&gt;&lt;D xsi:type="xsd:double"&gt;3.81837291308923&lt;/D&gt;&lt;D xsi:type="xsd:double"&gt;3.79082243781528&lt;/D&gt;&lt;/FQL&gt;&lt;FQL&gt;&lt;Q&gt;EWT^FMA_DIV_YLD(NTMA,-10AY,0,AM,"PORTAGG","MEANR")&lt;/Q&gt;&lt;R&gt;121&lt;/R&gt;&lt;C&gt;1&lt;/C&gt;&lt;D xsi:type="xsd:double"&gt;4.28012314065506&lt;/D&gt;&lt;D xsi:type="xsd:double"&gt;4.12037439931655&lt;/D&gt;&lt;D xsi:type="xsd:double"&gt;4.14650015325025&lt;/D&gt;&lt;D xsi:type="xsd:double"&gt;4.29371687378408&lt;/D&gt;&lt;D xsi:type="xsd:double"&gt;4.63306475599716&lt;/D&gt;&lt;D xsi:type="xsd:double"&gt;4.41052456070702&lt;/D&gt;&lt;D xsi:type="xsd:double"&gt;4.15856550937309&lt;/D&gt;&lt;D xsi:type="xsd:double"&gt;4.30817757493306&lt;/D&gt;&lt;D xsi:type="xsd:double"&gt;4.57990370180615&lt;/D&gt;&lt;D xsi:type="xsd:double"&gt;4.15355738005823&lt;/D&gt;&lt;D xsi:type="xsd:double"&gt;4.10641009070211&lt;/D&gt;&lt;D xsi:type="xsd:double"&gt;3.9943700277936&lt;/D&gt;&lt;D xsi:type="xsd:double"&gt;4.16359584150888&lt;/D&gt;&lt;D xsi:type="xsd:double"&gt;3.98933660816552&lt;/D&gt;&lt;D xsi:type="xsd:double"&gt;4.2189194021005&lt;/D&gt;&lt;D xsi:type="xsd:double"&gt;4.139015223318&lt;/D&gt;&lt;D xsi:type="xsd:double"&gt;4.15763809074967&lt;/D&gt;&lt;D xsi:type="xsd:double"&gt;4.08585282964366&lt;/D&gt;&lt;D xsi:type="xsd:double"&gt;4.19865323026894&lt;/D&gt;&lt;D xsi:type="xsd:double"&gt;4.14086482800788&lt;/D&gt;&lt;D xsi:type="xsd:double"&gt;4.07283398201632&lt;/D&gt;&lt;D xsi:type="xsd:double"&gt;4.0758133443546&lt;/D&gt;&lt;D xsi:type="xsd:double"&gt;3.96449937733394&lt;/D&gt;&lt;D xsi:type="xsd:double"&gt;4.02994408563001&lt;/D&gt;&lt;D xsi:type="xsd:double"&gt;4.03366221775521&lt;/D&gt;&lt;D xsi:type="xsd:double"&gt;4.00591020345321&lt;/D&gt;&lt;D xsi:type="xsd:double"&gt;4.08044386733851&lt;/D&gt;&lt;D xsi:type="xsd:double"&gt;4.19823605893888&lt;/D&gt;&lt;D xsi:type="xsd:double"&gt;4.13809788771143&lt;/D&gt;&lt;D xsi:type="xsd:double"&gt;4.30338668249283&lt;/D&gt;&lt;D xsi:type="xsd:double"&gt;4.12544200039786&lt;/D&gt;&lt;D xsi:type="xsd:double"&gt;4.17585550821011&lt;/D&gt;&lt;D xsi:type="xsd:double"&gt;4.32279564388242&lt;/D&gt;&lt;D xsi:type="xsd:double"&gt;4.27747197716333&lt;/D&gt;&lt;D xsi:type="xsd:double"&gt;4.4925316373057&lt;/D&gt;&lt;D xsi:type="xsd:double"&gt;4.36147596957777&lt;/D&gt;&lt;D xsi:type="xsd:double"&gt;4.4855207726016&lt;/D&gt;&lt;D xsi:type="xsd:double"&gt;4.83977617579854&lt;/D&gt;&lt;D xsi:type="xsd:double"&gt;4.88309989648831&lt;/D&gt;&lt;D xsi:type="xsd:double"&gt;4.90942863479708&lt;/D&gt;&lt;D xsi:type="xsd:double"&gt;4.82719770400475&lt;/D&gt;&lt;D xsi:type="xsd:double"&gt;4.55295879346367&lt;/D&gt;&lt;D xsi:type="xsd:double"&gt;4.44980591068154&lt;/D&gt;&lt;D xsi:type="xsd:double"&gt;4.19145574262427&lt;/D&gt;&lt;D xsi:type="xsd:double"&gt;4.30888272834977&lt;/D&gt;&lt;D xsi:type="xsd:double"&gt;4.42890625054138&lt;/D&gt;&lt;D xsi:type="xsd:double"&gt;4.30521702740418&lt;/D&gt;&lt;D xsi:type="xsd:double"&gt;4.45461026604093&lt;/D&gt;&lt;D xsi:type="xsd:double"&gt;4.25471097202727&lt;/D&gt;&lt;D xsi:type="xsd:double"&gt;4.27134101555929&lt;/D&gt;&lt;D xsi:type="xsd:double"&gt;4.06195545252119&lt;/D&gt;&lt;D xsi:type="xsd:double"&gt;4.02937008652709&lt;/D&gt;&lt;D xsi:type="xsd:double"&gt;3.98818207728734&lt;/D&gt;&lt;D xsi:type="xsd:double"&gt;4.04067665028154&lt;/D&gt;&lt;D xsi:type="xsd:double"&gt;4.60145290553636&lt;/D&gt;&lt;D xsi:type="xsd:double"&gt;4.53733229050473&lt;/D&gt;&lt;D xsi:type="xsd:double"&gt;4.16745909193952&lt;/D&gt;&lt;D xsi:type="xsd:double"&gt;4.00770079964531&lt;/D&gt;&lt;D xsi:type="xsd:double"&gt;3.80458912769699&lt;/D&gt;&lt;D xsi:type="xsd:double"&gt;3.71580711727163&lt;/D&gt;&lt;D xsi:type="xsd:double"&gt;3.85818362355231&lt;/D&gt;&lt;D xsi:type="xsd:double"&gt;3.8123385445016&lt;/D&gt;&lt;D xsi:type="xsd:double"&gt;3.84363156184095&lt;/D&gt;&lt;D xsi:type="xsd:double"&gt;3.66727077715662&lt;/D&gt;&lt;D xsi:type="xsd:double"&gt;3.4306243918424&lt;/D&gt;&lt;D xsi:type="xsd:double"&gt;3.51757285750595&lt;/D&gt;&lt;D xsi:type="xsd:double"&gt;3.60290774803137&lt;/D&gt;&lt;D xsi:type="xsd:double"&gt;3.67755985866213&lt;/D&gt;&lt;D xsi:type="xsd:double"&gt;4.26826516703889&lt;/D&gt;&lt;D xsi:type="xsd:double"&gt;4.02175222794884&lt;/D&gt;&lt;D xsi:type="xsd:double"&gt;4.02509705568162&lt;/D&gt;&lt;D xsi:type="xsd:double"&gt;4.24713421114447&lt;/D&gt;&lt;D xsi:type="xsd:double"&gt;4.19026180432812&lt;/D&gt;&lt;D xsi:type="xsd:double"&gt;4.52609690788163&lt;/D&gt;&lt;D xsi:type="xsd:double"&gt;4.29516837087817&lt;/D&gt;&lt;D xsi:type="xsd:double"&gt;4.23255366200724&lt;/D&gt;&lt;D xsi:type="xsd:double"&gt;4.16325503461298&lt;/D&gt;&lt;D xsi:type="xsd:double"&gt;4.26112431862809&lt;/D&gt;&lt;D xsi:type="xsd:double"&gt;4.54307515234023&lt;/D&gt;&lt;D xsi:type="xsd:double"&gt;4.64208648083452&lt;/D&gt;&lt;D xsi:type="xsd:double"&gt;5.01679331562809&lt;/D&gt;&lt;D xsi:type="xsd:double"&gt;4.69984719714044&lt;/D&gt;&lt;D xsi:type="xsd:double"&gt;5.48698174050768&lt;/D&gt;&lt;D xsi:type="xsd:double"&gt;4.93965604451727&lt;/D&gt;&lt;D xsi:type="xsd:double"&gt;5.03478118408688&lt;/D&gt;&lt;D xsi:type="xsd:double"&gt;5.42771783876108&lt;/D&gt;&lt;D xsi:type="xsd:double"&gt;4.6631578809988&lt;/D&gt;&lt;D xsi:type="xsd:double"&gt;4.40079334831159&lt;/D&gt;&lt;D xsi:type="xsd:double"&gt;4.31957150609852&lt;/D&gt;&lt;D xsi:type="xsd:double"&gt;4.04045766632599&lt;/D&gt;&lt;D xsi:type="xsd:double"&gt;3.98262101368212&lt;/D&gt;&lt;D xsi:type="xsd:double"&gt;3.86504980150674&lt;/D&gt;&lt;D xsi:type="xsd:double"&gt;3.81701545773811&lt;/D&gt;&lt;D xsi:type="xsd:double"&gt;3.51185690327599&lt;/D&gt;&lt;D xsi:type="xsd:double"&gt;3.48356664195355&lt;/D&gt;&lt;D xsi:type="xsd:double"&gt;3.57550785903654&lt;/D&gt;&lt;D xsi:type="xsd:double"&gt;3.65106068229477&lt;/D&gt;&lt;D xsi:type="xsd:double"&gt;3.54852047100371&lt;/D&gt;&lt;D xsi:type="xsd:double"&gt;3.56583085779293&lt;/D&gt;&lt;D xsi:type="xsd:double"&gt;3.43298748119986&lt;/D&gt;&lt;D xsi:type="xsd:double"&gt;3.4248047867952&lt;/D&gt;&lt;D xsi:type="xsd:double"&gt;3.3982507594818&lt;/D&gt;&lt;D xsi:type="xsd:double"&gt;3.13341846775908&lt;/D&gt;&lt;D xsi:type="xsd:double"&gt;3.08812111927401&lt;/D&gt;&lt;D xsi:type="xsd:double"&gt;3.14583579859099&lt;/D&gt;&lt;D xsi:type="xsd:double"&gt;3.11503184684318&lt;/D&gt;&lt;D xsi:type="xsd:double"&gt;2.92527604306445&lt;/D&gt;&lt;D xsi:type="xsd:double"&gt;3.31213107454283&lt;/D&gt;&lt;D xsi:type="xsd:double"&gt;3.45760036628476&lt;/D&gt;&lt;D xsi:type="xsd:double"&gt;3.34261429438071&lt;/D&gt;&lt;D xsi:type="xsd:double"&gt;3.34852959778012&lt;/D&gt;&lt;D xsi:type="xsd:double"&gt;3.40093795682862&lt;/D&gt;&lt;D xsi:type="xsd:double"&gt;3.40495042745909&lt;/D&gt;&lt;D xsi:type="xsd:double"&gt;3.4149770329245&lt;/D&gt;&lt;D xsi:type="xsd:double"&gt;3.56420972519175&lt;/D&gt;&lt;D xsi:type="xsd:double"&gt;4.07516670015965&lt;/D&gt;&lt;D xsi:type="xsd:double"&gt;3.79226701662175&lt;/D&gt;&lt;D xsi:type="xsd:double"&gt;3.58193634842284&lt;/D&gt;&lt;D xsi:type="xsd:double"&gt;3.52978659487436&lt;/D&gt;&lt;D xsi:type="xsd:double"&gt;3.40444415768346&lt;/D&gt;&lt;D xsi:type="xsd:double"&gt;3.35142910244245&lt;/D&gt;&lt;/FQL&gt;&lt;FQL&gt;&lt;Q&gt;CAGDPY@BR^EE_ACTUAL_ANNUAL(MED,+1)&lt;/Q&gt;&lt;R&gt;1&lt;/R&gt;&lt;C&gt;1&lt;/C&gt;&lt;D xsi:type="xsd:double"&gt;-2.65&lt;/D&gt;&lt;/FQL&gt;&lt;FQL&gt;&lt;Q&gt;CC_BR^FG_COMPANY_NAME&lt;/Q&gt;&lt;R&gt;1&lt;/R&gt;&lt;C&gt;1&lt;/C&gt;&lt;D xsi:type="xsd:string"&gt;Brazil&lt;/D&gt;&lt;/FQL&gt;&lt;FQL&gt;&lt;Q&gt;USDVND^FG_PRICE_CHANGE(0,-3AM)&lt;/Q&gt;&lt;R&gt;1&lt;/R&gt;&lt;C&gt;1&lt;/C&gt;&lt;D xsi:type="xsd:double"&gt;1.3346076&lt;/D&gt;&lt;/FQL&gt;&lt;FQL&gt;&lt;Q&gt;USDAED^FG_PRICE_CHANGE(0,-1AY)&lt;/Q&gt;&lt;R&gt;1&lt;/R&gt;&lt;C&gt;1&lt;/C&gt;&lt;D xsi:type="xsd:double"&gt;0.0027298927&lt;/D&gt;&lt;/FQL&gt;&lt;FQL&gt;&lt;Q&gt;USDTHB^STD(FG_PRICE_CHANGE(0,-3AY,M))&lt;/Q&gt;&lt;R&gt;1&lt;/R&gt;&lt;C&gt;1&lt;/C&gt;&lt;D xsi:type="xsd:double"&gt;3.04172474198941&lt;/D&gt;&lt;/FQL&gt;&lt;FQL&gt;&lt;Q&gt;USDQAR^FG_PRICE_CHANGE(0,-3AM)&lt;/Q&gt;&lt;R&gt;1&lt;/R&gt;&lt;C&gt;1&lt;/C&gt;&lt;D xsi:type="xsd:double"&gt;0&lt;/D&gt;&lt;/FQL&gt;&lt;FQL&gt;&lt;Q&gt;USDINR^FG_PRICE(0)&lt;/Q&gt;&lt;R&gt;1&lt;/R&gt;&lt;C&gt;1&lt;/C&gt;&lt;D xsi:type="xsd:double"&gt;88.27625&lt;/D&gt;&lt;/FQL&gt;&lt;FQL&gt;&lt;Q&gt;USDEUR^FG_PRICE(0)&lt;/Q&gt;&lt;R&gt;1&lt;/R&gt;&lt;C&gt;1&lt;/C&gt;&lt;D xsi:type="xsd:double"&gt;0.852733&lt;/D&gt;&lt;/FQL&gt;&lt;FQL&gt;&lt;Q&gt;USDZAR^FG_PRICE(0)&lt;/Q&gt;&lt;R&gt;1&lt;/R&gt;&lt;C&gt;1&lt;/C&gt;&lt;D xsi:type="xsd:double"&gt;17.3775&lt;/D&gt;&lt;/FQL&gt;&lt;FQL&gt;&lt;Q&gt;USDBRL^FG_PRICE(0)&lt;/Q&gt;&lt;R&gt;1&lt;/R&gt;&lt;C&gt;1&lt;/C&gt;&lt;D xsi:type="xsd:double"&gt;5.3633&lt;/D&gt;&lt;/FQL&gt;&lt;FQL&gt;&lt;Q&gt;USDKRW^FG_PRICE(0)&lt;/Q&gt;&lt;R&gt;1&lt;/R&gt;&lt;C&gt;1&lt;/C&gt;&lt;D xsi:type="xsd:double"&gt;1388.35&lt;/D&gt;&lt;/FQL&gt;&lt;FQL&gt;&lt;Q&gt;USDMXN^FG_PRICE(0)&lt;/Q&gt;&lt;R&gt;1&lt;/R&gt;&lt;C&gt;1&lt;/C&gt;&lt;D xsi:type="xsd:double"&gt;18.503&lt;/D&gt;&lt;/FQL&gt;&lt;FQL&gt;&lt;Q&gt;USDTWD^FG_PRICE(0)&lt;/Q&gt;&lt;R&gt;1&lt;/R&gt;&lt;C&gt;1&lt;/C&gt;&lt;D xsi:type="xsd:double"&gt;30.2065&lt;/D&gt;&lt;/FQL&gt;&lt;FQL&gt;&lt;Q&gt;USDMYR^FG_PRICE(0)&lt;/Q&gt;&lt;R&gt;1&lt;/R&gt;&lt;C&gt;1&lt;/C&gt;&lt;D xsi:type="xsd:double"&gt;4.205&lt;/D&gt;&lt;/FQL&gt;&lt;FQL&gt;&lt;Q&gt;USDPEN^FG_PRICE(0)&lt;/Q&gt;&lt;R&gt;1&lt;/R&gt;&lt;C&gt;1&lt;/C&gt;&lt;D xsi:type="xsd:double"&gt;3.4929&lt;/D&gt;&lt;/FQL&gt;&lt;FQL&gt;&lt;Q&gt;USDPLN^FG_PRICE(0)&lt;/Q&gt;&lt;R&gt;1&lt;/R&gt;&lt;C&gt;1&lt;/C&gt;&lt;D xsi:type="xsd:double"&gt;3.62775&lt;/D&gt;&lt;/FQL&gt;&lt;FQL&gt;&lt;Q&gt;USDPHP^FG_PRICE(0)&lt;/Q&gt;&lt;R&gt;1&lt;/R&gt;&lt;C&gt;1&lt;/C&gt;&lt;D xsi:type="xsd:double"&gt;57.1075&lt;/D&gt;&lt;/FQL&gt;&lt;FQL&gt;&lt;Q&gt;USDIDR^FG_PRICE(0)&lt;/Q&gt;&lt;R&gt;1&lt;/R&gt;&lt;C&gt;1&lt;/C&gt;&lt;D xsi:type="xsd:double"&gt;16377.5&lt;/D&gt;&lt;/FQL&gt;&lt;FQL&gt;&lt;Q&gt;USDCLP^FG_PRICE(0)&lt;/Q&gt;&lt;R&gt;1&lt;/R&gt;&lt;C&gt;1&lt;/C&gt;&lt;D xsi:type="xsd:double"&gt;955.565&lt;/D&gt;&lt;/FQL&gt;&lt;FQL&gt;&lt;Q&gt;FC0000MY^FMA_EPS(NTMA,-20AY,0,CY,,"PORTAGG","MEANR")&lt;/Q&gt;&lt;R&gt;20&lt;/R&gt;&lt;C&gt;1&lt;/C&gt;&lt;D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xsi:type="xsd:double"&gt;15.6987955144292&lt;/D&gt;&lt;D xsi:type="xsd:double"&gt;15.9978086466666&lt;/D&gt;&lt;D xsi:type="xsd:double"&gt;16.0185628930603&lt;/D&gt;&lt;D xsi:type="xsd:double"&gt;16.7133690667687&lt;/D&gt;&lt;D xsi:type="xsd:double"&gt;16.2665269884328&lt;/D&gt;&lt;D xsi:type="xsd:double"&gt;18.1993616395183&lt;/D&gt;&lt;/FQL&gt;&lt;FQL&gt;&lt;Q&gt;KSA^P_PRICE_RETURNS_PR('52W',2,-10AY,0,AM)&lt;/Q&gt;&lt;R&gt;121&lt;/R&gt;&lt;C&gt;1&lt;/C&gt;&lt;D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xsi:type="xsd:double"&gt;-19.82333&lt;/D&gt;&lt;D xsi:type="xsd:double"&gt;-4.9844027&lt;/D&gt;&lt;D xsi:type="xsd:double"&gt;8.284224&lt;/D&gt;&lt;D xsi:type="xsd:double"&gt;18.560337&lt;/D&gt;&lt;D xsi:type="xsd:double"&gt;25.65453&lt;/D&gt;&lt;D xsi:type="xsd:double"&gt;12.961745&lt;/D&gt;&lt;D xsi:type="xsd:double"&gt;13.685298&lt;/D&gt;&lt;D xsi:type="xsd:double"&gt;7.0162177&lt;/D&gt;&lt;D xsi:type="xsd:double"&gt;8.479202&lt;/D&gt;&lt;D xsi:type="xsd:double"&gt;16.479147&lt;/D&gt;&lt;D xsi:type="xsd:double"&gt;14.7089&lt;/D&gt;&lt;D xsi:type="xsd:double"&gt;25.383461&lt;/D&gt;&lt;D xsi:type="xsd:double"&gt;26.147568&lt;/D&gt;&lt;D xsi:type="xsd:double"&gt;9.333253&lt;/D&gt;&lt;D xsi:type="xsd:double"&gt;2.644825&lt;/D&gt;&lt;D xsi:type="xsd:double"&gt;16.664087&lt;/D&gt;&lt;D xsi:type="xsd:double"&gt;11.461353&lt;/D&gt;&lt;D xsi:type="xsd:double"&gt;19.99514&lt;/D&gt;&lt;D xsi:type="xsd:double"&gt;16.882397&lt;/D&gt;&lt;D xsi:type="xsd:double"&gt;22.405933&lt;/D&gt;&lt;D xsi:type="xsd:double"&gt;29.149067&lt;/D&gt;&lt;D xsi:type="xsd:double"&gt;19.643616&lt;/D&gt;&lt;D xsi:type="xsd:double"&gt;22.143185&lt;/D&gt;&lt;D xsi:type="xsd:double"&gt;8.933056&lt;/D&gt;&lt;D xsi:type="xsd:double"&gt;11.162197&lt;/D&gt;&lt;D xsi:type="xsd:double"&gt;17.173363&lt;/D&gt;&lt;D xsi:type="xsd:double"&gt;17.286598&lt;/D&gt;&lt;D xsi:type="xsd:double"&gt;16.610157&lt;/D&gt;&lt;D xsi:type="xsd:double"&gt;21.556246&lt;/D&gt;&lt;D xsi:type="xsd:double"&gt;12.795615&lt;/D&gt;&lt;D xsi:type="xsd:double"&gt;21.923065&lt;/D&gt;&lt;D xsi:type="xsd:double"&gt;15.988457&lt;/D&gt;&lt;D xsi:type="xsd:double"&gt;13.676369&lt;/D&gt;&lt;D xsi:type="xsd:double"&gt;11.238396&lt;/D&gt;&lt;D xsi:type="xsd:double"&gt;6.9012046&lt;/D&gt;&lt;D xsi:type="xsd:double"&gt;7.051277&lt;/D&gt;&lt;D xsi:type="xsd:double"&gt;4.6988964&lt;/D&gt;&lt;D xsi:type="xsd:double"&gt;6.957364&lt;/D&gt;&lt;D xsi:type="xsd:double"&gt;6.3002586&lt;/D&gt;&lt;D xsi:type="xsd:double"&gt;3.8054824&lt;/D&gt;&lt;D xsi:type="xsd:double"&gt;-7.89634&lt;/D&gt;&lt;D xsi:type="xsd:double"&gt;-31.75699&lt;/D&gt;&lt;D xsi:type="xsd:double"&gt;-26.153421&lt;/D&gt;&lt;D xsi:type="xsd:double"&gt;-25.922441&lt;/D&gt;&lt;D xsi:type="xsd:double"&gt;-20.45942&lt;/D&gt;&lt;D xsi:type="xsd:double"&gt;-16.77217&lt;/D&gt;&lt;D xsi:type="xsd:double"&gt;-9.914022&lt;/D&gt;&lt;D xsi:type="xsd:double"&gt;0.74670315&lt;/D&gt;&lt;D xsi:type="xsd:double"&gt;8.914518&lt;/D&gt;&lt;D xsi:type="xsd:double"&gt;3.8654566&lt;/D&gt;&lt;D xsi:type="xsd:double"&gt;4.307115&lt;/D&gt;&lt;D xsi:type="xsd:double"&gt;5.90502&lt;/D&gt;&lt;D xsi:type="xsd:double"&gt;12.430668&lt;/D&gt;&lt;D xsi:type="xsd:double"&gt;65.27735&lt;/D&gt;&lt;D xsi:type="xsd:double"&gt;49.283623&lt;/D&gt;&lt;D xsi:type="xsd:double"&gt;53.58907&lt;/D&gt;&lt;D xsi:type="xsd:double"&gt;49.042&lt;/D&gt;&lt;D xsi:type="xsd:double"&gt;45.54951&lt;/D&gt;&lt;D xsi:type="xsd:double"&gt;50.016357&lt;/D&gt;&lt;D xsi:type="xsd:double"&gt;46.0567&lt;/D&gt;&lt;D xsi:type="xsd:double"&gt;40.415073&lt;/D&gt;&lt;D xsi:type="xsd:double"&gt;47.652138&lt;/D&gt;&lt;D xsi:type="xsd:double"&gt;28.004456&lt;/D&gt;&lt;D xsi:type="xsd:double"&gt;39.917694&lt;/D&gt;&lt;D xsi:type="xsd:double"&gt;42.419456&lt;/D&gt;&lt;D xsi:type="xsd:double"&gt;37.733173&lt;/D&gt;&lt;D xsi:type="xsd:double"&gt;41.232265&lt;/D&gt;&lt;D xsi:type="xsd:double"&gt;28.937603&lt;/D&gt;&lt;D xsi:type="xsd:double"&gt;16.387665&lt;/D&gt;&lt;D xsi:type="xsd:double"&gt;6.523478&lt;/D&gt;&lt;D xsi:type="xsd:double"&gt;12.800026&lt;/D&gt;&lt;D xsi:type="xsd:double"&gt;7.346785&lt;/D&gt;&lt;D xsi:type="xsd:double"&gt;0.23454428&lt;/D&gt;&lt;D xsi:type="xsd:double"&gt;-3.3458292&lt;/D&gt;&lt;D xsi:type="xsd:double"&gt;-5.8187666&lt;/D&gt;&lt;D xsi:type="xsd:double"&gt;-9.363228&lt;/D&gt;&lt;D xsi:type="xsd:double"&gt;-15.501708&lt;/D&gt;&lt;D xsi:type="xsd:double"&gt;-18.701244&lt;/D&gt;&lt;D xsi:type="xsd:double"&gt;-18.958675&lt;/D&gt;&lt;D xsi:type="xsd:double"&gt;-10.536539&lt;/D&gt;&lt;D xsi:type="xsd:double"&gt;-5.1956654&lt;/D&gt;&lt;D xsi:type="xsd:double"&gt;7.091379&lt;/D&gt;&lt;D xsi:type="xsd:double"&gt;-8.380222&lt;/D&gt;&lt;D xsi:type="xsd:double"&gt;-7.285404&lt;/D&gt;&lt;D xsi:type="xsd:double"&gt;-9.382611&lt;/D&gt;&lt;D xsi:type="xsd:double"&gt;-4.2249084&lt;/D&gt;&lt;D xsi:type="xsd:double"&gt;12.359834&lt;/D&gt;&lt;D xsi:type="xsd:double"&gt;11.756527&lt;/D&gt;&lt;D xsi:type="xsd:double"&gt;20.443249&lt;/D&gt;&lt;D xsi:type="xsd:double"&gt;21.80307&lt;/D&gt;&lt;D xsi:type="xsd:double"&gt;12.901759&lt;/D&gt;&lt;D xsi:type="xsd:double"&gt;7.573104&lt;/D&gt;&lt;D xsi:type="xsd:double"&gt;0.57748556&lt;/D&gt;&lt;D xsi:type="xsd:double"&gt;-0.575459&lt;/D&gt;&lt;D xsi:type="xsd:double"&gt;3.2010674&lt;/D&gt;&lt;D xsi:type="xsd:double"&gt;6.063509&lt;/D&gt;&lt;D xsi:type="xsd:double"&gt;15.764356&lt;/D&gt;&lt;D xsi:type="xsd:double"&gt;11.337269&lt;/D&gt;&lt;D xsi:type="xsd:double"&gt;7.2341084&lt;/D&gt;&lt;D xsi:type="xsd:double"&gt;-1.0606587&lt;/D&gt;&lt;D xsi:type="xsd:double"&gt;-0.44825077&lt;/D&gt;&lt;D xsi:type="xsd:double"&gt;-6.7073345&lt;/D&gt;&lt;D xsi:type="xsd:double"&gt;-8.952248&lt;/D&gt;&lt;D xsi:type="xsd:double"&gt;-3.3833086&lt;/D&gt;&lt;D xsi:type="xsd:double"&gt;-3.7949324&lt;/D&gt;&lt;D xsi:type="xsd:double"&gt;-1.7186761&lt;/D&gt;&lt;D xsi:type="xsd:double"&gt;-4.5821133&lt;/D&gt;&lt;D xsi:type="xsd:double"&gt;-7.6304555&lt;/D&gt;&lt;/FQL&gt;&lt;FQL&gt;&lt;Q&gt;GREK^P_PRICE_RETURNS_PR('52W',2,-10AY,0,AM)&lt;/Q&gt;&lt;R&gt;121&lt;/R&gt;&lt;C&gt;1&lt;/C&gt;&lt;D xsi:type="xsd:double"&gt;-50.69184&lt;/D&gt;&lt;D xsi:type="xsd:double"&gt;-40.16806&lt;/D&gt;&lt;D xsi:type="xsd:double"&gt;-37.171227&lt;/D&gt;&lt;D xsi:type="xsd:double"&gt;-39.834965&lt;/D&gt;&lt;D xsi:type="xsd:double"&gt;-41.1118&lt;/D&gt;&lt;D xsi:type="xsd:double"&gt;-54.217033&lt;/D&gt;&lt;D xsi:type="xsd:double"&gt;-32.432167&lt;/D&gt;&lt;D xsi:type="xsd:double"&gt;-33.44136&lt;/D&gt;&lt;D xsi:type="xsd:double"&gt;-29.700882&lt;/D&gt;&lt;D xsi:type="xsd:double"&gt;-32.073845&lt;/D&gt;&lt;D xsi:type="xsd:double"&gt;-35.195396&lt;/D&gt;&lt;D xsi:type="xsd:double"&gt;-27.409142&lt;/D&gt;&lt;D xsi:type="xsd:double"&gt;-27.950382&lt;/D&gt;&lt;D xsi:type="xsd:double"&gt;-27.396107&lt;/D&gt;&lt;D xsi:type="xsd:double"&gt;-22.599203&lt;/D&gt;&lt;D xsi:type="xsd:double"&gt;2.7410865&lt;/D&gt;&lt;D xsi:type="xsd:double"&gt;11.194408&lt;/D&gt;&lt;D xsi:type="xsd:double"&gt;37.22347&lt;/D&gt;&lt;D xsi:type="xsd:double"&gt;11.269331&lt;/D&gt;&lt;D xsi:type="xsd:double"&gt;14.755201&lt;/D&gt;&lt;D xsi:type="xsd:double"&gt;14.420855&lt;/D&gt;&lt;D xsi:type="xsd:double"&gt;21.176588&lt;/D&gt;&lt;D xsi:type="xsd:double"&gt;49.91082&lt;/D&gt;&lt;D xsi:type="xsd:double"&gt;43.62645&lt;/D&gt;&lt;D xsi:type="xsd:double"&gt;43.355965&lt;/D&gt;&lt;D xsi:type="xsd:double"&gt;30.17584&lt;/D&gt;&lt;D xsi:type="xsd:double"&gt;26.025068&lt;/D&gt;&lt;D xsi:type="xsd:double"&gt;16.1502&lt;/D&gt;&lt;D xsi:type="xsd:double"&gt;36.642277&lt;/D&gt;&lt;D xsi:type="xsd:double"&gt;41.361652&lt;/D&gt;&lt;D xsi:type="xsd:double"&gt;35.62529&lt;/D&gt;&lt;D xsi:type="xsd:double"&gt;24.767292&lt;/D&gt;&lt;D xsi:type="xsd:double"&gt;8.1473465&lt;/D&gt;&lt;D xsi:type="xsd:double"&gt;-1.8139362&lt;/D&gt;&lt;D xsi:type="xsd:double"&gt;-11.099291&lt;/D&gt;&lt;D xsi:type="xsd:double"&gt;-11.439455&lt;/D&gt;&lt;D xsi:type="xsd:double"&gt;-16.77922&lt;/D&gt;&lt;D xsi:type="xsd:double"&gt;-17.373026&lt;/D&gt;&lt;D xsi:type="xsd:double"&gt;-14.618052&lt;/D&gt;&lt;D xsi:type="xsd:double"&gt;-16.451466&lt;/D&gt;&lt;D xsi:type="xsd:double"&gt;-31.131887&lt;/D&gt;&lt;D xsi:type="xsd:double"&gt;-28.691936&lt;/D&gt;&lt;D xsi:type="xsd:double"&gt;-23.72349&lt;/D&gt;&lt;D xsi:type="xsd:double"&gt;-11.921066&lt;/D&gt;&lt;D xsi:type="xsd:double"&gt;-19.101984&lt;/D&gt;&lt;D xsi:type="xsd:double"&gt;2.8967142&lt;/D&gt;&lt;D xsi:type="xsd:double"&gt;5.815065&lt;/D&gt;&lt;D xsi:type="xsd:double"&gt;2.6747942&lt;/D&gt;&lt;D xsi:type="xsd:double"&gt;14.976919&lt;/D&gt;&lt;D xsi:type="xsd:double"&gt;29.937029&lt;/D&gt;&lt;D xsi:type="xsd:double"&gt;31.347048&lt;/D&gt;&lt;D xsi:type="xsd:double"&gt;32.809067&lt;/D&gt;&lt;D xsi:type="xsd:double"&gt;37.141407&lt;/D&gt;&lt;D xsi:type="xsd:double"&gt;30.561018&lt;/D&gt;&lt;D xsi:type="xsd:double"&gt;-32.407772&lt;/D&gt;&lt;D xsi:type="xsd:double"&gt;-27.290195&lt;/D&gt;&lt;D xsi:type="xsd:double"&gt;-26.894547&lt;/D&gt;&lt;D xsi:type="xsd:double"&gt;-27.399748&lt;/D&gt;&lt;D xsi:type="xsd:double"&gt;-30.006552&lt;/D&gt;&lt;D xsi:type="xsd:double"&gt;-20.3636&lt;/D&gt;&lt;D xsi:type="xsd:double"&gt;-23.696487&lt;/D&gt;&lt;D xsi:type="xsd:double"&gt;-26.660156&lt;/D&gt;&lt;D xsi:type="xsd:double"&gt;-27.922642&lt;/D&gt;&lt;D xsi:type="xsd:double"&gt;-12.010306&lt;/D&gt;&lt;D xsi:type="xsd:double"&gt;-12.644852&lt;/D&gt;&lt;D xsi:type="xsd:double"&gt;-11.51601&lt;/D&gt;&lt;D xsi:type="xsd:double"&gt;76.98014&lt;/D&gt;&lt;D xsi:type="xsd:double"&gt;60.484196&lt;/D&gt;&lt;D xsi:type="xsd:double"&gt;68.04352&lt;/D&gt;&lt;D xsi:type="xsd:double"&gt;61.661076&lt;/D&gt;&lt;D xsi:type="xsd:double"&gt;43.681408&lt;/D&gt;&lt;D xsi:type="xsd:double"&gt;37.66681&lt;/D&gt;&lt;D xsi:type="xsd:double"&gt;44.057465&lt;/D&gt;&lt;D xsi:type="xsd:double"&gt;39.196968&lt;/D&gt;&lt;D xsi:type="xsd:double"&gt;41.567505&lt;/D&gt;&lt;D xsi:type="xsd:double"&gt;10.712433&lt;/D&gt;&lt;D xsi:type="xsd:double"&gt;15.018785&lt;/D&gt;&lt;D xsi:type="xsd:double"&gt;24.464058&lt;/D&gt;&lt;D xsi:type="xsd:double"&gt;-6.195605&lt;/D&gt;&lt;D xsi:type="xsd:double"&gt;-0.9566307&lt;/D&gt;&lt;D xsi:type="xsd:double"&gt;-11.323845&lt;/D&gt;&lt;D xsi:type="xsd:double"&gt;-14.459825&lt;/D&gt;&lt;D xsi:type="xsd:double"&gt;-18.981499&lt;/D&gt;&lt;D xsi:type="xsd:double"&gt;-7.7579856&lt;/D&gt;&lt;D xsi:type="xsd:double"&gt;-14.532322&lt;/D&gt;&lt;D xsi:type="xsd:double"&gt;-19.255756&lt;/D&gt;&lt;D xsi:type="xsd:double"&gt;-5.7219925&lt;/D&gt;&lt;D xsi:type="xsd:double"&gt;0.34464598&lt;/D&gt;&lt;D xsi:type="xsd:double"&gt;2.4642825&lt;/D&gt;&lt;D xsi:type="xsd:double"&gt;8.671152&lt;/D&gt;&lt;D xsi:type="xsd:double"&gt;28.553688&lt;/D&gt;&lt;D xsi:type="xsd:double"&gt;20.123518&lt;/D&gt;&lt;D xsi:type="xsd:double"&gt;33.82281&lt;/D&gt;&lt;D xsi:type="xsd:double"&gt;47.188507&lt;/D&gt;&lt;D xsi:type="xsd:double"&gt;83.95426&lt;/D&gt;&lt;D xsi:type="xsd:double"&gt;54.951977&lt;/D&gt;&lt;D xsi:type="xsd:double"&gt;51.717247&lt;/D&gt;&lt;D xsi:type="xsd:double"&gt;55.41539&lt;/D&gt;&lt;D xsi:type="xsd:double"&gt;40.11252&lt;/D&gt;&lt;D xsi:type="xsd:double"&gt;42.2966&lt;/D&gt;&lt;D xsi:type="xsd:double"&gt;40.605556&lt;/D&gt;&lt;D xsi:type="xsd:double"&gt;31.017542&lt;/D&gt;&lt;D xsi:type="xsd:double"&gt;36.378906&lt;/D&gt;&lt;D xsi:type="xsd:double"&gt;25.575209&lt;/D&gt;&lt;D xsi:type="xsd:double"&gt;32.720554&lt;/D&gt;&lt;D xsi:type="xsd:double"&gt;18.435966&lt;/D&gt;&lt;D xsi:type="xsd:double"&gt;9.958982&lt;/D&gt;&lt;D xsi:type="xsd:double"&gt;11.48814&lt;/D&gt;&lt;D xsi:type="xsd:double"&gt;21.003675&lt;/D&gt;&lt;D xsi:type="xsd:double"&gt;28.594124&lt;/D&gt;&lt;D xsi:type="xsd:double"&gt;17.357742&lt;/D&gt;&lt;D xsi:type="xsd:double"&gt;13.248932&lt;/D&gt;&lt;D xsi:type="xsd:double"&gt;7.4340105&lt;/D&gt;&lt;D xsi:type="xsd:double"&gt;10.166073&lt;/D&gt;&lt;D xsi:type="xsd:double"&gt;22.657562&lt;/D&gt;&lt;D xsi:type="xsd:double"&gt;19.445562&lt;/D&gt;&lt;D xsi:type="xsd:double"&gt;28.044022&lt;/D&gt;&lt;D xsi:type="xsd:double"&gt;43.41614&lt;/D&gt;&lt;D xsi:type="xsd:double"&gt;55.119633&lt;/D&gt;&lt;D xsi:type="xsd:double"&gt;71.55429&lt;/D&gt;&lt;D xsi:type="xsd:double"&gt;67.07528&lt;/D&gt;&lt;/FQL&gt;&lt;FQL&gt;&lt;Q&gt;EPOL^P_PRICE_RETURNS_PR('52W',2,-10AY,0,AM)&lt;/Q&gt;&lt;R&gt;121&lt;/R&gt;&lt;C&gt;1&lt;/C&gt;&lt;D xsi:type="xsd:double"&gt;-19.873554&lt;/D&gt;&lt;D xsi:type="xsd:double"&gt;-15.932226&lt;/D&gt;&lt;D xsi:type="xsd:double"&gt;-23.339403&lt;/D&gt;&lt;D xsi:type="xsd:double"&gt;-32.96871&lt;/D&gt;&lt;D xsi:type="xsd:double"&gt;-28.006088&lt;/D&gt;&lt;D xsi:type="xsd:double"&gt;-24.603975&lt;/D&gt;&lt;D xsi:type="xsd:double"&gt;-12.359154&lt;/D&gt;&lt;D xsi:type="xsd:double"&gt;-17.248297&lt;/D&gt;&lt;D xsi:type="xsd:double"&gt;-29.055882&lt;/D&gt;&lt;D xsi:type="xsd:double"&gt;-27.122587&lt;/D&gt;&lt;D xsi:type="xsd:double"&gt;-23.99099&lt;/D&gt;&lt;D xsi:type="xsd:double"&gt;-13.874668&lt;/D&gt;&lt;D xsi:type="xsd:double"&gt;-18.32875&lt;/D&gt;&lt;D xsi:type="xsd:double"&gt;-15.993124&lt;/D&gt;&lt;D xsi:type="xsd:double"&gt;-11.030984&lt;/D&gt;&lt;D xsi:type="xsd:double"&gt;6.380677&lt;/D&gt;&lt;D xsi:type="xsd:double"&gt;16.894876&lt;/D&gt;&lt;D xsi:type="xsd:double"&gt;24.389542&lt;/D&gt;&lt;D xsi:type="xsd:double"&gt;16.641594&lt;/D&gt;&lt;D xsi:type="xsd:double"&gt;14.050161&lt;/D&gt;&lt;D xsi:type="xsd:double"&gt;36.830757&lt;/D&gt;&lt;D xsi:type="xsd:double"&gt;40.793766&lt;/D&gt;&lt;D xsi:type="xsd:double"&gt;48.956276&lt;/D&gt;&lt;D xsi:type="xsd:double"&gt;37.199448&lt;/D&gt;&lt;D xsi:type="xsd:double"&gt;56.72598&lt;/D&gt;&lt;D xsi:type="xsd:double"&gt;54.933727&lt;/D&gt;&lt;D xsi:type="xsd:double"&gt;52.98412&lt;/D&gt;&lt;D xsi:type="xsd:double"&gt;49.184273&lt;/D&gt;&lt;D xsi:type="xsd:double"&gt;50.948395&lt;/D&gt;&lt;D xsi:type="xsd:double"&gt;32.394173&lt;/D&gt;&lt;D xsi:type="xsd:double"&gt;29.187225&lt;/D&gt;&lt;D xsi:type="xsd:double"&gt;23.158848&lt;/D&gt;&lt;D xsi:type="xsd:double"&gt;7.16027&lt;/D&gt;&lt;D xsi:type="xsd:double"&gt;0.6767392&lt;/D&gt;&lt;D xsi:type="xsd:double"&gt;-7.347745&lt;/D&gt;&lt;D xsi:type="xsd:double"&gt;-7.8522444&lt;/D&gt;&lt;D xsi:type="xsd:double"&gt;-14.722544&lt;/D&gt;&lt;D xsi:type="xsd:double"&gt;-16.522486&lt;/D&gt;&lt;D xsi:type="xsd:double"&gt;-15.456581&lt;/D&gt;&lt;D xsi:type="xsd:double"&gt;-9.913576&lt;/D&gt;&lt;D xsi:type="xsd:double"&gt;-14.148373&lt;/D&gt;&lt;D xsi:type="xsd:double"&gt;-12.6304865&lt;/D&gt;&lt;D xsi:type="xsd:double"&gt;-13.17234&lt;/D&gt;&lt;D xsi:type="xsd:double"&gt;-7.970822&lt;/D&gt;&lt;D xsi:type="xsd:double"&gt;-10.724163&lt;/D&gt;&lt;D xsi:type="xsd:double"&gt;-1.118207&lt;/D&gt;&lt;D xsi:type="xsd:double"&gt;5.2976727&lt;/D&gt;&lt;D xsi:type="xsd:double"&gt;-7.633698&lt;/D&gt;&lt;D xsi:type="xsd:double"&gt;-5.411923&lt;/D&gt;&lt;D xsi:type="xsd:double"&gt;-3.6069214&lt;/D&gt;&lt;D xsi:type="xsd:double"&gt;0.28157234&lt;/D&gt;&lt;D xsi:type="xsd:double"&gt;-8.471221&lt;/D&gt;&lt;D xsi:type="xsd:double"&gt;-8.209663&lt;/D&gt;&lt;D xsi:type="xsd:double"&gt;-10.684193&lt;/D&gt;&lt;D xsi:type="xsd:double"&gt;-43.27501&lt;/D&gt;&lt;D xsi:type="xsd:double"&gt;-37.632637&lt;/D&gt;&lt;D xsi:type="xsd:double"&gt;-31.670307&lt;/D&gt;&lt;D xsi:type="xsd:double"&gt;-22.87109&lt;/D&gt;&lt;D xsi:type="xsd:double"&gt;-24.885887&lt;/D&gt;&lt;D xsi:type="xsd:double"&gt;-9.103852&lt;/D&gt;&lt;D xsi:type="xsd:double"&gt;-15.7271385&lt;/D&gt;&lt;D xsi:type="xsd:double"&gt;-18.661434&lt;/D&gt;&lt;D xsi:type="xsd:double"&gt;-20.837778&lt;/D&gt;&lt;D xsi:type="xsd:double"&gt;-3.7138164&lt;/D&gt;&lt;D xsi:type="xsd:double"&gt;-5.5055857&lt;/D&gt;&lt;D xsi:type="xsd:double"&gt;-5.2709937&lt;/D&gt;&lt;D xsi:type="xsd:double"&gt;53.210007&lt;/D&gt;&lt;D xsi:type="xsd:double"&gt;36.350216&lt;/D&gt;&lt;D xsi:type="xsd:double"&gt;41.621136&lt;/D&gt;&lt;D xsi:type="xsd:double"&gt;32.121613&lt;/D&gt;&lt;D xsi:type="xsd:double"&gt;29.615307&lt;/D&gt;&lt;D xsi:type="xsd:double"&gt;20.928574&lt;/D&gt;&lt;D xsi:type="xsd:double"&gt;34.545444&lt;/D&gt;&lt;D xsi:type="xsd:double"&gt;43.58921&lt;/D&gt;&lt;D xsi:type="xsd:double"&gt;35.448753&lt;/D&gt;&lt;D xsi:type="xsd:double"&gt;6.8867326&lt;/D&gt;&lt;D xsi:type="xsd:double"&gt;17.45956&lt;/D&gt;&lt;D xsi:type="xsd:double"&gt;6.9283247&lt;/D&gt;&lt;D xsi:type="xsd:double"&gt;-9.0156555&lt;/D&gt;&lt;D xsi:type="xsd:double"&gt;-3.9615571&lt;/D&gt;&lt;D xsi:type="xsd:double"&gt;-28.967058&lt;/D&gt;&lt;D xsi:type="xsd:double"&gt;-32.213963&lt;/D&gt;&lt;D xsi:type="xsd:double"&gt;-38.31717&lt;/D&gt;&lt;D xsi:type="xsd:double"&gt;-31.001259&lt;/D&gt;&lt;D xsi:type="xsd:double"&gt;-42.085075&lt;/D&gt;&lt;D xsi:type="xsd:double"&gt;-53.709694&lt;/D&gt;&lt;D xsi:type="xsd:double"&gt;-34.2176&lt;/D&gt;&lt;D xsi:type="xsd:double"&gt;-25.422604&lt;/D&gt;&lt;D xsi:type="xsd:double"&gt;-24.600327&lt;/D&gt;&lt;D xsi:type="xsd:double"&gt;-23.560684&lt;/D&gt;&lt;D xsi:type="xsd:double"&gt;-6.566268&lt;/D&gt;&lt;D xsi:type="xsd:double"&gt;-8.16651&lt;/D&gt;&lt;D xsi:type="xsd:double"&gt;27.792858&lt;/D&gt;&lt;D xsi:type="xsd:double"&gt;25.80793&lt;/D&gt;&lt;D xsi:type="xsd:double"&gt;55.75602&lt;/D&gt;&lt;D xsi:type="xsd:double"&gt;40.398872&lt;/D&gt;&lt;D xsi:type="xsd:double"&gt;37.5165&lt;/D&gt;&lt;D xsi:type="xsd:double"&gt;68.57823&lt;/D&gt;&lt;D xsi:type="xsd:double"&gt;44.790604&lt;/D&gt;&lt;D xsi:type="xsd:double"&gt;50.097775&lt;/D&gt;&lt;D xsi:type="xsd:double"&gt;31.064833&lt;/D&gt;&lt;D xsi:type="xsd:double"&gt;47.678078&lt;/D&gt;&lt;D xsi:type="xsd:double"&gt;58.712067&lt;/D&gt;&lt;D xsi:type="xsd:double"&gt;46.32224&lt;/D&gt;&lt;D xsi:type="xsd:double"&gt;41.65554&lt;/D&gt;&lt;D xsi:type="xsd:double"&gt;32.617676&lt;/D&gt;&lt;D xsi:type="xsd:double"&gt;32.276535&lt;/D&gt;&lt;D xsi:type="xsd:double"&gt;20.687366&lt;/D&gt;&lt;D xsi:type="xsd:double"&gt;40.20306&lt;/D&gt;&lt;D xsi:type="xsd:double"&gt;37.976585&lt;/D&gt;&lt;D xsi:type="xsd:double"&gt;14.604425&lt;/D&gt;&lt;D xsi:type="xsd:double"&gt;5.0415754&lt;/D&gt;&lt;D xsi:type="xsd:double"&gt;2.8033137&lt;/D&gt;&lt;D xsi:type="xsd:double"&gt;20.384943&lt;/D&gt;&lt;D xsi:type="xsd:double"&gt;20.631647&lt;/D&gt;&lt;D xsi:type="xsd:double"&gt;19.681572&lt;/D&gt;&lt;D xsi:type="xsd:double"&gt;30.675102&lt;/D&gt;&lt;D xsi:type="xsd:double"&gt;35.1316&lt;/D&gt;&lt;D xsi:type="xsd:double"&gt;34.290813&lt;/D&gt;&lt;D xsi:type="xsd:double"&gt;54.540253&lt;/D&gt;&lt;D xsi:type="xsd:double"&gt;44.588875&lt;/D&gt;&lt;/FQL&gt;&lt;FQL&gt;&lt;Q&gt;UAE^FG_TOTAL_RETURNC(-10AY,0,AM)&lt;/Q&gt;&lt;R&gt;121&lt;/R&gt;&lt;C&gt;1&lt;/C&gt;&lt;D xsi:type="xsd:double"&gt;-12.18906&lt;/D&gt;&lt;D xsi:type="xsd:double"&gt;2.662897&lt;/D&gt;&lt;D xsi:type="xsd:double"&gt;-12.426603&lt;/D&gt;&lt;D xsi:type="xsd:double"&gt;-8.307761&lt;/D&gt;&lt;D xsi:type="xsd:double"&gt;1.7066717&lt;/D&gt;&lt;D xsi:type="xsd:double"&gt;0.13568401&lt;/D&gt;&lt;D xsi:type="xsd:double"&gt;16.192413&lt;/D&gt;&lt;D xsi:type="xsd:double"&gt;1.457727&lt;/D&gt;&lt;D xsi:type="xsd:double"&gt;-4.252875&lt;/D&gt;&lt;D xsi:type="xsd:double"&gt;1.2004852&lt;/D&gt;&lt;D xsi:type="xsd:double"&gt;3.628385&lt;/D&gt;&lt;D xsi:type="xsd:double"&gt;3.2948613&lt;/D&gt;&lt;D xsi:type="xsd:double"&gt;-2.2426665&lt;/D&gt;&lt;D xsi:type="xsd:double"&gt;-3.4800053&lt;/D&gt;&lt;D xsi:type="xsd:double"&gt;-6.1151624&lt;/D&gt;&lt;D xsi:type="xsd:double"&gt;12.755609&lt;/D&gt;&lt;D xsi:type="xsd:double"&gt;1.5728116&lt;/D&gt;&lt;D xsi:type="xsd:double"&gt;0.80138445&lt;/D&gt;&lt;D xsi:type="xsd:double"&gt;-4.9965916&lt;/D&gt;&lt;D xsi:type="xsd:double"&gt;2.3902893&lt;/D&gt;&lt;D xsi:type="xsd:double"&gt;1.0507941&lt;/D&gt;&lt;D xsi:type="xsd:double"&gt;0.05776882&lt;/D&gt;&lt;D xsi:type="xsd:double"&gt;1.0707378&lt;/D&gt;&lt;D xsi:type="xsd:double"&gt;3.3168912&lt;/D&gt;&lt;D xsi:type="xsd:double"&gt;1.532507&lt;/D&gt;&lt;D xsi:type="xsd:double"&gt;0.13985634&lt;/D&gt;&lt;D xsi:type="xsd:double"&gt;-6.25698&lt;/D&gt;&lt;D xsi:type="xsd:double"&gt;0.6555319&lt;/D&gt;&lt;D xsi:type="xsd:double"&gt;6.1491966&lt;/D&gt;&lt;D xsi:type="xsd:double"&gt;-3.9601803&lt;/D&gt;&lt;D xsi:type="xsd:double"&gt;-3.3551037&lt;/D&gt;&lt;D xsi:type="xsd:double"&gt;0.48367977&lt;/D&gt;&lt;D xsi:type="xsd:double"&gt;-3.5499394&lt;/D&gt;&lt;D xsi:type="xsd:double"&gt;6.5502167&lt;/D&gt;&lt;D xsi:type="xsd:double"&gt;-5.7575345&lt;/D&gt;&lt;D xsi:type="xsd:double"&gt;2.0752192&lt;/D&gt;&lt;D xsi:type="xsd:double"&gt;-1.0165155&lt;/D&gt;&lt;D xsi:type="xsd:double"&gt;-3.4659803&lt;/D&gt;&lt;D xsi:type="xsd:double"&gt;-0.5984068&lt;/D&gt;&lt;D xsi:type="xsd:double"&gt;-6.2876225&lt;/D&gt;&lt;D xsi:type="xsd:double"&gt;1.5358329&lt;/D&gt;&lt;D xsi:type="xsd:double"&gt;-3.1095386&lt;/D&gt;&lt;D xsi:type="xsd:double"&gt;3.5740376&lt;/D&gt;&lt;D xsi:type="xsd:double"&gt;5.21127&lt;/D&gt;&lt;D xsi:type="xsd:double"&gt;-2.543503&lt;/D&gt;&lt;D xsi:type="xsd:double"&gt;-3.7884653&lt;/D&gt;&lt;D xsi:type="xsd:double"&gt;-1.0264456&lt;/D&gt;&lt;D xsi:type="xsd:double"&gt;2.9895306&lt;/D&gt;&lt;D xsi:type="xsd:double"&gt;3.4107447&lt;/D&gt;&lt;D xsi:type="xsd:double"&gt;-0.9122789&lt;/D&gt;&lt;D xsi:type="xsd:double"&gt;-3.3123255&lt;/D&gt;&lt;D xsi:type="xsd:double"&gt;1.5880108&lt;/D&gt;&lt;D xsi:type="xsd:double"&gt;-5.509371&lt;/D&gt;&lt;D xsi:type="xsd:double"&gt;-2.5944233&lt;/D&gt;&lt;D xsi:type="xsd:double"&gt;-25.264395&lt;/D&gt;&lt;D</t>
        </r>
      </text>
    </comment>
    <comment ref="A9" authorId="0" shapeId="0" xr:uid="{A114EDEC-4689-40FD-B253-C0924D1394C4}">
      <text>
        <r>
          <rPr>
            <b/>
            <sz val="9"/>
            <color indexed="81"/>
            <rFont val="Tahoma"/>
            <family val="2"/>
          </rPr>
          <t xml:space="preserve"> xsi:type="xsd:double"&gt;4.4025183&lt;/D&gt;&lt;D xsi:type="xsd:double"&gt;0.20079613&lt;/D&gt;&lt;D xsi:type="xsd:double"&gt;5.8116317&lt;/D&gt;&lt;D xsi:type="xsd:double"&gt;0.28970242&lt;/D&gt;&lt;D xsi:type="xsd:double"&gt;4.880476&lt;/D&gt;&lt;D xsi:type="xsd:double"&gt;2.9439688&lt;/D&gt;&lt;D xsi:type="xsd:double"&gt;-1.3837695&lt;/D&gt;&lt;D xsi:type="xsd:double"&gt;2.0580053&lt;/D&gt;&lt;D xsi:type="xsd:double"&gt;11.82127&lt;/D&gt;&lt;D xsi:type="xsd:double"&gt;5.4781437&lt;/D&gt;&lt;D xsi:type="xsd:double"&gt;1.9828916&lt;/D&gt;&lt;D xsi:type="xsd:double"&gt;0.87685585&lt;/D&gt;&lt;D xsi:type="xsd:double"&gt;1.5117168&lt;/D&gt;&lt;D xsi:type="xsd:double"&gt;2.084887&lt;/D&gt;&lt;D xsi:type="xsd:double"&gt;9.625948&lt;/D&gt;&lt;D xsi:type="xsd:double"&gt;-3.030306&lt;/D&gt;&lt;D xsi:type="xsd:double"&gt;2.414775&lt;/D&gt;&lt;D xsi:type="xsd:double"&gt;5.4091573&lt;/D&gt;&lt;D xsi:type="xsd:double"&gt;-4.0355206&lt;/D&gt;&lt;D xsi:type="xsd:double"&gt;10.512388&lt;/D&gt;&lt;D xsi:type="xsd:double"&gt;7.320094&lt;/D&gt;&lt;D xsi:type="xsd:double"&gt;-5.015129&lt;/D&gt;&lt;D xsi:type="xsd:double"&gt;5.409026&lt;/D&gt;&lt;D xsi:type="xsd:double"&gt;6.4553857&lt;/D&gt;&lt;D xsi:type="xsd:double"&gt;5.796039&lt;/D&gt;&lt;D xsi:type="xsd:double"&gt;-13.346613&lt;/D&gt;&lt;D xsi:type="xsd:double"&gt;-0.13102889&lt;/D&gt;&lt;D xsi:type="xsd:double"&gt;-5.665028&lt;/D&gt;&lt;D xsi:type="xsd:double"&gt;10.966063&lt;/D&gt;&lt;D xsi:type="xsd:double"&gt;-7.2352886&lt;/D&gt;&lt;D xsi:type="xsd:double"&gt;-4.8192797&lt;/D&gt;&lt;D xsi:type="xsd:double"&gt;7.1285844&lt;/D&gt;&lt;D xsi:type="xsd:double"&gt;-6.50124&lt;/D&gt;&lt;D xsi:type="xsd:double"&gt;-0.41239858&lt;/D&gt;&lt;D xsi:type="xsd:double"&gt;1.1211514&lt;/D&gt;&lt;D xsi:type="xsd:double"&gt;-4.4183373&lt;/D&gt;&lt;D xsi:type="xsd:double"&gt;1.1772871&lt;/D&gt;&lt;D xsi:type="xsd:double"&gt;1.300478&lt;/D&gt;&lt;D xsi:type="xsd:double"&gt;-0.6793618&lt;/D&gt;&lt;D xsi:type="xsd:double"&gt;5.241084&lt;/D&gt;&lt;D xsi:type="xsd:double"&gt;1.2616158&lt;/D&gt;&lt;D xsi:type="xsd:double"&gt;-1.311475&lt;/D&gt;&lt;D xsi:type="xsd:double"&gt;-3.3887029&lt;/D&gt;&lt;D xsi:type="xsd:double"&gt;1.5818477&lt;/D&gt;&lt;D xsi:type="xsd:double"&gt;-2.437377&lt;/D&gt;&lt;D xsi:type="xsd:double"&gt;6.2410474&lt;/D&gt;&lt;D xsi:type="xsd:double"&gt;-3.7120342&lt;/D&gt;&lt;D xsi:type="xsd:double"&gt;-0.99485517&lt;/D&gt;&lt;D xsi:type="xsd:double"&gt;0.0020742416&lt;/D&gt;&lt;D xsi:type="xsd:double"&gt;0.20689964&lt;/D&gt;&lt;D xsi:type="xsd:double"&gt;-4.217595&lt;/D&gt;&lt;D xsi:type="xsd:double"&gt;4.854369&lt;/D&gt;&lt;D xsi:type="xsd:double"&gt;2.9914498&lt;/D&gt;&lt;D xsi:type="xsd:double"&gt;3.4578204&lt;/D&gt;&lt;D xsi:type="xsd:double"&gt;-1.3368964&lt;/D&gt;&lt;D xsi:type="xsd:double"&gt;4.6747923&lt;/D&gt;&lt;D xsi:type="xsd:double"&gt;-0.3669858&lt;/D&gt;&lt;D xsi:type="xsd:double"&gt;8.092833&lt;/D&gt;&lt;D xsi:type="xsd:double"&gt;5.655825&lt;/D&gt;&lt;D xsi:type="xsd:double"&gt;-4.441905&lt;/D&gt;&lt;D xsi:type="xsd:double"&gt;-1.6090631&lt;/D&gt;&lt;D xsi:type="xsd:double"&gt;9.812223&lt;/D&gt;&lt;D xsi:type="xsd:double"&gt;1.4616728&lt;/D&gt;&lt;D xsi:type="xsd:double"&gt;7.974887&lt;/D&gt;&lt;D xsi:type="xsd:double"&gt;4.893291&lt;/D&gt;&lt;D xsi:type="xsd:double"&gt;-4.8635187&lt;/D&gt;&lt;/FQL&gt;&lt;FQL&gt;&lt;Q&gt;EZA^FG_TOTAL_RETURNC(-10AY,0,AM)&lt;/Q&gt;&lt;R&gt;121&lt;/R&gt;&lt;C&gt;1&lt;/C&gt;&lt;D xsi:type="xsd:double"&gt;-9.300381&lt;/D&gt;&lt;D xsi:type="xsd:double"&gt;9.296762&lt;/D&gt;&lt;D xsi:type="xsd:double"&gt;-9.550274&lt;/D&gt;&lt;D xsi:type="xsd:double"&gt;-20.577282&lt;/D&gt;&lt;D xsi:type="xsd:double"&gt;-2.3509681&lt;/D&gt;&lt;D xsi:type="xsd:double"&gt;8.675468&lt;/D&gt;&lt;D xsi:type="xsd:double"&gt;11.873174&lt;/D&gt;&lt;D xsi:type="xsd:double"&gt;7.758796&lt;/D&gt;&lt;D xsi:type="xsd:double"&gt;-6.4167204&lt;/D&gt;&lt;D xsi:type="xsd:double"&gt;3.9266467&lt;/D&gt;&lt;D xsi:type="xsd:double"&gt;7.5214744&lt;/D&gt;&lt;D xsi:type="xsd:double"&gt;9.593832&lt;/D&gt;&lt;D xsi:type="xsd:double"&gt;-7.5297713&lt;/D&gt;&lt;D xsi:type="xsd:double"&gt;-4.171199&lt;/D&gt;&lt;D xsi:type="xsd:double"&gt;-6.7751765&lt;/D&gt;&lt;D xsi:type="xsd:double"&gt;7.47056&lt;/D&gt;&lt;D xsi:type="xsd:double"&gt;4.902363&lt;/D&gt;&lt;D xsi:type="xsd:double"&gt;1.5835524&lt;/D&gt;&lt;D xsi:type="xsd:double"&gt;0.05375147&lt;/D&gt;&lt;D xsi:type="xsd:double"&gt;1.826644&lt;/D&gt;&lt;D xsi:type="xsd:double"&gt;4.115367&lt;/D&gt;&lt;D xsi:type="xsd:double"&gt;-0.6249964&lt;/D&gt;&lt;D xsi:type="xsd:double"&gt;-1.5857935&lt;/D&gt;&lt;D xsi:type="xsd:double"&gt;2.3511052&lt;/D&gt;&lt;D xsi:type="xsd:double"&gt;5.223751&lt;/D&gt;&lt;D xsi:type="xsd:double"&gt;-0.45278072&lt;/D&gt;&lt;D xsi:type="xsd:double"&gt;-4.0935698&lt;/D&gt;&lt;D xsi:type="xsd:double"&gt;1.4058232&lt;/D&gt;&lt;D xsi:type="xsd:double"&gt;17.239178&lt;/D&gt;&lt;D xsi:type="xsd:double"&gt;-1.7831445&lt;/D&gt;&lt;D xsi:type="xsd:double"&gt;7.994139&lt;/D&gt;&lt;D xsi:type="xsd:double"&gt;-8.378524&lt;/D&gt;&lt;D xsi:type="xsd:double"&gt;0.44391155&lt;/D&gt;&lt;D xsi:type="xsd:double"&gt;-11.255151&lt;/D&gt;&lt;D xsi:type="xsd:double"&gt;-0.1776576&lt;/D&gt;&lt;D xsi:type="xsd:double"&gt;-5.42047&lt;/D&gt;&lt;D xsi:type="xsd:double"&gt;-8.266377&lt;/D&gt;&lt;D xsi:type="xsd:double"&gt;-2.1798432&lt;/D&gt;&lt;D xsi:type="xsd:double"&gt;-0.15916824&lt;/D&gt;&lt;D xsi:type="xsd:double"&gt;4.0653706&lt;/D&gt;&lt;D xsi:type="xsd:double"&gt;6.542456&lt;/D&gt;&lt;D xsi:type="xsd:double"&gt;-1.156807&lt;/D&gt;&lt;D xsi:type="xsd:double"&gt;-2.3035526&lt;/D&gt;&lt;D xsi:type="xsd:double"&gt;8.3095665&lt;/D&gt;&lt;D xsi:type="xsd:double"&gt;-1.1938214&lt;/D&gt;&lt;D xsi:type="xsd:double"&gt;-4.7796726&lt;/D&gt;&lt;D xsi:type="xsd:double"&gt;3.9583445&lt;/D&gt;&lt;D xsi:type="xsd:double"&gt;-13.433933&lt;/D&gt;&lt;D xsi:type="xsd:double"&gt;9.672618&lt;/D&gt;&lt;D xsi:type="xsd:double"&gt;-2.345413&lt;/D&gt;&lt;D xsi:type="xsd:double"&gt;0.39697886&lt;/D&gt;&lt;D xsi:type="xsd:double"&gt;-0.41518807&lt;/D&gt;&lt;D xsi:type="xsd:double"&gt;5.1072&lt;/D&gt;&lt;D xsi:type="xsd:double"&gt;-2.1603703&lt;/D&gt;&lt;D xsi:type="xsd:double"&gt;-34.11889&lt;/D&gt;&lt;D xsi:type="xsd:double"&gt;-1.8369377&lt;/D&gt;&lt;D xsi:type="xsd:double"&gt;4.103744&lt;/D&gt;&lt;D xsi:type="xsd:double"&gt;15.200257&lt;/D&gt;&lt;D xsi:type="xsd:double"&gt;5.317867&lt;/D&gt;&lt;D xsi:type="xsd:double"&gt;-2.0381153&lt;/D&gt;&lt;D xsi:type="xsd:double"&gt;3.4044862&lt;/D&gt;&lt;D xsi:type="xsd:double"&gt;0.5487323&lt;/D&gt;&lt;D xsi:type="xsd:double"&gt;8.264029&lt;/D&gt;&lt;D xsi:type="xsd:double"&gt;5.3528547&lt;/D&gt;&lt;D xsi:type="xsd:double"&gt;4.4749975&lt;/D&gt;&lt;D xsi:type="xsd:double"&gt;12.198997&lt;/D&gt;&lt;D xsi:type="xsd:double"&gt;-0.97185373&lt;/D&gt;&lt;D xsi:type="xsd:double"&gt;0.9609461&lt;/D&gt;&lt;D xsi:type="xsd:double"&gt;1.9643545&lt;/D&gt;&lt;D xsi:type="xsd:double"&gt;4.8092246&lt;/D&gt;&lt;D xsi:type="xsd:double"&gt;-6.9038095&lt;/D&gt;&lt;D xsi:type="xsd:double"&gt;-1.2119949&lt;/D&gt;&lt;D xsi:type="xsd:double"&gt;-1.6011655&lt;/D&gt;&lt;D xsi:type="xsd:double"&gt;1.9864678&lt;/D&gt;&lt;D xsi:type="xsd:double"&gt;-1.0567725&lt;/D&gt;&lt;D xsi:type="xsd:double"&gt;-4.8167524&lt;/D&gt;&lt;D xsi:type="xsd:double"&gt;13.0364895&lt;/D&gt;&lt;D xsi:type="xsd:double"&gt;0.6489754&lt;/D&gt;&lt;D xsi:type="xsd:double"&gt;2.3642063&lt;/D&gt;&lt;D xsi:type="xsd:double"&gt;3.798437&lt;/D&gt;&lt;D xsi:type="xsd:double"&gt;-18.812061&lt;/D&gt;&lt;D xsi:type="xsd:double"&gt;1.1739492&lt;/D&gt;&lt;D xsi:type="xsd:double"&gt;-5.699241&lt;/D&gt;&lt;D xsi:type="xsd:double"&gt;11.529123&lt;/D&gt;&lt;D xsi:type="xsd:double"&gt;-8.770407&lt;/D&gt;&lt;D xsi:type="xsd:double"&gt;-12.499994&lt;/D&gt;&lt;D xsi:type="xsd:double"&gt;19.547426&lt;/D&gt;&lt;D xsi:type="xsd:double"&gt;-2.3945272&lt;/D&gt;&lt;D xsi:type="xsd:double"&gt;12.297428&lt;/D&gt;&lt;D xsi:type="xsd:double"&gt;-8.829742&lt;/D&gt;&lt;D xsi:type="xsd:double"&gt;-6.047267&lt;/D&gt;&lt;D xsi:type="xsd:double"&gt;3.4032106&lt;/D&gt;&lt;D xsi:type="xsd:double"&gt;-6.5347075&lt;/D&gt;&lt;D xsi:type="xsd:double"&gt;5.187869&lt;/D&gt;&lt;D xsi:type="xsd:double"&gt;3.158927&lt;/D&gt;&lt;D xsi:type="xsd:double"&gt;-2.6555061&lt;/D&gt;&lt;D xsi:type="xsd:double"&gt;-3.883016&lt;/D&gt;&lt;D xsi:type="xsd:double"&gt;-1.968807&lt;/D&gt;&lt;D xsi:type="xsd:double"&gt;0.9128809&lt;/D&gt;&lt;D xsi:type="xsd:double"&gt;0.8787751&lt;/D&gt;&lt;D xsi:type="xsd:double"&gt;2.7008057&lt;/D&gt;&lt;D xsi:type="xsd:double"&gt;-2.5006354&lt;/D&gt;&lt;D xsi:type="xsd:double"&gt;1.0103703&lt;/D&gt;&lt;D xsi:type="xsd:double"&gt;1.5644908&lt;/D&gt;&lt;D xsi:type="xsd:double"&gt;7.398987&lt;/D&gt;&lt;D xsi:type="xsd:double"&gt;-2.4661183&lt;/D&gt;&lt;D xsi:type="xsd:double"&gt;10.430944&lt;/D&gt;&lt;D xsi:type="xsd:double"&gt;-2.6385784&lt;/D&gt;&lt;D xsi:type="xsd:double"&gt;5.3290844&lt;/D&gt;&lt;D xsi:type="xsd:double"&gt;8.237839&lt;/D&gt;&lt;D xsi:type="xsd:double"&gt;-6.072712&lt;/D&gt;&lt;D xsi:type="xsd:double"&gt;4.147172&lt;/D&gt;&lt;D xsi:type="xsd:double"&gt;-11.529475&lt;/D&gt;&lt;D xsi:type="xsd:double"&gt;11.548746&lt;/D&gt;&lt;D xsi:type="xsd:double"&gt;0.19615889&lt;/D&gt;&lt;D xsi:type="xsd:double"&gt;-0.76137185&lt;/D&gt;&lt;D xsi:type="xsd:double"&gt;10.017538&lt;/D&gt;&lt;D xsi:type="xsd:double"&gt;9.125328&lt;/D&gt;&lt;D xsi:type="xsd:double"&gt;-2.1270633&lt;/D&gt;&lt;D xsi:type="xsd:double"&gt;8.531523&lt;/D&gt;&lt;D xsi:type="xsd:double"&gt;5.3391337&lt;/D&gt;&lt;/FQL&gt;&lt;FQL&gt;&lt;Q&gt;EPU^FG_TOTAL_RETURNC(-10AY,0,AM)&lt;/Q&gt;&lt;R&gt;121&lt;/R&gt;&lt;C&gt;1&lt;/C&gt;&lt;D xsi:type="xsd:double"&gt;-10.354221&lt;/D&gt;&lt;D xsi:type="xsd:double"&gt;3.256619&lt;/D&gt;&lt;D xsi:type="xsd:double"&gt;-5.7719827&lt;/D&gt;&lt;D xsi:type="xsd:double"&gt;-7.2686076&lt;/D&gt;&lt;D xsi:type="xsd:double"&gt;-9.213734&lt;/D&gt;&lt;D xsi:type="xsd:double"&gt;13.735973&lt;/D&gt;&lt;D xsi:type="xsd:double"&gt;17.011272&lt;/D&gt;&lt;D xsi:type="xsd:double"&gt;16.465866&lt;/D&gt;&lt;D xsi:type="xsd:double"&gt;1.4137983&lt;/D&gt;&lt;D xsi:type="xsd:double"&gt;2.0061255&lt;/D&gt;&lt;D xsi:type="xsd:double"&gt;9.043837&lt;/D&gt;&lt;D xsi:type="xsd:double"&gt;8.366656&lt;/D&gt;&lt;D xsi:type="xsd:double"&gt;-5.0809026&lt;/D&gt;&lt;D xsi:type="xsd:double"&gt;-4.3660283&lt;/D&gt;&lt;D xsi:type="xsd:double"&gt;3.0956864&lt;/D&gt;&lt;D xsi:type="xsd:double"&gt;0&lt;/D&gt;&lt;D xsi:type="xsd:double"&gt;3.0179024&lt;/D&gt;&lt;D xsi:type="xsd:double"&gt;7.4402094&lt;/D&gt;&lt;D xsi:type="xsd:double"&gt;-10.140144&lt;/D&gt;&lt;D xsi:type="xsd:double"&gt;3.9755344&lt;/D&gt;&lt;D xsi:type="xsd:double"&gt;1.6764641&lt;/D&gt;&lt;D xsi:type="xsd:double"&gt;-0.49175024&lt;/D&gt;&lt;D xsi:type="xsd:double"&gt;1.709342&lt;/D&gt;&lt;D xsi:type="xsd:double"&gt;4.3073297&lt;/D&gt;&lt;D xsi:type="xsd:double"&gt;7.44977&lt;/D&gt;&lt;D xsi:type="xsd:double"&gt;6.5437555&lt;/D&gt;&lt;D xsi:type="xsd:double"&gt;0.82865953&lt;/D&gt;&lt;D xsi:type="xsd:double"&gt;-4.133427&lt;/D&gt;&lt;D xsi:type="xsd:double"&gt;10.471714&lt;/D&gt;&lt;D xsi:type="xsd:double"&gt;-5.7933865&lt;/D&gt;&lt;D xsi:type="xsd:double"&gt;3.7540078&lt;/D&gt;&lt;D xsi:type="xsd:double"&gt;3.6181927&lt;/D&gt;&lt;D xsi:type="xsd:double"&gt;-0.04594922&lt;/D&gt;&lt;D xsi:type="xsd:double"&gt;-1.6777754&lt;/D&gt;&lt;D xsi:type="xsd:double"&gt;-8.652997&lt;/D&gt;&lt;D xsi:type="xsd:double"&gt;0.20667315&lt;/D&gt;&lt;D xsi:type="xsd:double"&gt;-8.765149&lt;/D&gt;&lt;D xsi:type="xsd:double"&gt;3.0234575&lt;/D&gt;&lt;D xsi:type="xsd:double"&gt;-4.744923&lt;/D&gt;&lt;D xsi:type="xsd:double"&gt;2.6490092&lt;/D&gt;&lt;D xsi:type="xsd:double"&gt;2.7011633&lt;/D&gt;&lt;D xsi:type="xsd:double"&gt;2.9904008&lt;/D&gt;&lt;D xsi:type="xsd:double"&gt;3.8359046&lt;/D&gt;&lt;D xsi:type="xsd:double"&gt;0.8209348&lt;/D&gt;&lt;D xsi:type="xsd:double"&gt;-6.9465637&lt;/D&gt;&lt;D xsi:type="xsd:double"&gt;-0.27344227&lt;/D&gt;&lt;D xsi:type="xsd:double"&gt;4.831207&lt;/D&gt;&lt;D xsi:type="xsd:double"&gt;-10.125232&lt;/D&gt;&lt;D xsi:type="xsd:double"&gt;2.8461337&lt;/D&gt;&lt;D xsi:type="xsd:double"&gt;-0.057655573&lt;/D&gt;&lt;D xsi:type="xsd:double"&gt;-0.7499218&lt;/D&gt;&lt;D xsi:type="xsd:double"&gt;1.4821172&lt;/D&gt;&lt;D xsi:type="xsd:double"&gt;5.7890773&lt;/D&gt;&lt;D xsi:type="xsd:double"&gt;-4.972678&lt;/D&gt;&lt;D xsi:type="xsd:double"&gt;-28.550888&lt;/D&gt;&lt;D xsi:type="xsd:double"&gt;-2.8973877&lt;/D&gt;&lt;D xsi:type="xsd:double"&gt;7.9983473&lt;/D&gt;&lt;D xsi:type="xsd:double"&gt;11.511898&lt;/D&gt;&lt;D xsi:type="xsd:double"&gt;0.51971674&lt;/D&gt;&lt;D xsi:type="xsd:double"&gt;6.5294147&lt;/D&gt;&lt;D xsi:type="xsd:double"&gt;-1.7836452&lt;/D&gt;&lt;D xsi:type="xsd:double"&gt;0.22388697&lt;/D&gt;&lt;D xsi:type="xsd:double"&gt;-0.65488815&lt;/D&gt;&lt;D xsi:type="xsd:double"&gt;12.963581&lt;/D&gt;&lt;D xsi:type="xsd:double"&gt;6.91185&lt;/D&gt;&lt;D xsi:type="xsd:double"&gt;4.7566056&lt;/D&gt;&lt;D xsi:type="xsd:double"&gt;-2.09772&lt;/D&gt;&lt;D xsi:type="xsd:double"&gt;-3.1272054&lt;/D&gt;&lt;D xsi:type="xsd:double"&gt;-1.4754891&lt;/D&gt;&lt;D xsi:type="xsd:double"&gt;-11.449832&lt;/D&gt;&lt;D xsi:type="xsd:double"&gt;-6.537217&lt;/D&gt;&lt;D xsi:type="xsd:double"&gt;-8.067864&lt;/D&gt;&lt;D xsi:type="xsd:double"&gt;3.1261802&lt;/D&gt;&lt;D xsi:type="xsd:double"&gt;3.9810061&lt;/D&gt;&lt;D xsi:type="xsd:double"&gt;6.4629436&lt;/D&gt;&lt;D xsi:type="xsd:double"&gt;-5.3447666&lt;/D&gt;&lt;D xsi:type="xsd:double"&gt;19.96559&lt;/D&gt;&lt;D xsi:type="xsd:double"&gt;0.7436037&lt;/D&gt;&lt;D xsi:type="xsd:double"&gt;8.709776&lt;/D&gt;&lt;D xsi:type="xsd:double"&gt;-3.4763694&lt;/D&gt;&lt;D xsi:type="xsd:double"&gt;-22.115929&lt;/D&gt;&lt;D xsi:type="xsd:double"&gt;9.571362&lt;/D&gt;&lt;D xsi:type="xsd:double"&gt;-16.95726&lt;/D&gt;&lt;D xsi:type="xsd:double"&gt;12.391925&lt;/D&gt;&lt;D xsi:type="xsd:double"&gt;-2.8571367&lt;/D&gt;&lt;D xsi:type="xsd:double"&gt;-4.411763&lt;/D&gt;&lt;D xsi:type="xsd:double"&gt;16.607487&lt;/D&gt;&lt;D xsi:type="xsd:double"&gt;-0.47361255&lt;/D&gt;&lt;D xsi:type="xsd:double"&gt;10.43998&lt;/D&gt;&lt;D xsi:type="xsd:double"&gt;-6.764799&lt;/D&gt;&lt;D xsi:type="xsd:double"&gt;-2.082634&lt;/D&gt;&lt;D xsi:type="xsd:double"&gt;6.2435627&lt;/D&gt;&lt;D xsi:type="xsd:double"&gt;-2.0665169&lt;/D&gt;&lt;D xsi:type="xsd:double"&gt;3.0252934&lt;/D&gt;&lt;D xsi:type="xsd:double"&gt;4.652691&lt;/D&gt;&lt;D xsi:type="xsd:double"&gt;2.6299238&lt;/D&gt;&lt;D xsi:type="xsd:double"&gt;-3.9048135&lt;/D&gt;&lt;D xsi:type="xsd:double"&gt;-8.222222&lt;/D&gt;&lt;D xsi:type="xsd:double"&gt;1.1760592&lt;/D&gt;&lt;D xsi:type="xsd:double"&gt;4.697776&lt;/D&gt;&lt;D xsi:type="xsd:double"&gt;13.350761&lt;/D&gt;&lt;D xsi:type="xsd:double"&gt;-0.38235784&lt;/D&gt;&lt;D xsi:type="xsd:double"&gt;10.2096195&lt;/D&gt;&lt;D xsi:type="xsd:double"&gt;6.9304585&lt;/D&gt;&lt;D xsi:type="xsd:double"&gt;6.7017436&lt;/D&gt;&lt;D xsi:type="xsd:double"&gt;-1.7520249&lt;/D&gt;&lt;D xsi:type="xsd:double"&gt;3.428018&lt;/D&gt;&lt;D xsi:type="xsd:double"&gt;-6.439394&lt;/D&gt;&lt;D xsi:type="xsd:double"&gt;1.0918498&lt;/D&gt;&lt;D xsi:type="xsd:double"&gt;9.75808&lt;/D&gt;&lt;D xsi:type="xsd:double"&gt;-2.919042&lt;/D&gt;&lt;D xsi:type="xsd:double"&gt;2.2081256&lt;/D&gt;&lt;D xsi:type="xsd:double"&gt;-5.0177574&lt;/D&gt;&lt;D xsi:type="xsd:double"&gt;4.3187737&lt;/D&gt;&lt;D xsi:type="xsd:double"&gt;-0.1028955&lt;/D&gt;&lt;D xsi:type="xsd:double"&gt;0.8093953&lt;/D&gt;&lt;D xsi:type="xsd:double"&gt;6.308663&lt;/D&gt;&lt;D xsi:type="xsd:double"&gt;8.593655&lt;/D&gt;&lt;D xsi:type="xsd:double"&gt;2.3921132&lt;/D&gt;&lt;D xsi:type="xsd:double"&gt;5.9799314&lt;/D&gt;&lt;D xsi:type="xsd:double"&gt;11.628985&lt;/D&gt;&lt;/FQL&gt;&lt;FQL&gt;&lt;Q&gt;CAGDPY@MX^EE_ACTUAL_ANNUAL(MED,+1)&lt;/Q&gt;&lt;R&gt;1&lt;/R&gt;&lt;C&gt;1&lt;/C&gt;&lt;D xsi:type="xsd:double"&gt;-0.5&lt;/D&gt;&lt;/FQL&gt;&lt;FQL&gt;&lt;Q&gt;CC_MY^FG_COMPANY_NAME&lt;/Q&gt;&lt;R&gt;1&lt;/R&gt;&lt;C&gt;1&lt;/C&gt;&lt;D xsi:type="xsd:string"&gt;Malaysia&lt;/D&gt;&lt;/FQL&gt;&lt;FQL&gt;&lt;Q&gt;USDVND^FG_PRICE_CHANGE(0,-1AM)&lt;/Q&gt;&lt;R&gt;1&lt;/R&gt;&lt;C&gt;1&lt;/C&gt;&lt;D xsi:type="xsd:double"&gt;0.45114756&lt;/D&gt;&lt;/FQL&gt;&lt;FQL&gt;&lt;Q&gt;USDAED^FG_COMPANY_NAME&lt;/Q&gt;&lt;R&gt;1&lt;/R&gt;&lt;C&gt;1&lt;/C&gt;&lt;D xsi:type="xsd:string"&gt;UAE Dirham per U.S. Dollar&lt;/D&gt;&lt;/FQL&gt;&lt;FQL&gt;&lt;Q&gt;USDTHB^STD(FG_PRICE_CHANGE(0,-1AY,AM))&lt;/Q&gt;&lt;R&gt;1&lt;/R&gt;&lt;C&gt;1&lt;/C&gt;&lt;D xsi:type="xsd:double"&gt;2.18745790565181&lt;/D&gt;&lt;/FQL&gt;&lt;FQL&gt;&lt;Q&gt;USDQAR^FG_PRICE_CHANGE(0,-1AM)&lt;/Q&gt;&lt;R&gt;1&lt;/R&gt;&lt;C&gt;1&lt;/C&gt;&lt;D xsi:type="xsd:double"&gt;0&lt;/D&gt;&lt;/FQL&gt;&lt;FQL&gt;&lt;Q&gt;USDCNH^FG_COMPANY_NAME&lt;/Q&gt;&lt;R&gt;1&lt;/R&gt;&lt;C&gt;1&lt;/C&gt;&lt;D xsi:type="xsd:string"&gt;Chinese Offshore Renminbi per U.S. Dollar&lt;/D&gt;&lt;/FQL&gt;&lt;FQL&gt;&lt;Q&gt;USDINR^FG_COMPANY_NAME&lt;/Q&gt;&lt;R&gt;1&lt;/R&gt;&lt;C&gt;1&lt;/C&gt;&lt;D xsi:type="xsd:string"&gt;Indian Rupee per U.S. Dollar&lt;/D&gt;&lt;/FQL&gt;&lt;FQL&gt;&lt;Q&gt;USDEUR^FG_COMPANY_NAME&lt;/Q&gt;&lt;R&gt;1&lt;/R&gt;&lt;C&gt;1&lt;/C&gt;&lt;D xsi:type="xsd:string"&gt;Euro per U.S. Dollar&lt;/D&gt;&lt;/FQL&gt;&lt;FQL&gt;&lt;Q&gt;USDZAR^FG_COMPANY_NAME&lt;/Q&gt;&lt;R&gt;1&lt;/R&gt;&lt;C&gt;1&lt;/C&gt;&lt;D xsi:type="xsd:string"&gt;South African Rand per U.S. Dollar&lt;/D&gt;&lt;/FQL&gt;&lt;FQL&gt;&lt;Q&gt;USDBRL^FG_COMPANY_NAME&lt;/Q&gt;&lt;R&gt;1&lt;/R&gt;&lt;C&gt;1&lt;/C&gt;&lt;D xsi:type="xsd:string"&gt;Brazilian Real per U.S. Dollar&lt;/D&gt;&lt;/FQL&gt;&lt;FQL&gt;&lt;Q&gt;USDKRW^FG_COMPANY_NAME&lt;/Q&gt;&lt;R&gt;1&lt;/R&gt;&lt;C&gt;1&lt;/C&gt;&lt;D xsi:type="xsd:string"&gt;South Korean Won per U.S. Dollar&lt;/D&gt;&lt;/FQL&gt;&lt;FQL&gt;&lt;Q&gt;USDMXN^FG_COMPANY_NAME&lt;/Q&gt;&lt;R&gt;1&lt;/R&gt;&lt;C&gt;1&lt;/C&gt;&lt;D xsi:type="xsd:string"&gt;Mexican Peso per U.S. Dollar&lt;/D&gt;&lt;/FQL&gt;&lt;FQL&gt;&lt;Q&gt;USDTWD^FG_COMPANY_NAME&lt;/Q&gt;&lt;R&gt;1&lt;/R&gt;&lt;C&gt;1&lt;/C&gt;&lt;D xsi:type="xsd:string"&gt;Taiwan Dollar per U.S. Dollar&lt;/D&gt;&lt;/FQL&gt;&lt;FQL&gt;&lt;Q&gt;USDMYR^FG_COMPANY_NAME&lt;/Q&gt;&lt;R&gt;1&lt;/R&gt;&lt;C&gt;1&lt;/C&gt;&lt;D xsi:type="xsd:string"&gt;Malaysian Ringgit per U.S. Dollar&lt;/D&gt;&lt;/FQL&gt;&lt;FQL&gt;&lt;Q&gt;CAGDPY@MY^EE_ACTUAL_ANNUAL(MED,+1)&lt;/Q&gt;&lt;R&gt;1&lt;/R&gt;&lt;C&gt;1&lt;/C&gt;&lt;D xsi:type="xsd:double"&gt;1.95&lt;/D&gt;&lt;/FQL&gt;&lt;FQL&gt;&lt;Q&gt;CC_ID^FG_COMPANY_NAME&lt;/Q&gt;&lt;R&gt;1&lt;/R&gt;&lt;C&gt;1&lt;/C&gt;&lt;D xsi:type="xsd:string"&gt;Indonesia&lt;/D&gt;&lt;/FQL&gt;&lt;FQL&gt;&lt;Q&gt;USDVND^FG_PRICE_CHANGE(0,-1AY)&lt;/Q&gt;&lt;R&gt;1&lt;/R&gt;&lt;C&gt;1&lt;/C&gt;&lt;D xsi:type="xsd:double"&gt;7.310629&lt;/D&gt;&lt;/FQL&gt;&lt;FQL&gt;&lt;Q&gt;USDTRY^STD(FG_PRICE_CHANGE(0,-3AY,M))&lt;/Q&gt;&lt;R&gt;1&lt;/R&gt;&lt;C&gt;1&lt;/C&gt;&lt;D xsi:type="xsd:double"&gt;4.28597734996675&lt;/D&gt;&lt;/FQL&gt;&lt;FQL&gt;&lt;Q&gt;USDTHB^FG_PRICE_CHANGE(0,-3AM)&lt;/Q&gt;&lt;R&gt;1&lt;/R&gt;&lt;C&gt;1&lt;/C&gt;&lt;D xsi:type="xsd:double"&gt;-2.2951305&lt;/D&gt;&lt;/FQL&gt;&lt;FQL&gt;&lt;Q&gt;USDQAR^FG_PRICE_CHANGE(0,-1AY)&lt;/Q&gt;&lt;R&gt;1&lt;/R&gt;&lt;C&gt;1&lt;/C&gt;&lt;D xsi:type="xsd:double"&gt;0&lt;/D&gt;&lt;/FQL&gt;&lt;FQL&gt;&lt;Q&gt;USDINR^STD(FG_PRICE_CHANGE(0,-3AY,M))&lt;/Q&gt;&lt;R&gt;1&lt;/R&gt;&lt;C&gt;1&lt;/C&gt;&lt;D xsi:type="xsd:double"&gt;0.990715097484046&lt;/D&gt;&lt;/FQL&gt;&lt;FQL&gt;&lt;Q&gt;USDEUR^STD(FG_PRICE_CHANGE(0,-3AY,M))&lt;/Q&gt;&lt;R&gt;1&lt;/R&gt;&lt;C&gt;1&lt;/C&gt;&lt;D xsi:type="xsd:double"&gt;2.28037888521441&lt;/D&gt;&lt;/FQL&gt;&lt;FQL&gt;&lt;Q&gt;USDZAR^STD(FG_PRICE_CHANGE(0,-3AY,M))&lt;/Q&gt;&lt;R&gt;1&lt;/R&gt;&lt;C&gt;1&lt;/C&gt;&lt;D xsi:type="xsd:double"&gt;3.46208913511817&lt;/D&gt;&lt;/FQL&gt;&lt;FQL&gt;&lt;Q&gt;USDBRL^STD(FG_PRICE_CHANGE(0,-3AY,M))&lt;/Q&gt;&lt;R&gt;1&lt;/R&gt;&lt;C&gt;1&lt;/C&gt;&lt;D xsi:type="xsd:double"&gt;3.07506541105522&lt;/D&gt;&lt;/FQL&gt;&lt;FQL&gt;&lt;Q&gt;USDKRW^STD(FG_PRICE_CHANGE(0,-3AY,M))&lt;/Q&gt;&lt;R&gt;1&lt;/R&gt;&lt;C&gt;1&lt;/C&gt;&lt;D xsi:type="xsd:double"&gt;3.27359301219587&lt;/D&gt;&lt;/FQL&gt;&lt;FQL&gt;&lt;Q&gt;USDMXN^STD(FG_PRICE_CHANGE(0,-3AY,M))&lt;/Q&gt;&lt;R&gt;1&lt;/R&gt;&lt;C&gt;1&lt;/C&gt;&lt;D xsi:type="xsd:double"&gt;2.60640026325435&lt;/D&gt;&lt;/FQL&gt;&lt;FQL&gt;&lt;Q&gt;USDTWD^STD(FG_PRICE_CHANGE(0,-3AY,M))&lt;/Q&gt;&lt;R&gt;1&lt;/R&gt;&lt;C&gt;1&lt;/C&gt;&lt;D xsi:type="xsd:double"&gt;2.17291813204874&lt;/D&gt;&lt;/FQL&gt;&lt;FQL&gt;&lt;Q&gt;USDMYR^STD(FG_PRICE_CHANGE(0,-3AY,M))&lt;/Q&gt;&lt;R&gt;1&lt;/R&gt;&lt;C&gt;1&lt;/C&gt;&lt;D xsi:type="xsd:double"&gt;2.75796333281032&lt;/D&gt;&lt;/FQL&gt;&lt;FQL&gt;&lt;Q&gt;USDPEN^STD(FG_PRICE_CHANGE(0,-3AY,M))&lt;/Q&gt;&lt;R&gt;1&lt;/R&gt;&lt;C&gt;1&lt;/C&gt;&lt;D xsi:type="xsd:double"&gt;1.64475968244129&lt;/D&gt;&lt;/FQL&gt;&lt;FQL&gt;&lt;Q&gt;USDPLN^STD(FG_PRICE_CHANGE(0,-3AY,M))&lt;/Q&gt;&lt;R&gt;1&lt;/R&gt;&lt;C&gt;1&lt;/C&gt;&lt;D xsi:type="xsd:double"&gt;2.95134939905318&lt;/D&gt;&lt;/FQL&gt;&lt;FQL&gt;&lt;Q&gt;USDPHP^STD(FG_PRICE_CHANGE(0,-3AY,M))&lt;/Q&gt;&lt;R&gt;1&lt;/R&gt;&lt;C&gt;1&lt;/C&gt;&lt;D xsi:type="xsd:double"&gt;1.92751412767956&lt;/D&gt;&lt;/FQL&gt;&lt;FQL&gt;&lt;Q&gt;USDIDR^STD(FG_PRICE_CHANGE(0,-3AY,M))&lt;/Q&gt;&lt;R&gt;1&lt;/R&gt;&lt;C&gt;1&lt;/C&gt;&lt;D xsi:type="xsd:double"&gt;1.91055616152511&lt;/D&gt;&lt;/FQL&gt;&lt;FQL&gt;&lt;Q&gt;USDCLP^STD(FG_PRICE_CHANGE(0,-3AY,M))&lt;/Q&gt;&lt;R&gt;1&lt;/R&gt;&lt;C&gt;1&lt;/C&gt;&lt;D xsi:type="xsd:double"&gt;3.56498950393869&lt;/D&gt;&lt;/FQL&gt;&lt;FQL&gt;&lt;Q&gt;FC0000SA^FMA_EPS(NTMA,-20AY,0,CY,,"PORTAGG","MEANR")&lt;/Q&gt;&lt;R&gt;20&lt;/R&gt;&lt;C&gt;1&lt;/C&gt;&lt;D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xsi:type="xsd:double"&gt;2.35315854310746&lt;/D&gt;&lt;D xsi:type="xsd:double"&gt;1.93315401469784&lt;/D&gt;&lt;D xsi:type="xsd:double"&gt;3.07367902894696&lt;/D&gt;&lt;D xsi:type="xsd:double"&gt;3.62868973749947&lt;/D&gt;&lt;D xsi:type="xsd:double"&gt;3.01032763306368&lt;/D&gt;&lt;D xsi:type="xsd:double"&gt;2.80132214491229&lt;/D&gt;&lt;/FQL&gt;&lt;FQL&gt;&lt;Q&gt;FC0000GR^FMA_EPS(NTMA,-20AY,0,CY,,"PORTAGG","MEANR")&lt;/Q&gt;&lt;R&gt;20&lt;/R&gt;&lt;C&gt;1&lt;/C&gt;&lt;D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xsi:type="xsd:double"&gt;0.580096132719901&lt;/D&gt;&lt;D xsi:type="xsd:double"&gt;0.556976011714516&lt;/D&gt;&lt;D xsi:type="xsd:double"&gt;0.621885465740926&lt;/D&gt;&lt;D xsi:type="xsd:double"&gt;0.869531877651858&lt;/D&gt;&lt;D xsi:type="xsd:double"&gt;1.21959712858679&lt;/D&gt;&lt;D xsi:type="xsd:double"&gt;1.2195691663406&lt;/D&gt;&lt;/FQL&gt;&lt;FQL&gt;&lt;Q&gt;FC0000PL^FMA_EPS(NTMA,-20AY,0,CY,,"PORTAGG","MEANR")&lt;/Q&gt;&lt;R&gt;20&lt;/R&gt;&lt;C&gt;1&lt;/C&gt;&lt;D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xsi:type="xsd:double"&gt;16.9181600104739&lt;/D&gt;&lt;D xsi:type="xsd:double"&gt;12.4990109699695&lt;/D&gt;&lt;D xsi:type="xsd:double"&gt;16.7959254502444&lt;/D&gt;&lt;D xsi:type="xsd:double"&gt;17.0889245869996&lt;/D&gt;&lt;D xsi:type="xsd:double"&gt;23.3955886212641&lt;/D&gt;&lt;D xsi:type="xsd:double"&gt;23.4841601206409&lt;/D&gt;&lt;/FQL&gt;&lt;FQL&gt;&lt;Q&gt;UAE^P_PRICE_RETURNS_PR('52W',2,-10AY,0,AM)&lt;/Q&gt;&lt;R&gt;121&lt;/R&gt;&lt;C&gt;1&lt;/C&gt;&lt;D xsi:type="xsd:double"&gt;-24.892403&lt;/D&gt;&lt;D xsi:type="xsd:double"&gt;-19.164526&lt;/D&gt;&lt;D xsi:type="xsd:double"&gt;-27.075703&lt;/D&gt;&lt;D xsi:type="xsd:double"&gt;-19.69775&lt;/D&gt;&lt;D xsi:type="xsd:double"&gt;-19.188946&lt;/D&gt;&lt;D xsi:type="xsd:double"&gt;-21.901148&lt;/D&gt;&lt;D xsi:type="xsd:double"&gt;-5.986285&lt;/D&gt;&lt;D xsi:type="xsd:double"&gt;-9.052336&lt;/D&gt;&lt;D xsi:type="xsd:double"&gt;-16.97181&lt;/D&gt;&lt;D xsi:type="xsd:double"&gt;-16.985231&lt;/D&gt;&lt;D xsi:type="xsd:double"&gt;-11.677355&lt;/D&gt;&lt;D xsi:type="xsd:double"&gt;-9.856594&lt;/D&gt;&lt;D xsi:type="xsd:double"&gt;0.353992&lt;/D&gt;&lt;D xsi:type="xsd:double"&gt;-5.650747&lt;/D&gt;&lt;D xsi:type="xsd:double"&gt;1.2658119&lt;/D&gt;&lt;D xsi:type="xsd:double"&gt;24.384796&lt;/D&gt;&lt;D xsi:type="xsd:double"&gt;24.221075&lt;/D&gt;&lt;D xsi:type="xsd:double"&gt;23.046135&lt;/D&gt;&lt;D xsi:type="xsd:double"&gt;5.1663756&lt;/D&gt;&lt;D xsi:type="xsd:double"&gt;3.1829596&lt;/D&gt;&lt;D xsi:type="xsd:double"&gt;8.89852&lt;/D&gt;&lt;D xsi:type="xsd:double"&gt;7.6688766&lt;/D&gt;&lt;D xsi:type="xsd:double"&gt;5.011499&lt;/D&gt;&lt;D xsi:type="xsd:double"&gt;4.3736935&lt;/D&gt;&lt;D xsi:type="xsd:double"&gt;9.09009&lt;/D&gt;&lt;D xsi:type="xsd:double"&gt;13.181376&lt;/D&gt;&lt;D xsi:type="xsd:double"&gt;10.565126&lt;/D&gt;&lt;D xsi:type="xsd:double"&gt;0.8829832&lt;/D&gt;&lt;D xsi:type="xsd:double"&gt;5.4282904&lt;/D&gt;&lt;D xsi:type="xsd:double"&gt;0.44816732&lt;/D&gt;&lt;D xsi:type="xsd:double"&gt;2.1837354&lt;/D&gt;&lt;D xsi:type="xsd:double"&gt;0.28095245&lt;/D&gt;&lt;D xsi:type="xsd:double"&gt;-4.2803106&lt;/D&gt;&lt;D xsi:type="xsd:double"&gt;1.9259453&lt;/D&gt;&lt;D xsi:type="xsd:double"&gt;-4.960108&lt;/D&gt;&lt;D xsi:type="xsd:double"&gt;-6.4466476&lt;/D&gt;&lt;D xsi:type="xsd:double"&gt;-8.459645&lt;/D&gt;&lt;D xsi:type="xsd:double"&gt;-11.7558365&lt;/D&gt;&lt;D xsi:type="xsd:double"&gt;-6.4291897&lt;/D&gt;&lt;D xsi:type="xsd:double"&gt;-12.883652&lt;/D&gt;&lt;D xsi:type="xsd:double"&gt;-16.623497&lt;/D&gt;&lt;D xsi:type="xsd:double"&gt;-15.931755&lt;/D&gt;&lt;D xsi:type="xsd:double"&gt;-9.9043255&lt;/D&gt;&lt;D xsi:type="xsd:double"&gt;-5.665469&lt;/D&gt;&lt;D xsi:type="xsd:double"&gt;-4.7405424&lt;/D&gt;&lt;D xsi:type="xsd:double"&gt;-13.929993&lt;/D&gt;&lt;D xsi:type="xsd:double"&gt;-9.609175&lt;/D&gt;&lt;D xsi:type="xsd:double"&gt;-8.799523&lt;/D&gt;&lt;D xsi:type="xsd:double"&gt;-4.720378&lt;/D&gt;&lt;D xsi:type="xsd:double"&gt;-0.5467057&lt;/D&gt;&lt;D xsi:type="xsd:double"&gt;-4.8700514&lt;/D&gt;&lt;D xsi:type="xsd:double"&gt;3.1247258&lt;/D&gt;&lt;D xsi:type="xsd:double"&gt;-5.037409&lt;/D&gt;&lt;D xsi:type="xsd:double"&gt;-3.5205185&lt;/D&gt;&lt;D xsi:type="xsd:double"&gt;-30.383587&lt;/D&gt;&lt;D xsi:type="xsd:double"&gt;-30.465872&lt;/D&gt;&lt;D xsi:type="xsd:double"&gt;-28.973448&lt;/D&gt;&lt;D xsi:type="xsd:double"&gt;-21.886337&lt;/D&gt;&lt;D xsi:type="xsd:double"&gt;-23.089386&lt;/D&gt;&lt;D xsi:type="xsd:double"&gt;-19.394314&lt;/D&gt;&lt;D xsi:type="xsd:double"&gt;-19.75814&lt;/D&gt;&lt;D xsi:type="xsd:double"&gt;-20.139957&lt;/D&gt;&lt;D xsi:type="xsd:double"&gt;-15.704287&lt;/D&gt;&lt;D xsi:type="xsd:double"&gt;-7.084984&lt;/D&gt;&lt;D xsi:type="xsd:double"&gt;3.5764813&lt;/D&gt;&lt;D xsi:type="xsd:double"&gt;8.443796&lt;/D&gt;&lt;D xsi:type="xsd:double"&gt;46.37562&lt;/D&gt;&lt;D xsi:type="xsd:double"&gt;42.322613&lt;/D&gt;&lt;D xsi:type="xsd:double"&gt;44.99873&lt;/D&gt;&lt;D xsi:type="xsd:double"&gt;52.390324&lt;/D&gt;&lt;D xsi:type="xsd:double"&gt;45.252586&lt;/D&gt;&lt;D xsi:type="xsd:double"&gt;41.837753&lt;/D&gt;&lt;D xsi:type="xsd:double"&gt;45.502792&lt;/D&gt;&lt;D xsi:type="xsd:double"&gt;41.329014&lt;/D&gt;&lt;D xsi:type="xsd:double"&gt;53.036583&lt;/D&gt;&lt;D xsi:type="xsd:double"&gt;48.08657&lt;/D&gt;&lt;D xsi:type="xsd:double"&gt;32.26465&lt;/D&gt;&lt;D xsi:type="xsd:double"&gt;36.24064&lt;/D&gt;&lt;D xsi:type="xsd:double"&gt;44.596004&lt;/D&gt;&lt;D xsi:type="xsd:double"&gt;50.35697&lt;/D&gt;&lt;D xsi:type="xsd:double"&gt;27.628506&lt;/D&gt;&lt;D xsi:type="xsd:double"&gt;17.319632&lt;/D&gt;&lt;D xsi:type="xsd:double"&gt;13.110137&lt;/D&gt;&lt;D xsi:type="xsd:double"&gt;22.554457&lt;/D&gt;&lt;D xsi:type="xsd:double"&gt;7.853341&lt;/D&gt;&lt;D xsi:type="xsd:double"&gt;6.97248&lt;/D&gt;&lt;D xsi:type="xsd:double"&gt;4.311812&lt;/D&gt;&lt;D xsi:type="xsd:double"&gt;-9.657675&lt;/D&gt;&lt;D xsi:type="xsd:double"&gt;-5.2799044&lt;/D&gt;&lt;D xsi:type="xsd:double"&gt;-8.380217&lt;/D&gt;&lt;D xsi:type="xsd:double"&gt;-18.68341&lt;/D&gt;&lt;D xsi:type="xsd:double"&gt;-21.976238&lt;/D&gt;&lt;D xsi:type="xsd:double"&gt;-8.787817&lt;/D&gt;&lt;D xsi:type="xsd:double"&gt;-9.288615&lt;/D&gt;&lt;D xsi:type="xsd:double"&gt;1.198566&lt;/D&gt;&lt;D xsi:type="xsd:double"&gt;-6.884837&lt;/D&gt;&lt;D xsi:type="xsd:double"&gt;-1.7544389&lt;/D&gt;&lt;D xsi:type="xsd:double"&gt;-0.27779937&lt;/D&gt;&lt;D xsi:type="xsd:double"&gt;-5.086899&lt;/D&gt;&lt;D xsi:type="xsd:double"&gt;-1.3311028&lt;/D&gt;&lt;D xsi:type="xsd:double"&gt;5.2609563&lt;/D&gt;&lt;D xsi:type="xsd:double"&gt;0.22990704&lt;/D&gt;&lt;D xsi:type="xsd:double"&gt;3.819871&lt;/D&gt;&lt;D xsi:type="xsd:double"&gt;2.6139617&lt;/D&gt;&lt;D xsi:type="xsd:double"&gt;-0.8388221&lt;/D&gt;&lt;D xsi:type="xsd:double"&gt;-2.1098971&lt;/D&gt;&lt;D xsi:type="xsd:double"&gt;-2.4696052&lt;/D&gt;&lt;D xsi:type="xsd:double"&gt;-0.8035064&lt;/D&gt;&lt;D xsi:type="xsd:double"&gt;3.9903402&lt;/D&gt;&lt;D xsi:type="xsd:double"&gt;3.9119363&lt;/D&gt;&lt;D xsi:type="xsd:double"&gt;9.432375&lt;/D&gt;&lt;D xsi:type="xsd:double"&gt;11.754656&lt;/D&gt;&lt;D xsi:type="xsd:double"&gt;13.927233&lt;/D&gt;&lt;D xsi:type="xsd:double"&gt;24.764656&lt;/D&gt;&lt;D xsi:type="xsd:double"&gt;20.420742&lt;/D&gt;&lt;D xsi:type="xsd:double"&gt;14.99126&lt;/D&gt;&lt;D xsi:type="xsd:double"&gt;29.83762&lt;/D&gt;&lt;D xsi:type="xsd:double"&gt;37.536133&lt;/D&gt;&lt;D xsi:type="xsd:double"&gt;42.85022&lt;/D&gt;&lt;D xsi:type="xsd:double"&gt;44.2446&lt;/D&gt;&lt;D xsi:type="xsd:double"&gt;32.642685&lt;/D&gt;&lt;/FQL&gt;&lt;FQL&gt;&lt;Q&gt;EWZ^P_PRICE_RETURNS_PR('52W',2,-10AY,0,AM)&lt;/Q&gt;&lt;R&gt;121&lt;/R&gt;&lt;C&gt;1&lt;/C&gt;&lt;D xsi:type="xsd:double"&gt;-52.746304&lt;/D&gt;&lt;D xsi:type="xsd:double"&gt;-43.13386&lt;/D&gt;&lt;D xsi:type="xsd:double"&gt;-39.727623&lt;/D&gt;&lt;D xsi:type="xsd:double"&gt;-36.7777&lt;/D&gt;&lt;D xsi:type="xsd:double"&gt;-44.524635&lt;/D&gt;&lt;D xsi:type="xsd:double"&gt;-42.21707&lt;/D&gt;&lt;D xsi:type="xsd:double"&gt;-11.95904&lt;/D&gt;&lt;D xsi:type="xsd:double"&gt;-15.971338&lt;/D&gt;&lt;D xsi:type="xsd:double"&gt;-18.082582&lt;/D&gt;&lt;D xsi:type="xsd:double"&gt;-16.648764&lt;/D&gt;&lt;D xsi:type="xsd:double"&gt;-1.6195714&lt;/D&gt;&lt;D xsi:type="xsd:double"&gt;31.091953&lt;/D&gt;&lt;D xsi:type="xsd:double"&gt;50.10009&lt;/D&gt;&lt;D xsi:type="xsd:double"&gt;46.27378&lt;/D&gt;&lt;D xsi:type="xsd:double"&gt;36.365974&lt;/D&gt;&lt;D xsi:type="xsd:double"&gt;47.033142&lt;/D&gt;&lt;D xsi:type="xsd:double"&gt;95.34764&lt;/D&gt;&lt;D xsi:type="xsd:double"&gt;97.93392&lt;/D&gt;&lt;D xsi:type="xsd:double"&gt;45.819237&lt;/D&gt;&lt;D xsi:type="xsd:double"&gt;34.0399&lt;/D&gt;&lt;D xsi:type="xsd:double"&gt;39.607918&lt;/D&gt;&lt;D xsi:type="xsd:double"&gt;26.91381&lt;/D&gt;&lt;D xsi:type="xsd:double"&gt;19.697392&lt;/D&gt;&lt;D xsi:type="xsd:double"&gt;11.251461&lt;/D&gt;&lt;D xsi:type="xsd:double"&gt;28.236591&lt;/D&gt;&lt;D xsi:type="xsd:double"&gt;23.174286&lt;/D&gt;&lt;D xsi:type="xsd:double"&gt;18.541359&lt;/D&gt;&lt;D xsi:type="xsd:double"&gt;26.237297&lt;/D&gt;&lt;D xsi:type="xsd:double"&gt;20.977795&lt;/D&gt;&lt;D xsi:type="xsd:double"&gt;16.594374&lt;/D&gt;&lt;D xsi:type="xsd:double"&gt;26.90605&lt;/D&gt;&lt;D xsi:type="xsd:double"&gt;19.422209&lt;/D&gt;&lt;D xsi:type="xsd:double"&gt;7.0999384&lt;/D&gt;&lt;D xsi:type="xsd:double"&gt;2.8536081&lt;/D&gt;&lt;D xsi:type="xsd:double"&gt;-5.4712415&lt;/D&gt;&lt;D xsi:type="xsd:double"&gt;-7.587343&lt;/D&gt;&lt;D xsi:type="xsd:double"&gt;-24.24767&lt;/D&gt;&lt;D xsi:type="xsd:double"&gt;-7.260108&lt;/D&gt;&lt;D xsi:type="xsd:double"&gt;3.0254483&lt;/D&gt;&lt;D xsi:type="xsd:double"&gt;-0.8786738&lt;/D&gt;&lt;D xsi:type="xsd:double"&gt;2.4066687&lt;/D&gt;&lt;D xsi:type="xsd:double"&gt;2.9841542&lt;/D&gt;&lt;D xsi:type="xsd:double"&gt;-3.3900201&lt;/D&gt;&lt;D xsi:type="xsd:double"&gt;-3.8390517&lt;/D&gt;&lt;D xsi:type="xsd:double"&gt;-0.79548955&lt;/D&gt;&lt;D xsi:type="xsd:double"&gt;29.207468&lt;/D&gt;&lt;D xsi:type="xsd:double"&gt;42.621696&lt;/D&gt;&lt;D xsi:type="xsd:double"&gt;29.403805&lt;/D&gt;&lt;D xsi:type="xsd:double"&gt;41.444862&lt;/D&gt;&lt;D xsi:type="xsd:double"&gt;15.756071&lt;/D&gt;&lt;D xsi:type="xsd:double"&gt;12.954771&lt;/D&gt;&lt;D xsi:type="xsd:double"&gt;21.712864&lt;/D&gt;&lt;D xsi:type="xsd:double"&gt;10.841227&lt;/D&gt;&lt;D xsi:type="xsd:double"&gt;3.7324786&lt;/D&gt;&lt;D xsi:type="xsd:double"&gt;-41.25491&lt;/D&gt;&lt;D xsi:type="xsd:double"&gt;-37.357265&lt;/D&gt;&lt;D xsi:type="xsd:double"&gt;-43.547653&lt;/D&gt;&lt;D xsi:type="xsd:double"&gt;-26.995594&lt;/D&gt;&lt;D xsi:type="xsd:double"&gt;-32.3291&lt;/D&gt;&lt;D xsi:type="xsd:double"&gt;-25.678747&lt;/D&gt;&lt;D xsi:type="xsd:double"&gt;-27.473175&lt;/D&gt;&lt;D xsi:type="xsd:double"&gt;-28.6932&lt;/D&gt;&lt;D xsi:type="xsd:double"&gt;-26.21814&lt;/D&gt;&lt;D xsi:type="xsd:double"&gt;-15.083861&lt;/D&gt;&lt;D xsi:type="xsd:double"&gt;-16.09131&lt;/D&gt;&lt;D xsi:type="xsd:double"&gt;-16.69889&lt;/D&gt;&lt;D xsi:type="xsd:double"&gt;37.226402&lt;/D&gt;&lt;D xsi:type="xsd:double"&gt;33.272396&lt;/D&gt;&lt;D xsi:type="xsd:double"&gt;69.278145&lt;/D&gt;&lt;D xsi:type="xsd:double"&gt;42.46503&lt;/D&gt;&lt;D xsi:type="xsd:double"&gt;30.880333&lt;/D&gt;&lt;D xsi:type="xsd:double"&gt;22.288345&lt;/D&gt;&lt;D xsi:type="xsd:double"&gt;17.13313&lt;/D&gt;&lt;D xsi:type="xsd:double"&gt;11.830986&lt;/D&gt;&lt;D xsi:type="xsd:double"&gt;2.704668&lt;/D&gt;&lt;D xsi:type="xsd:double"&gt;-16.054386&lt;/D&gt;&lt;D xsi:type="xsd:double"&gt;-17.21031&lt;/D&gt;&lt;D xsi:type="xsd:double"&gt;-1.2029052&lt;/D&gt;&lt;D xsi:type="xsd:double"&gt;8.274555&lt;/D&gt;&lt;D xsi:type="xsd:double"&gt;22.382473&lt;/D&gt;&lt;D xsi:type="xsd:double"&gt;-7.4518085&lt;/D&gt;&lt;D xsi:type="xsd:double"&gt;-15.835625&lt;/D&gt;&lt;D xsi:type="xsd:double"&gt;-25.193697&lt;/D&gt;&lt;D xsi:type="xsd:double"&gt;-2.115661&lt;/D&gt;&lt;D xsi:type="xsd:double"&gt;4.775214&lt;/D&gt;&lt;D xsi:type="xsd:double"&gt;10.332907&lt;/D&gt;&lt;D xsi:type="xsd:double"&gt;9.786415&lt;/D&gt;&lt;D xsi:type="xsd:double"&gt;6.992805&lt;/D&gt;&lt;D xsi:type="xsd:double"&gt;16.193878&lt;/D&gt;&lt;D xsi:type="xsd:double"&gt;-2.3002326&lt;/D&gt;&lt;D xsi:type="xsd:double"&gt;-11.021364&lt;/D&gt;&lt;D xsi:type="xsd:double"&gt;-11.748153&lt;/D&gt;&lt;D xsi:type="xsd:double"&gt;8.076107&lt;/D&gt;&lt;D xsi:type="xsd:double"&gt;14.568996&lt;/D&gt;&lt;D xsi:type="xsd:double"&gt;35.075474&lt;/D&gt;&lt;D xsi:type="xsd:double"&gt;12.844443&lt;/D&gt;&lt;D xsi:type="xsd:double"&gt;7.8364015&lt;/D&gt;&lt;D xsi:type="xsd:double"&gt;5.9120417&lt;/D&gt;&lt;D xsi:type="xsd:double"&gt;20.661116&lt;/D&gt;&lt;D xsi:type="xsd:double"&gt;26.553976&lt;/D&gt;&lt;D xsi:type="xsd:double"&gt;22.618698&lt;/D&gt;&lt;D xsi:type="xsd:double"&gt;25.500275&lt;/D&gt;&lt;D xsi:type="xsd:double"&gt;27.88422&lt;/D&gt;&lt;D xsi:type="xsd:double"&gt;12.948286&lt;/D&gt;&lt;D xsi:type="xsd:double"&gt;14.3319845&lt;/D&gt;&lt;D xsi:type="xsd:double"&gt;-8.098232&lt;/D&gt;&lt;D xsi:type="xsd:double"&gt;-2.5757194&lt;/D&gt;&lt;D xsi:type="xsd:double"&gt;-0.23787618&lt;/D&gt;&lt;D xsi:type="xsd:double"&gt;-0.36764145&lt;/D&gt;&lt;D xsi:type="xsd:double"&gt;-1.4085293&lt;/D&gt;&lt;D xsi:type="xsd:double"&gt;-8.540696&lt;/D&gt;&lt;D xsi:type="xsd:double"&gt;-17.608326&lt;/D&gt;&lt;D xsi:type="xsd:double"&gt;-27.91642&lt;/D&gt;&lt;D xsi:type="xsd:double"&gt;-17.631721&lt;/D&gt;&lt;D xsi:type="xsd:double"&gt;-18.78926&lt;/D&gt;&lt;D xsi:type="xsd:double"&gt;-16.213512&lt;/D&gt;&lt;D xsi:type="xsd:double"&gt;-6.091857&lt;/D&gt;&lt;D xsi:type="xsd:double"&gt;8.04255&lt;/D&gt;&lt;D xsi:type="xsd:double"&gt;1.230979&lt;/D&gt;&lt;D xsi:type="xsd:double"&gt;2.690649&lt;/D&gt;&lt;D xsi:type="xsd:double"&gt;9.1792345&lt;/D&gt;&lt;/FQL&gt;&lt;FQL&gt;&lt;Q&gt;EIDO^P_PRICE_RETURNS_PR('52W',2,-10AY,0,AM)&lt;/Q&gt;&lt;R&gt;121&lt;/R&gt;&lt;C&gt;1&lt;/C&gt;&lt;D xsi:type="xsd:double"&gt;-30.682516&lt;/D&gt;&lt;D xsi:type="xsd:double"&gt;-13.3542&lt;/D&gt;&lt;D xsi:type="xsd:double"&gt;-23.920935&lt;/D&gt;&lt;D xsi:type="xsd:double"&gt;-27.191788&lt;/D&gt;&lt;D xsi:type="xsd:double"&gt;-20.600922&lt;/D&gt;&lt;D xsi:type="xsd:double"&gt;-16.722233&lt;/D&gt;&lt;D xsi:type="xsd:double"&gt;-8.889759&lt;/D&gt;&lt;D xsi:type="xsd:double"&gt;-13.756805&lt;/D&gt;&lt;D xsi:type="xsd:double"&gt;-9.600383&lt;/D&gt;&lt;D xsi:type="xsd:double"&gt;-2.8170526&lt;/D&gt;&lt;D xsi:type="xsd:double"&gt;9.006166&lt;/D&gt;&lt;D xsi:type="xsd:double"&gt;31.269884&lt;/D&gt;&lt;D xsi:type="xsd:double"&gt;33.17225&lt;/D&gt;&lt;D xsi:type="xsd:double"&gt;20.990074&lt;/D&gt;&lt;D xsi:type="xsd:double"&gt;16.073465&lt;/D&gt;&lt;D xsi:type="xsd:double"&gt;27.600182&lt;/D&gt;&lt;D xsi:type="xsd:double"&gt;19.604038&lt;/D&gt;&lt;D xsi:type="xsd:double"&gt;13.320721&lt;/D&gt;&lt;D xsi:type="xsd:double"&gt;7.7517033&lt;/D&gt;&lt;D xsi:type="xsd:double"&gt;12.392974&lt;/D&gt;&lt;D xsi:type="xsd:double"&gt;19.39957&lt;/D&gt;&lt;D xsi:type="xsd:double"&gt;18.506563&lt;/D&gt;&lt;D xsi:type="xsd:double"&gt;9.931135&lt;/D&gt;&lt;D xsi:type="xsd:double"&gt;0.9947896&lt;/D&gt;&lt;D xsi:type="xsd:double"&gt;9.332859&lt;/D&gt;&lt;D xsi:type="xsd:double"&gt;3.5068035&lt;/D&gt;&lt;D xsi:type="xsd:double"&gt;11.0302925&lt;/D&gt;&lt;D xsi:type="xsd:double"&gt;12.123358&lt;/D&gt;&lt;D xsi:type="xsd:double"&gt;20.947765&lt;/D&gt;&lt;D xsi:type="xsd:double"&gt;16.874743&lt;/D&gt;&lt;D xsi:type="xsd:double"&gt;17.49717&lt;/D&gt;&lt;D xsi:type="xsd:double"&gt;6.576729&lt;/D&gt;&lt;D xsi:type="xsd:double"&gt;-3.6808074&lt;/D&gt;&lt;D xsi:type="xsd:double"&gt;-3.839749&lt;/D&gt;&lt;D xsi:type="xsd:double"&gt;-12.173963&lt;/D&gt;&lt;D xsi:type="xsd:double"&gt;-7.4611607&lt;/D&gt;&lt;D xsi:type="xsd:double"&gt;-15.382534&lt;/D&gt;&lt;D xsi:type="xsd:double"&gt;-18.029625&lt;/D&gt;&lt;D xsi:type="xsd:double"&gt;-14.8344755&lt;/D&gt;&lt;D xsi:type="xsd:double"&gt;-6.159669&lt;/D&gt;&lt;D xsi:type="xsd:double"&gt;-7.3147116&lt;/D&gt;&lt;D xsi:type="xsd:double"&gt;-6.2007847&lt;/D&gt;&lt;D xsi:type="xsd:double"&gt;-10.006046&lt;/D&gt;&lt;D xsi:type="xsd:double"&gt;-4.6860456&lt;/D&gt;&lt;D xsi:type="xsd:double"&gt;-2.6594043&lt;/D&gt;&lt;D xsi:type="xsd:double"&gt;2.1495461&lt;/D&gt;&lt;D xsi:type="xsd:double"&gt;13.665366&lt;/D&gt;&lt;D xsi:type="xsd:double"&gt;4.37088&lt;/D&gt;&lt;D xsi:type="xsd:double"&gt;17.423307&lt;/D&gt;&lt;D xsi:type="xsd:double"&gt;17.170788&lt;/D&gt;&lt;D xsi:type="xsd:double"&gt;12.97276&lt;/D&gt;&lt;D xsi:type="xsd:double"&gt;3.2237768&lt;/D&gt;&lt;D xsi:type="xsd:double"&gt;-0.4351139&lt;/D&gt;&lt;D xsi:type="xsd:double"&gt;-5.704194&lt;/D&gt;&lt;D xsi:type="xsd:double"&gt;-31.987936&lt;/D&gt;&lt;D xsi:type="xsd:double"&gt;-40.593445&lt;/D&gt;&lt;D xsi:type="xsd:double"&gt;-32.44521&lt;/D&gt;&lt;D xsi:type="xsd:double"&gt;-26.126158&lt;/D&gt;&lt;D xsi:type="xsd:double"&gt;-27.282328&lt;/D&gt;&lt;D xsi:type="xsd:double"&gt;-20.259535&lt;/D&gt;&lt;D xsi:type="xsd:double"&gt;-30.264341&lt;/D&gt;&lt;D xsi:type="xsd:double"&gt;-23.41866&lt;/D&gt;&lt;D xsi:type="xsd:double"&gt;-13.986969&lt;/D&gt;&lt;D xsi:type="xsd:double"&gt;-6.76046&lt;/D&gt;&lt;D xsi:type="xsd:double"&gt;-3.9141476&lt;/D&gt;&lt;D xsi:type="xsd:double"&gt;-0.9882331&lt;/D&gt;&lt;D xsi:type="xsd:double"&gt;39.36987&lt;/D&gt;&lt;D xsi:type="xsd:double"&gt;39.651085&lt;/D&gt;&lt;D xsi:type="xsd:double"&gt;34.270348&lt;/D&gt;&lt;D xsi:type="xsd:double"&gt;27.629925&lt;/D&gt;&lt;D xsi:type="xsd:double"&gt;8.795988&lt;/D&gt;&lt;D xsi:type="xsd:double"&gt;7.76515&lt;/D&gt;&lt;D xsi:type="xsd:double"&gt;24.657845&lt;/D&gt;&lt;D xsi:type="xsd:double"&gt;30.6885&lt;/D&gt;&lt;D xsi:type="xsd:double"&gt;15.028787&lt;/D&gt;&lt;D xsi:type="xsd:double"&gt;1.7728686&lt;/D&gt;&lt;D xsi:type="xsd:double"&gt;-3.1821191&lt;/D&gt;&lt;D xsi:type="xsd:double"&gt;0.8366585&lt;/D&gt;&lt;D xsi:type="xsd:double"&gt;6.4132333&lt;/D&gt;&lt;D xsi:type="xsd:double"&gt;17.860842&lt;/D&gt;&lt;D xsi:type="xsd:double"&gt;9.402121&lt;/D&gt;&lt;D xsi:type="xsd:double"&gt;6.0953617&lt;/D&gt;&lt;D xsi:type="xsd:double"&gt;8.885468&lt;/D&gt;&lt;D xsi:type="xsd:double"&gt;20.17281&lt;/D&gt;&lt;D xsi:type="xsd:double"&gt;17.51542&lt;/D&gt;&lt;D xsi:type="xsd:double"&gt;-0.11560321&lt;/D&gt;&lt;D xsi:type="xsd:double"&gt;1.0211349&lt;/D&gt;&lt;D xsi:type="xsd:double"&gt;-1.0467529&lt;/D&gt;&lt;D xsi:type="xsd:double"&gt;-2.8790414&lt;/D&gt;&lt;D xsi:type="xsd:double"&gt;0.5859375&lt;/D&gt;&lt;D xsi:type="xsd:double"&gt;-7.331318&lt;/D&gt;&lt;D xsi:type="xsd:double"&gt;-0.69504976&lt;/D&gt;&lt;D xsi:type="xsd:double"&gt;5.15697&lt;/D&gt;&lt;D xsi:type="xsd:double"&gt;4.2120695&lt;/D&gt;&lt;D xsi:type="xsd:double"&gt;12.205482&lt;/D&gt;&lt;D xsi:type="xsd:double"&gt;-1.9443393&lt;/D&gt;&lt;D xsi:type="xsd:double"&gt;-4.359502&lt;/D&gt;&lt;D xsi:type="xsd:double"&gt;-3.3067167&lt;/D&gt;&lt;D xsi:type="xsd:double"&gt;-9.0412855&lt;/D&gt;&lt;D xsi:type="xsd:double"&gt;-2.9663682&lt;/D&gt;&lt;D xsi:type="xsd:double"&gt;4.467392&lt;/D&gt;&lt;D xsi:type="xsd:double"&gt;-0.3994882&lt;/D&gt;&lt;D xsi:type="xsd:double"&gt;6.6216946&lt;/D&gt;&lt;D xsi:type="xsd:double"&gt;-7.2183666&lt;/D&gt;&lt;D xsi:type="xsd:double"&gt;-13.026738&lt;/D&gt;&lt;D xsi:type="xsd:double"&gt;-16.064941&lt;/D&gt;&lt;D xsi:type="xsd:double"&gt;-9.578472&lt;/D&gt;&lt;D xsi:type="xsd:double"&gt;-6.392008&lt;/D&gt;&lt;D xsi:type="xsd:double"&gt;2.0197034&lt;/D&gt;&lt;D xsi:type="xsd:double"&gt;4.3052554&lt;/D&gt;&lt;D xsi:type="xsd:double"&gt;1.6656995&lt;/D&gt;&lt;D xsi:type="xsd:double"&gt;-1.6880751&lt;/D&gt;&lt;D xsi:type="xsd:double"&gt;-14.032454&lt;/D&gt;&lt;D xsi:type="xsd:double"&gt;-18.905663&lt;/D&gt;&lt;D xsi:type="xsd:double"&gt;-22.579521&lt;/D&gt;&lt;D xsi:type="xsd:double"&gt;-23.354912&lt;/D&gt;&lt;D xsi:type="xsd:double"&gt;-10.672503&lt;/D&gt;&lt;D xsi:type="xsd:double"&gt;1.5145898&lt;/D&gt;&lt;D xsi:type="xsd:double"&gt;-8.138394&lt;/D&gt;&lt;D xsi:type="xsd:double"&gt;-5.590701&lt;/D&gt;&lt;D xsi:type="xsd:double"&gt;-16.605389&lt;/D&gt;&lt;/FQL&gt;&lt;FQL&gt;&lt;Q&gt;SET-BKK^FG_TOTAL_RETURNC(-10AY,0,AM)&lt;/Q&gt;&lt;R&gt;121&lt;/R&gt;&lt;C&gt;1&lt;/C&gt;&lt;D xsi:typ</t>
        </r>
      </text>
    </comment>
    <comment ref="A10" authorId="0" shapeId="0" xr:uid="{35B23685-1E34-42E4-BC3A-11761D6822BB}">
      <text>
        <r>
          <rPr>
            <b/>
            <sz val="9"/>
            <color indexed="81"/>
            <rFont val="Tahoma"/>
            <family val="2"/>
          </rPr>
          <t>e="xsd:double"&gt;-1.8887758&lt;/D&gt;&lt;D xsi:type="xsd:double"&gt;2.2269368&lt;/D&gt;&lt;D xsi:type="xsd:double"&gt;-1.9964695&lt;/D&gt;&lt;D xsi:type="xsd:double"&gt;-7.4673653&lt;/D&gt;&lt;D xsi:type="xsd:double"&gt;-2.0001233&lt;/D&gt;&lt;D xsi:type="xsd:double"&gt;1.6880393&lt;/D&gt;&lt;D xsi:type="xsd:double"&gt;9.159493&lt;/D&gt;&lt;D xsi:type="xsd:double"&gt;-0.57341456&lt;/D&gt;&lt;D xsi:type="xsd:double"&gt;1.0025859&lt;/D&gt;&lt;D xsi:type="xsd:double"&gt;2.136755&lt;/D&gt;&lt;D xsi:type="xsd:double"&gt;3.198278&lt;/D&gt;&lt;D xsi:type="xsd:double"&gt;5.269432&lt;/D&gt;&lt;D xsi:type="xsd:double"&gt;-9.067785&lt;/D&gt;&lt;D xsi:type="xsd:double"&gt;-0.40159225&lt;/D&gt;&lt;D xsi:type="xsd:double"&gt;6.2829733&lt;/D&gt;&lt;D xsi:type="xsd:double"&gt;2.127087&lt;/D&gt;&lt;D xsi:type="xsd:double"&gt;2.78579&lt;/D&gt;&lt;D xsi:type="xsd:double"&gt;1.0453582&lt;/D&gt;&lt;D xsi:type="xsd:double"&gt;-2.859503&lt;/D&gt;&lt;D xsi:type="xsd:double"&gt;3.2203197&lt;/D&gt;&lt;D xsi:type="xsd:double"&gt;-2.8663158&lt;/D&gt;&lt;D xsi:type="xsd:double"&gt;1.2869716&lt;/D&gt;&lt;D xsi:type="xsd:double"&gt;0.7110834&lt;/D&gt;&lt;D xsi:type="xsd:double"&gt;-0.86479783&lt;/D&gt;&lt;D xsi:type="xsd:double"&gt;5.2673697&lt;/D&gt;&lt;D xsi:type="xsd:double"&gt;4.1939616&lt;/D&gt;&lt;D xsi:type="xsd:double"&gt;-1.3547599&lt;/D&gt;&lt;D xsi:type="xsd:double"&gt;0.76304674&lt;/D&gt;&lt;D xsi:type="xsd:double"&gt;6.346011&lt;/D&gt;&lt;D xsi:type="xsd:double"&gt;-0.59330463&lt;/D&gt;&lt;D xsi:type="xsd:double"&gt;0.048351288&lt;/D&gt;&lt;D xsi:type="xsd:double"&gt;-1.8413365&lt;/D&gt;&lt;D xsi:type="xsd:double"&gt;-0.07016659&lt;/D&gt;&lt;D xsi:type="xsd:double"&gt;-2.1880805&lt;/D&gt;&lt;D xsi:type="xsd:double"&gt;-4.9997387&lt;/D&gt;&lt;D xsi:type="xsd:double"&gt;3.9629936&lt;/D&gt;&lt;D xsi:type="xsd:double"&gt;-1.5574753&lt;/D&gt;&lt;D xsi:type="xsd:double"&gt;0.99858046&lt;/D&gt;&lt;D xsi:type="xsd:double"&gt;-2.4355054&lt;/D&gt;&lt;D xsi:type="xsd:double"&gt;-1.2067556&lt;/D&gt;&lt;D xsi:type="xsd:double"&gt;-2.3145437&lt;/D&gt;&lt;D xsi:type="xsd:double"&gt;2.8458834&lt;/D&gt;&lt;D xsi:type="xsd:double"&gt;-0.90715885&lt;/D&gt;&lt;D xsi:type="xsd:double"&gt;2.0189404&lt;/D&gt;&lt;D xsi:type="xsd:double"&gt;-0.7082403&lt;/D&gt;&lt;D xsi:type="xsd:double"&gt;1.359868&lt;/D&gt;&lt;D xsi:type="xsd:double"&gt;3.6191463&lt;/D&gt;&lt;D xsi:type="xsd:double"&gt;-4.6748934&lt;/D&gt;&lt;D xsi:type="xsd:double"&gt;0.6082535&lt;/D&gt;&lt;D xsi:type="xsd:double"&gt;-2.0883024&lt;/D&gt;&lt;D xsi:type="xsd:double"&gt;0.012302399&lt;/D&gt;&lt;D xsi:type="xsd:double"&gt;-3.8340926&lt;/D&gt;&lt;D xsi:type="xsd:double"&gt;1.0729909&lt;/D&gt;&lt;D xsi:type="xsd:double"&gt;-2.5806189&lt;/D&gt;&lt;D xsi:type="xsd:double"&gt;-27.595722&lt;/D&gt;&lt;D xsi:type="xsd:double"&gt;10.146105&lt;/D&gt;&lt;D xsi:type="xsd:double"&gt;5.8353543&lt;/D&gt;&lt;D xsi:type="xsd:double"&gt;6.3761473&lt;/D&gt;&lt;D xsi:type="xsd:double"&gt;-2.318889&lt;/D&gt;&lt;D xsi:type="xsd:double"&gt;-1.0114789&lt;/D&gt;&lt;D xsi:type="xsd:double"&gt;-4.2548122&lt;/D&gt;&lt;D xsi:type="xsd:double"&gt;-0.5101621&lt;/D&gt;&lt;D xsi:type="xsd:double"&gt;4.9378395&lt;/D&gt;&lt;D xsi:type="xsd:double"&gt;10.952544&lt;/D&gt;&lt;D xsi:type="xsd:double"&gt;3.8565516&lt;/D&gt;&lt;D xsi:type="xsd:double"&gt;-2.0456553&lt;/D&gt;&lt;D xsi:type="xsd:double"&gt;3.9672494&lt;/D&gt;&lt;D xsi:type="xsd:double"&gt;-1.7261922&lt;/D&gt;&lt;D xsi:type="xsd:double"&gt;1.9940019&lt;/D&gt;&lt;D xsi:type="xsd:double"&gt;4.1168094&lt;/D&gt;&lt;D xsi:type="xsd:double"&gt;-5.2989244&lt;/D&gt;&lt;D xsi:type="xsd:double"&gt;-1.1052728&lt;/D&gt;&lt;D xsi:type="xsd:double"&gt;6.6966414&lt;/D&gt;&lt;D xsi:type="xsd:double"&gt;0.5069256&lt;/D&gt;&lt;D xsi:type="xsd:double"&gt;-0.5901575&lt;/D&gt;&lt;D xsi:type="xsd:double"&gt;-0.96147656&lt;/D&gt;&lt;D xsi:type="xsd:double"&gt;3.724444&lt;/D&gt;&lt;D xsi:type="xsd:double"&gt;1.233244&lt;/D&gt;&lt;D xsi:type="xsd:double"&gt;-2.4240792&lt;/D&gt;&lt;D xsi:type="xsd:double"&gt;0.98490715&lt;/D&gt;&lt;D xsi:type="xsd:double"&gt;-5.3645015&lt;/D&gt;&lt;D xsi:type="xsd:double"&gt;3.0356169&lt;/D&gt;&lt;D xsi:type="xsd:double"&gt;-5.2565756&lt;/D&gt;&lt;D xsi:type="xsd:double"&gt;4.8784614&lt;/D&gt;&lt;D xsi:type="xsd:double"&gt;2.6802063&lt;/D&gt;&lt;D xsi:type="xsd:double"&gt;-6.301099&lt;/D&gt;&lt;D xsi:type="xsd:double"&gt;4.902041&lt;/D&gt;&lt;D xsi:type="xsd:double"&gt;-0.8648455&lt;/D&gt;&lt;D xsi:type="xsd:double"&gt;3.9627075&lt;/D&gt;&lt;D xsi:type="xsd:double"&gt;-1.3558924&lt;/D&gt;&lt;D xsi:type="xsd:double"&gt;-3.9000988&lt;/D&gt;&lt;D xsi:type="xsd:double"&gt;-0.43634176&lt;/D&gt;&lt;D xsi:type="xsd:double"&gt;-1.9665122&lt;/D&gt;&lt;D xsi:type="xsd:double"&gt;-0.6366253&lt;/D&gt;&lt;D xsi:type="xsd:double"&gt;-3.884852&lt;/D&gt;&lt;D xsi:type="xsd:double"&gt;2.9521108&lt;/D&gt;&lt;D xsi:type="xsd:double"&gt;0.6735444&lt;/D&gt;&lt;D xsi:type="xsd:double"&gt;-6.130701&lt;/D&gt;&lt;D xsi:type="xsd:double"&gt;-4.2171297&lt;/D&gt;&lt;D xsi:type="xsd:double"&gt;-1.1262417&lt;/D&gt;&lt;D xsi:type="xsd:double"&gt;2.8829932&lt;/D&gt;&lt;D xsi:type="xsd:double"&gt;-1.7141461&lt;/D&gt;&lt;D xsi:type="xsd:double"&gt;-0.6960392&lt;/D&gt;&lt;D xsi:type="xsd:double"&gt;1.2140989&lt;/D&gt;&lt;D xsi:type="xsd:double"&gt;-1.7531037&lt;/D&gt;&lt;D xsi:type="xsd:double"&gt;-4.0243506&lt;/D&gt;&lt;D xsi:type="xsd:double"&gt;1.1658072&lt;/D&gt;&lt;D xsi:type="xsd:double"&gt;-2.6253045&lt;/D&gt;&lt;D xsi:type="xsd:double"&gt;9.599328&lt;/D&gt;&lt;D xsi:type="xsd:double"&gt;3.413105&lt;/D&gt;&lt;D xsi:type="xsd:double"&gt;-1.7026067&lt;/D&gt;&lt;D xsi:type="xsd:double"&gt;-0.35845637&lt;/D&gt;&lt;D xsi:type="xsd:double"&gt;-4.9934387&lt;/D&gt;&lt;D xsi:type="xsd:double"&gt;-6.141859&lt;/D&gt;&lt;D xsi:type="xsd:double"&gt;-9.650528&lt;/D&gt;&lt;D xsi:type="xsd:double"&gt;-2.7067602&lt;/D&gt;&lt;D xsi:type="xsd:double"&gt;7.2900534&lt;/D&gt;&lt;D xsi:type="xsd:double"&gt;-6.798023&lt;/D&gt;&lt;D xsi:type="xsd:double"&gt;-0.6636441&lt;/D&gt;&lt;D xsi:type="xsd:double"&gt;12.30365&lt;/D&gt;&lt;D xsi:type="xsd:double"&gt;2.7440906&lt;/D&gt;&lt;/FQL&gt;&lt;FQL&gt;&lt;Q&gt;CAGDPY@PL^EE_ACTUAL_ANNUAL(MED,+1)&lt;/Q&gt;&lt;R&gt;1&lt;/R&gt;&lt;C&gt;1&lt;/C&gt;&lt;D xsi:type="xsd:double"&gt;-0.2&lt;/D&gt;&lt;/FQL&gt;&lt;FQL&gt;&lt;Q&gt;USDSAR^STD(FG_PRICE_CHANGE(0,-1AY,AM))&lt;/Q&gt;&lt;R&gt;1&lt;/R&gt;&lt;C&gt;1&lt;/C&gt;&lt;D xsi:type="xsd:double"&gt;0.0626121868641358&lt;/D&gt;&lt;/FQL&gt;&lt;FQL&gt;&lt;Q&gt;USDVND^FG_COMPANY_NAME&lt;/Q&gt;&lt;R&gt;1&lt;/R&gt;&lt;C&gt;1&lt;/C&gt;&lt;D xsi:type="xsd:string"&gt;Vietnam Dong per U.S. Dollar&lt;/D&gt;&lt;/FQL&gt;&lt;FQL&gt;&lt;Q&gt;USDTRY^STD(FG_PRICE_CHANGE(0,-1AY,AM))&lt;/Q&gt;&lt;R&gt;1&lt;/R&gt;&lt;C&gt;1&lt;/C&gt;&lt;D xsi:type="xsd:double"&gt;0.847469093704755&lt;/D&gt;&lt;/FQL&gt;&lt;FQL&gt;&lt;Q&gt;USDTHB^FG_PRICE_CHANGE(0,-1AM)&lt;/Q&gt;&lt;R&gt;1&lt;/R&gt;&lt;C&gt;1&lt;/C&gt;&lt;D xsi:type="xsd:double"&gt;-1.9022644&lt;/D&gt;&lt;/FQL&gt;&lt;FQL&gt;&lt;Q&gt;USDQAR^FG_COMPANY_NAME&lt;/Q&gt;&lt;R&gt;1&lt;/R&gt;&lt;C&gt;1&lt;/C&gt;&lt;D xsi:type="xsd:string"&gt;Qatari Rial per U.S. Dollar&lt;/D&gt;&lt;/FQL&gt;&lt;FQL&gt;&lt;Q&gt;USDINR^STD(FG_PRICE_CHANGE(0,-1AY,AM))&lt;/Q&gt;&lt;R&gt;1&lt;/R&gt;&lt;C&gt;1&lt;/C&gt;&lt;D xsi:type="xsd:double"&gt;0.880828430372123&lt;/D&gt;&lt;/FQL&gt;&lt;FQL&gt;&lt;Q&gt;USDEUR^STD(FG_PRICE_CHANGE(0,-1AY,AM))&lt;/Q&gt;&lt;R&gt;1&lt;/R&gt;&lt;C&gt;1&lt;/C&gt;&lt;D xsi:type="xsd:double"&gt;2.5316394265951&lt;/D&gt;&lt;/FQL&gt;&lt;FQL&gt;&lt;Q&gt;USDZAR^STD(FG_PRICE_CHANGE(0,-1AY,AM))&lt;/Q&gt;&lt;R&gt;1&lt;/R&gt;&lt;C&gt;1&lt;/C&gt;&lt;D xsi:type="xsd:double"&gt;3.53190853783671&lt;/D&gt;&lt;/FQL&gt;&lt;FQL&gt;&lt;Q&gt;USDBRL^STD(FG_PRICE_CHANGE(0,-1AY,AM))&lt;/Q&gt;&lt;R&gt;1&lt;/R&gt;&lt;C&gt;1&lt;/C&gt;&lt;D xsi:type="xsd:double"&gt;2.85001815891712&lt;/D&gt;&lt;/FQL&gt;&lt;FQL&gt;&lt;Q&gt;USDKRW^STD(FG_PRICE_CHANGE(0,-1AY,AM))&lt;/Q&gt;&lt;R&gt;1&lt;/R&gt;&lt;C&gt;1&lt;/C&gt;&lt;D xsi:type="xsd:double"&gt;2.14711100362599&lt;/D&gt;&lt;/FQL&gt;&lt;FQL&gt;&lt;Q&gt;USDMXN^STD(FG_PRICE_CHANGE(0,-1AY,AM))&lt;/Q&gt;&lt;R&gt;1&lt;/R&gt;&lt;C&gt;1&lt;/C&gt;&lt;D xsi:type="xsd:double"&gt;2.74694573180091&lt;/D&gt;&lt;/FQL&gt;&lt;FQL&gt;&lt;Q&gt;USDTWD^STD(FG_PRICE_CHANGE(0,-1AY,AM))&lt;/Q&gt;&lt;R&gt;1&lt;/R&gt;&lt;C&gt;1&lt;/C&gt;&lt;D xsi:type="xsd:double"&gt;2.46294656753081&lt;/D&gt;&lt;/FQL&gt;&lt;FQL&gt;&lt;Q&gt;USDMYR^STD(FG_PRICE_CHANGE(0,-1AY,AM))&lt;/Q&gt;&lt;R&gt;1&lt;/R&gt;&lt;C&gt;1&lt;/C&gt;&lt;D xsi:type="xsd:double"&gt;1.67631912860196&lt;/D&gt;&lt;/FQL&gt;&lt;FQL&gt;&lt;Q&gt;USDPEN^STD(FG_PRICE_CHANGE(0,-1AY,AM))&lt;/Q&gt;&lt;R&gt;1&lt;/R&gt;&lt;C&gt;1&lt;/C&gt;&lt;D xsi:type="xsd:double"&gt;1.22837516348535&lt;/D&gt;&lt;/FQL&gt;&lt;FQL&gt;&lt;Q&gt;USDPLN^STD(FG_PRICE_CHANGE(0,-1AY,AM))&lt;/Q&gt;&lt;R&gt;1&lt;/R&gt;&lt;C&gt;1&lt;/C&gt;&lt;D xsi:type="xsd:double"&gt;2.45893846011613&lt;/D&gt;&lt;/FQL&gt;&lt;FQL&gt;&lt;Q&gt;USDPHP^STD(FG_PRICE_CHANGE(0,-1AY,AM))&lt;/Q&gt;&lt;R&gt;1&lt;/R&gt;&lt;C&gt;1&lt;/C&gt;&lt;D xsi:type="xsd:double"&gt;1.5493551307988&lt;/D&gt;&lt;/FQL&gt;&lt;FQL&gt;&lt;Q&gt;USDIDR^STD(FG_PRICE_CHANGE(0,-1AY,AM))&lt;/Q&gt;&lt;R&gt;1&lt;/R&gt;&lt;C&gt;1&lt;/C&gt;&lt;D xsi:type="xsd:double"&gt;1.54312331096929&lt;/D&gt;&lt;/FQL&gt;&lt;FQL&gt;&lt;Q&gt;USDCLP^STD(FG_PRICE_CHANGE(0,-1AY,AM))&lt;/Q&gt;&lt;R&gt;1&lt;/R&gt;&lt;C&gt;1&lt;/C&gt;&lt;D xsi:type="xsd:double"&gt;3.49973241511524&lt;/D&gt;&lt;/FQL&gt;&lt;FQL&gt;&lt;Q&gt;VNM^FMA_EPS(NTMA,-20AY,0,CY,,"PORTAGG","MEANR")&lt;/Q&gt;&lt;R&gt;20&lt;/R&gt;&lt;C&gt;1&lt;/C&gt;&lt;D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xsi:type="xsd:double"&gt;1.11601821980585&lt;/D&gt;&lt;D xsi:type="xsd:double"&gt;1.0157851835995&lt;/D&gt;&lt;D xsi:type="xsd:double"&gt;1.28884338634399&lt;/D&gt;&lt;D xsi:type="xsd:double"&gt;1.11127492259123&lt;/D&gt;&lt;D xsi:type="xsd:double"&gt;0.886057296201665&lt;/D&gt;&lt;D xsi:type="xsd:double"&gt;0.901374787251295&lt;/D&gt;&lt;/FQL&gt;&lt;FQL&gt;&lt;Q&gt;FC0000ZA^FMA_EPS(NTMA,-20AY,0,CY,,"PORTAGG","MEANR")&lt;/Q&gt;&lt;R&gt;20&lt;/R&gt;&lt;C&gt;1&lt;/C&gt;&lt;D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xsi:type="xsd:double"&gt;31.8782513960152&lt;/D&gt;&lt;D xsi:type="xsd:double"&gt;34.3407793453471&lt;/D&gt;&lt;D xsi:type="xsd:double"&gt;36.8504773024615&lt;/D&gt;&lt;D xsi:type="xsd:double"&gt;38.6148452706865&lt;/D&gt;&lt;D xsi:type="xsd:double"&gt;33.9216004741373&lt;/D&gt;&lt;D xsi:type="xsd:double"&gt;35.5124046231311&lt;/D&gt;&lt;/FQL&gt;&lt;FQL&gt;&lt;Q&gt;FC0000PH^FMA_EPS(NTMA,-20AY,0,CY,,"PORTAGG","MEANR")&lt;/Q&gt;&lt;R&gt;20&lt;/R&gt;&lt;C&gt;1&lt;/C&gt;&lt;D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xsi:type="xsd:double"&gt;33.7587102305654&lt;/D&gt;&lt;D xsi:type="xsd:double"&gt;25.6118784983276&lt;/D&gt;&lt;D xsi:type="xsd:double"&gt;24.890007341641&lt;/D&gt;&lt;D xsi:type="xsd:double"&gt;26.8368780976064&lt;/D&gt;&lt;D xsi:type="xsd:double"&gt;30.8315683973094&lt;/D&gt;&lt;D xsi:type="xsd:double"&gt;34.3036694583859&lt;/D&gt;&lt;/FQL&gt;&lt;FQL&gt;&lt;Q&gt;TUR^P_PRICE_RETURNS_PR('52W',2,-10AY,0,AM)&lt;/Q&gt;&lt;R&gt;121&lt;/R&gt;&lt;C&gt;1&lt;/C&gt;&lt;D xsi:type="xsd:double"&gt;-33.118057&lt;/D&gt;&lt;D xsi:type="xsd:double"&gt;-14.27899&lt;/D&gt;&lt;D xsi:type="xsd:double"&gt;-18.229109&lt;/D&gt;&lt;D xsi:type="xsd:double"&gt;-35.154636&lt;/D&gt;&lt;D xsi:type="xsd:double"&gt;-37.39036&lt;/D&gt;&lt;D xsi:type="xsd:double"&gt;-29.033237&lt;/D&gt;&lt;D xsi:type="xsd:double"&gt;-4.323578&lt;/D&gt;&lt;D xsi:type="xsd:double"&gt;-3.6124885&lt;/D&gt;&lt;D xsi:type="xsd:double"&gt;-15.806807&lt;/D&gt;&lt;D xsi:type="xsd:double"&gt;-8.943457&lt;/D&gt;&lt;D xsi:type="xsd:double"&gt;-6.881666&lt;/D&gt;&lt;D xsi:type="xsd:double"&gt;-3.4097493&lt;/D&gt;&lt;D xsi:type="xsd:double"&gt;11.7449045&lt;/D&gt;&lt;D xsi:type="xsd:double"&gt;-4.8507633&lt;/D&gt;&lt;D xsi:type="xsd:double"&gt;-17.547571&lt;/D&gt;&lt;D xsi:type="xsd:double"&gt;-4.287261&lt;/D&gt;&lt;D xsi:type="xsd:double"&gt;-6.964082&lt;/D&gt;&lt;D xsi:type="xsd:double"&gt;-0.16527176&lt;/D&gt;&lt;D xsi:type="xsd:double"&gt;-11.03754&lt;/D&gt;&lt;D xsi:type="xsd:double"&gt;-14.922661&lt;/D&gt;&lt;D xsi:type="xsd:double"&gt;2.1202207&lt;/D&gt;&lt;D xsi:type="xsd:double"&gt;9.533501&lt;/D&gt;&lt;D xsi:type="xsd:double"&gt;4.555011&lt;/D&gt;&lt;D xsi:type="xsd:double"&gt;12.486612&lt;/D&gt;&lt;D xsi:type="xsd:double"&gt;23.510874&lt;/D&gt;&lt;D xsi:type="xsd:double"&gt;15.417683&lt;/D&gt;&lt;D xsi:type="xsd:double"&gt;21.86532&lt;/D&gt;&lt;D xsi:type="xsd:double"&gt;28.31316&lt;/D&gt;&lt;D xsi:type="xsd:double"&gt;43.681885&lt;/D&gt;&lt;D xsi:type="xsd:double"&gt;28.076637&lt;/D&gt;&lt;D xsi:type="xsd:double"&gt;29.043365&lt;/D&gt;&lt;D xsi:type="xsd:double"&gt;7.633233&lt;/D&gt;&lt;D xsi:type="xsd:double"&gt;-10.249674&lt;/D&gt;&lt;D xsi:type="xsd:double"&gt;-24.752785&lt;/D&gt;&lt;D xsi:type="xsd:double"&gt;-35.76808&lt;/D&gt;&lt;D xsi:type="xsd:double"&gt;-49.30539&lt;/D&gt;&lt;D xsi:type="xsd:double"&gt;-52.81125&lt;/D&gt;&lt;D xsi:type="xsd:double"&gt;-42.013824&lt;/D&gt;&lt;D xsi:type="xsd:double"&gt;-38.306618&lt;/D&gt;&lt;D xsi:type="xsd:double"&gt;-38.325195&lt;/D&gt;&lt;D xsi:type="xsd:double"&gt;-42.53076&lt;/D&gt;&lt;D xsi:type="xsd:double"&gt;-32.86403&lt;/D&gt;&lt;D xsi:type="xsd:double"&gt;-37.499054&lt;/D&gt;&lt;D xsi:type="xsd:double"&gt;-36.227776&lt;/D&gt;&lt;D xsi:type="xsd:double"&gt;-36.747353&lt;/D&gt;&lt;D xsi:type="xsd:double"&gt;-21.924675&lt;/D&gt;&lt;D xsi:type="xsd:double"&gt;-4.8522053&lt;/D&gt;&lt;D xsi:type="xsd:double"&gt;21.875298&lt;/D&gt;&lt;D xsi:type="xsd:double"&gt;27.398586&lt;/D&gt;&lt;D xsi:type="xsd:double"&gt;5.820787&lt;/D&gt;&lt;D xsi:type="xsd:double"&gt;10.064756&lt;/D&gt;&lt;D xsi:type="xsd:double"&gt;14.878618&lt;/D&gt;&lt;D xsi:type="xsd:double"&gt;20.375156&lt;/D&gt;&lt;D xsi:type="xsd:double"&gt;2.3743868&lt;/D&gt;&lt;D xsi:type="xsd:double"&gt;-18.67184&lt;/D&gt;&lt;D xsi:type="xsd:double"&gt;-16.616201&lt;/D&gt;&lt;D xsi:type="xsd:double"&gt;-6.440568&lt;/D&gt;&lt;D xsi:type="xsd:double"&gt;-0.056636333&lt;/D&gt;&lt;D xsi:type="xsd:double"&gt;-6.0278296&lt;/D&gt;&lt;D xsi:type="xsd:double"&gt;-16.264069&lt;/D&gt;&lt;D xsi:type="xsd:double"&gt;-19.935005&lt;/D&gt;&lt;D xsi:type="xsd:double"&gt;-14.911085&lt;/D&gt;&lt;D xsi:type="xsd:double"&gt;-11.734068&lt;/D&gt;&lt;D xsi:type="xsd:double"&gt;-8.449048&lt;/D&gt;&lt;D xsi:type="xsd:double"&gt;-0.6277025&lt;/D&gt;&lt;D xsi:type="xsd:double"&gt;5.895591&lt;/D&gt;&lt;D xsi:type="xsd:double"&gt;33.753025&lt;/D&gt;&lt;D xsi:type="xsd:double"&gt;16.841757&lt;/D&gt;&lt;D xsi:type="xsd:double"&gt;17.307138&lt;/D&gt;&lt;D xsi:type="xsd:double"&gt;12.272156&lt;/D&gt;&lt;D xsi:type="xsd:double"&gt;-4.258001&lt;/D&gt;&lt;D xsi:type="xsd:double"&gt;12.622142&lt;/D&gt;&lt;D xsi:type="xsd:double"&gt;17.17509&lt;/D&gt;&lt;D xsi:type="xsd:double"&gt;9.522354&lt;/D&gt;&lt;D xsi:type="xsd:double"&gt;3.1726956&lt;/D&gt;&lt;D xsi:type="xsd:double"&gt;-12.447346&lt;/D&gt;&lt;D xsi:type="xsd:double"&gt;-23.24561&lt;/D&gt;&lt;D xsi:type="xsd:double"&gt;-29.05178&lt;/D&gt;&lt;D xsi:type="xsd:double"&gt;-32.006912&lt;/D&gt;&lt;D xsi:type="xsd:double"&gt;2.8067946&lt;/D&gt;&lt;D xsi:type="xsd:double"&gt;-4.432118&lt;/D&gt;&lt;D xsi:type="xsd:double"&gt;-14.162713&lt;/D&gt;&lt;D xsi:type="xsd:double"&gt;-11.772037&lt;/D&gt;&lt;D xsi:type="xsd:double"&gt;-4.470527&lt;/D&gt;&lt;D xsi:type="xsd:double"&gt;19.14035&lt;/D&gt;&lt;D xsi:type="xsd:double"&gt;19.113981&lt;/D&gt;&lt;D xsi:type="xsd:double"&gt;38.900993&lt;/D&gt;&lt;D xsi:type="xsd:double"&gt;83.795296&lt;/D&gt;&lt;D xsi:type="xsd:double"&gt;66.75294&lt;/D&gt;&lt;D xsi:type="xsd:double"&gt;49.205757&lt;/D&gt;&lt;D xsi:type="xsd:double"&gt;106.871414&lt;/D&gt;&lt;D xsi:type="xsd:double"&gt;56.0398&lt;/D&gt;&lt;D xsi:type="xsd:double"&gt;58.44877&lt;/D&gt;&lt;D xsi:type="xsd:double"&gt;59.422935&lt;/D&gt;&lt;D xsi:type="xsd:double"&gt;76.16209&lt;/D&gt;&lt;D xsi:type="xsd:double"&gt;79.97427&lt;/D&gt;&lt;D xsi:type="xsd:double"&gt;51.701103&lt;/D&gt;&lt;D xsi:type="xsd:double"&gt;62.443497&lt;/D&gt;&lt;D xsi:type="xsd:double"&gt;18.164158&lt;/D&gt;&lt;D xsi:type="xsd:double"&gt;0.054204464&lt;/D&gt;&lt;D xsi:type="xsd:double"&gt;5.475223&lt;/D&gt;&lt;D xsi:type="xsd:double"&gt;35.69368&lt;/D&gt;&lt;D xsi:type="xsd:double"&gt;2.8385043&lt;/D&gt;&lt;D xsi:type="xsd:double"&gt;15.331006&lt;/D&gt;&lt;D xsi:type="xsd:double"&gt;41.477383&lt;/D&gt;&lt;D xsi:type="xsd:double"&gt;39.530468&lt;/D&gt;&lt;D xsi:type="xsd:double"&gt;44.454514&lt;/D&gt;&lt;D xsi:type="xsd:double"&gt;6.802392&lt;/D&gt;&lt;D xsi:type="xsd:double"&gt;-3.6117136&lt;/D&gt;&lt;D xsi:type="xsd:double"&gt;-10.271424&lt;/D&gt;&lt;D xsi:type="xsd:double"&gt;2.1041512&lt;/D&gt;&lt;D xsi:type="xsd:double"&gt;12.117767&lt;/D&gt;&lt;D xsi:type="xsd:double"&gt;9.369003&lt;/D&gt;&lt;D xsi:type="xsd:double"&gt;-6.8059626&lt;/D&gt;&lt;D xsi:type="xsd:double"&gt;6.2107444&lt;/D&gt;&lt;D xsi:type="xsd:double"&gt;-16.095787&lt;/D&gt;&lt;D xsi:type="xsd:double"&gt;-19.743378&lt;/D&gt;&lt;D xsi:type="xsd:double"&gt;-21.645176&lt;/D&gt;&lt;D xsi:type="xsd:double"&gt;-21.958267&lt;/D&gt;&lt;D xsi:type="xsd:double"&gt;-6.2975225&lt;/D&gt;&lt;D xsi:type="xsd:double"&gt;-8.966559&lt;/D&gt;&lt;/FQL&gt;&lt;FQL&gt;&lt;Q&gt;EWY^P_PRICE_RETURNS_PR('52W',2,-10AY,0,AM)&lt;/Q&gt;&lt;R&gt;121&lt;/R&gt;&lt;C&gt;1&lt;/C&gt;&lt;D xsi:type="xsd:double"&gt;-22.699255&lt;/D&gt;&lt;D xsi:type="xsd:double"&gt;-4.677492&lt;/D&gt;&lt;D xsi:type="xsd:double"&gt;-7.600951&lt;/D&gt;&lt;D xsi:type="xsd:double"&gt;-9.710473&lt;/D&gt;&lt;D xsi:type="xsd:double"&gt;-14.017397&lt;/D&gt;&lt;D xsi:type="xsd:double"&gt;-14.407229&lt;/D&gt;&lt;D xsi:type="xsd:double"&gt;-5.9295535&lt;/D&gt;&lt;D xsi:type="xsd:double"&gt;-9.891671&lt;/D&gt;&lt;D xsi:type="xsd:double"&gt;-12.637138&lt;/D&gt;&lt;D xsi:type="xsd:double"&gt;-5.800647&lt;/D&gt;&lt;D xsi:type="xsd:double"&gt;2.028489&lt;/D&gt;&lt;D xsi:type="xsd:double"&gt;19.598234&lt;/D&gt;&lt;D xsi:type="xsd:double"&gt;19.04112&lt;/D&gt;&lt;D xsi:type="xsd:double"&gt;7.953918&lt;/D&gt;&lt;D xsi:type="xsd:double"&gt;2.3143172&lt;/D&gt;&lt;D xsi:type="xsd:double"&gt;13.527179&lt;/D&gt;&lt;D xsi:type="xsd:double"&gt;21.855593&lt;/D&gt;&lt;D xsi:type="xsd:double"&gt;25.315523&lt;/D&gt;&lt;D xsi:type="xsd:double"&gt;19.156765&lt;/D&gt;&lt;D xsi:type="xsd:double"&gt;15.1776905&lt;/D&gt;&lt;D xsi:type="xsd:double"&gt;31.82478&lt;/D&gt;&lt;D xsi:type="xsd:double"&gt;31.484676&lt;/D&gt;&lt;D xsi:type="xsd:double"&gt;30.208038&lt;/D&gt;&lt;D xsi:type="xsd:double"&gt;15.724969&lt;/D&gt;&lt;D xsi:type="xsd:double"&gt;22.38692&lt;/D&gt;&lt;D xsi:type="xsd:double"&gt;30.296946&lt;/D&gt;&lt;D xsi:type="xsd:double"&gt;41.80037&lt;/D&gt;&lt;D xsi:type="xsd:double"&gt;36.686455&lt;/D&gt;&lt;D xsi:type="xsd:double"&gt;41.44411&lt;/D&gt;&lt;D xsi:type="xsd:double"&gt;26.696337&lt;/D&gt;&lt;D xsi:type="xsd:double"&gt;34.46934&lt;/D&gt;&lt;D xsi:type="xsd:double"&gt;28.156221&lt;/D&gt;&lt;D xsi:type="xsd:double"&gt;17.001926&lt;/D&gt;&lt;D xsi:type="xsd:double"&gt;11.97933&lt;/D&gt;&lt;D xsi:type="xsd:double"&gt;-1.1951506&lt;/D&gt;&lt;D xsi:type="xsd:double"&gt;1.2658834&lt;/D&gt;&lt;D xsi:type="xsd:double"&gt;-1.0833561&lt;/D&gt;&lt;D xsi:type="xsd:double"&gt;-11.431795&lt;/D&gt;&lt;D xsi:type="xsd:double"&gt;-19.005293&lt;/D&gt;&lt;D xsi:type="xsd:double"&gt;-16.942608&lt;/D&gt;&lt;D xsi:type="xsd:double"&gt;-21.333963&lt;/D&gt;&lt;D xsi:type="xsd:double"&gt;-9.959412&lt;/D&gt;&lt;D xsi:type="xsd:double"&gt;-18.013662&lt;/D&gt;&lt;D xsi:type="xsd:double"&gt;-12.754297&lt;/D&gt;&lt;D xsi:type="xsd:double"&gt;-21.958685&lt;/D&gt;&lt;D xsi:type="xsd:double"&gt;-20.457119&lt;/D&gt;&lt;D xsi:type="xsd:double"&gt;-11.41088&lt;/D&gt;&lt;D xsi:type="xsd:double"&gt;-19.25956&lt;/D&gt;&lt;D xsi:type="xsd:double"&gt;-11.268414&lt;/D&gt;&lt;D xsi:type="xsd:double"&gt;-3.472358&lt;/D&gt;&lt;D xsi:type="xsd:double"&gt;4.4005513&lt;/D&gt;&lt;D xsi:type="xsd:double"&gt;3.1438112&lt;/D&gt;&lt;D xsi:type="xsd:double"&gt;6.92693&lt;/D&gt;&lt;D xsi:type="xsd:double"&gt;1.1709452&lt;/D&gt;&lt;D xsi:type="xsd:double"&gt;-22.661137&lt;/D&gt;&lt;D xsi:type="xsd:double"&gt;-20.65835&lt;/D&gt;&lt;D xsi:type="xsd:double"&gt;-10.87042&lt;/D&gt;&lt;D xsi:type="xsd:double"&gt;2.3640752&lt;/D&gt;&lt;D xsi:type="xsd:double"&gt;4.346907&lt;/D&gt;&lt;D xsi:type="xsd:double"&gt;32.551075&lt;/D&gt;&lt;D xsi:type="xsd:double"&gt;16.01845&lt;/D&gt;&lt;D xsi:type="xsd:double"&gt;20.138609&lt;/D&gt;&lt;D xsi:type="xsd:double"&gt;21.7103&lt;/D&gt;&lt;D xsi:type="xsd:double"&gt;42.886387&lt;/D&gt;&lt;D xsi:type="xsd:double"&gt;52.102543&lt;/D&gt;&lt;D xsi:type="xsd:double"&gt;50.761604&lt;/D&gt;&lt;D xsi:type="xsd:double"&gt;90.124344&lt;/D&gt;&lt;D xsi:type="xsd:double"&gt;87.07371&lt;/D&gt;&lt;D xsi:type="xsd:double"&gt;76.38583&lt;/D&gt;&lt;D xsi:type="xsd:double"&gt;64.59404&lt;/D&gt;&lt;D xsi:type="xsd:double"&gt;56.77607&lt;/D&gt;&lt;D xsi:type="xsd:double"&gt;31.588829&lt;/D&gt;&lt;D xsi:type="xsd:double"&gt;32.044792&lt;/D&gt;&lt;D xsi:type="xsd:double"&gt;13.3438225&lt;/D&gt;&lt;D xsi:type="xsd:double"&gt;11.875296&lt;/D&gt;&lt;D xsi:type="xsd:double"&gt;-2.0046413&lt;/D&gt;&lt;D xsi:type="xsd:double"&gt;-13.880849&lt;/D&gt;&lt;D xsi:type="xsd:double"&gt;-20.761686&lt;/D&gt;&lt;D xsi:type="xsd:double"&gt;-22.756487&lt;/D&gt;&lt;D xsi:type="xsd:double"&gt;-22.95658&lt;/D&gt;&lt;D xsi:type="xsd:double"&gt;-27.389067&lt;/D&gt;&lt;D xsi:type="xsd:double"&gt;-30.41864&lt;/D&gt;&lt;D xsi:type="xsd:double"&gt;-36.416824&lt;/D&gt;&lt;D xsi:type="xsd:double"&gt;-27.255493&lt;/D&gt;&lt;D xsi:type="xsd:double"&gt;-31.17841&lt;/D&gt;&lt;D xsi:type="xsd:double"&gt;-34.3839&lt;/D&gt;&lt;D xsi:type="xsd:double"&gt;-21.123493&lt;/D&gt;&lt;D xsi:type="xsd:double"&gt;-26.366169&lt;/D&gt;&lt;D xsi:type="xsd:double"&gt;-21.39672&lt;/D&gt;&lt;D xsi:type="xsd:double"&gt;-14.138979&lt;/D&gt;&lt;D xsi:type="xsd:double"&gt;-14.191002&lt;/D&gt;&lt;D xsi:type="xsd:double"&gt;-8.195811&lt;/D&gt;&lt;D xsi:type="xsd:double"&gt;-4.308188&lt;/D&gt;&lt;D xsi:type="xsd:double"&gt;6.82379&lt;/D&gt;&lt;D xsi:type="xsd:double"&gt;18.224466&lt;/D&gt;&lt;D xsi:type="xsd:double"&gt;4.167843&lt;/D&gt;&lt;D xsi:type="xsd:double"&gt;11.401426&lt;/D&gt;&lt;D xsi:type="xsd:double"&gt;21.613907&lt;/D&gt;&lt;D xsi:type="xsd:double"&gt;4.525447&lt;/D&gt;&lt;D xsi:type="xsd:double"&gt;9.630383&lt;/D&gt;&lt;D xsi:type="xsd:double"&gt;1.6219854&lt;/D&gt;&lt;D xsi:type="xsd:double"&gt;5.8511615&lt;/D&gt;&lt;D xsi:type="xsd:double"&gt;19.401527&lt;/D&gt;&lt;D xsi:type="xsd:double"&gt;3.3585668&lt;/D&gt;&lt;D xsi:type="xsd:double"&gt;9.035468&lt;/D&gt;&lt;D xsi:type="xsd:double"&gt;0.66007376&lt;/D&gt;&lt;D xsi:type="xsd:double"&gt;6.5743923&lt;/D&gt;&lt;D xsi:type="xsd:double"&gt;1.217556&lt;/D&gt;&lt;D xsi:type="xsd:double"&gt;3.443098&lt;/D&gt;&lt;D xsi:type="xsd:double"&gt;9.214377&lt;/D&gt;&lt;D xsi:type="xsd:double"&gt;-3.2553613&lt;/D&gt;&lt;D xsi:type="xsd:double"&gt;-9.704709&lt;/D&gt;&lt;D xsi:type="xsd:double"&gt;-10.750687&lt;/D&gt;&lt;D xsi:type="xsd:double"&gt;-12.340307&lt;/D&gt;&lt;D xsi:type="xsd:double"&gt;-14.748865&lt;/D&gt;&lt;D xsi:type="xsd:double"&gt;-14.315975&lt;/D&gt;&lt;D xsi:type="xsd:double"&gt;-8.374757&lt;/D&gt;&lt;D xsi:type="xsd:double"&gt;6.0582757&lt;/D&gt;&lt;D xsi:type="xsd:double"&gt;7.9423547&lt;/D&gt;&lt;D xsi:type="xsd:double"&gt;21.901108&lt;/D&gt;&lt;D xsi:type="xsd:double"&gt;28.885197&lt;/D&gt;&lt;/FQL&gt;&lt;FQL&gt;&lt;Q&gt;ECH^P_PRICE_RETURNS_PR('52W',2,-10AY,0,AM)&lt;/Q&gt;&lt;R&gt;121&lt;/R&gt;&lt;C&gt;1&lt;/C&gt;&lt;D xsi:type="xsd:double"&gt;-20.304657&lt;/D&gt;&lt;D xsi:type="xsd:double"&gt;-11.423892&lt;/D&gt;&lt;D xsi:type="xsd:double"&gt;-18.36416&lt;/D&gt;&lt;D xsi:type="xsd:double"&gt;-19.87089&lt;/D&gt;&lt;D xsi:type="xsd:double"&gt;-21.38713&lt;/D&gt;&lt;D xsi:type="xsd:double"&gt;-17.592358&lt;/D&gt;&lt;D xsi:type="xsd:double"&gt;-6.134802&lt;/D&gt;&lt;D xsi:type="xsd:double"&gt;-10.650367&lt;/D&gt;&lt;D xsi:type="xsd:double"&gt;-15.459365&lt;/D&gt;&lt;D xsi:type="xsd:double"&gt;-8.246994&lt;/D&gt;&lt;D xsi:type="xsd:double"&gt;2.5296688&lt;/D&gt;&lt;D xsi:type="xsd:double"&gt;13.194979&lt;/D&gt;&lt;D xsi:type="xsd:double"&gt;9.604001&lt;/D&gt;&lt;D xsi:type="xsd:double"&gt;6.213844&lt;/D&gt;&lt;D xsi:type="xsd:double"&gt;12.63274&lt;/D&gt;&lt;D xsi:type="xsd:double"&gt;29.81354&lt;/D&gt;&lt;D xsi:type="xsd:double"&gt;30.64953&lt;/D&gt;&lt;D xsi:type="xsd:double"&gt;29.594028&lt;/D&gt;&lt;D xsi:type="xsd:double"&gt;17.163063&lt;/D&gt;&lt;D xsi:type="xsd:double"&gt;25.259315&lt;/D&gt;&lt;D xsi:type="xsd:double"&gt;20.456291&lt;/D&gt;&lt;D xsi:type="xsd:double"&gt;23.7365&lt;/D&gt;&lt;D xsi:type="xsd:double"&gt;18.47551&lt;/D&gt;&lt;D xsi:type="xsd:double"&gt;16.74813&lt;/D&gt;&lt;D xsi:type="xsd:double"&gt;34.48744&lt;/D&gt;&lt;D xsi:type="xsd:double"&gt;38.35193&lt;/D&gt;&lt;D xsi:type="xsd:double"&gt;31.506264&lt;/D&gt;&lt;D xsi:type="xsd:double"&gt;14.997888&lt;/D&gt;&lt;D xsi:type="xsd:double"&gt;45.744167&lt;/D&gt;&lt;D xsi:type="xsd:double"&gt;31.984043&lt;/D&gt;&lt;D xsi:type="xsd:double"&gt;35.518394&lt;/D&gt;&lt;D xsi:type="xsd:double"&gt;23.746895&lt;/D&gt;&lt;D xsi:type="xsd:double"&gt;26.539349&lt;/D&gt;&lt;D xsi:type="xsd:double"&gt;16.27717&lt;/D&gt;&lt;D xsi:type="xsd:double"&gt;8.09021&lt;/D&gt;&lt;D xsi:type="xsd:double"&gt;1.6682506&lt;/D&gt;&lt;D xsi:type="xsd:double"&gt;-9.950388&lt;/D&gt;&lt;D xsi:type="xsd:double"&gt;-13.474459&lt;/D&gt;&lt;D xsi:type="xsd:double"&gt;-12.782669&lt;/D&gt;&lt;D xsi:type="xsd:double"&gt;-1.6708672&lt;/D&gt;&lt;D xsi:type="xsd:double"&gt;-16.928858&lt;/D&gt;&lt;D xsi:type="xsd:double"&gt;-12.39273&lt;/D&gt;&lt;D xsi:type="xsd:double"&gt;-15.591121&lt;/D&gt;&lt;D xsi:type="xsd:double"&gt;-16.610146&lt;/D&gt;&lt;D xsi:type="xsd:double"&gt;-20.946194&lt;/D&gt;&lt;D xsi:type="xsd:double"&gt;-17.555714&lt;/D&gt;&lt;D xsi:type="xsd:double"&gt;-10.395712&lt;/D&gt;&lt;D xsi:type="xsd:double"&gt;-17.71993&lt;/D&gt;&lt;D xsi:type="xsd:double"&gt;-9.891998&lt;/D&gt;&lt;D xsi:type="xsd:double"&gt;-7.0981383&lt;/D&gt;&lt;D xsi:type="xsd:double"&gt;-25.054132&lt;/D&gt;&lt;D xsi:type="xsd:double"&gt;-20.28309&lt;/D&gt;&lt;D xsi:type="xsd:double"&gt;-20.867104&lt;/D&gt;&lt;D xsi:type="xsd:double"&gt;-29.352146&lt;/D&gt;&lt;D xsi:type="xsd:double"&gt;-48.06154&lt;/D&gt;&lt;D xsi:type="xsd:double"&gt;-44.716812&lt;/D&gt;&lt;D xsi:type="xsd:double"&gt;-39.7018&lt;/D&gt;&lt;D xsi:type="xsd:double"&gt;-32.531254&lt;/D&gt;&lt;D xsi:type="xsd:double"&gt;-33.07336&lt;/D&gt;&lt;D xsi:type="xsd:double"&gt;-25.480145&lt;/D&gt;&lt;D xsi:type="xsd:double"&gt;-31.01412&lt;/D&gt;&lt;D xsi:type="xsd:double"&gt;-36.401207&lt;/D&gt;&lt;D xsi:type="xsd:double"&gt;-13.140744&lt;/D&gt;&lt;D xsi:type="xsd:double"&gt;-11.691737&lt;/D&gt;&lt;D xsi:type="xsd:double"&gt;-4.440612&lt;/D&gt;&lt;D xsi:type="xsd:double"&gt;5.1065803&lt;/D&gt;&lt;D xsi:type="xsd:double"&gt;53.698277&lt;/D&gt;&lt;D xsi:type="xsd:double"&gt;47.90481&lt;/D&gt;&lt;D xsi:type="xsd:double"&gt;33.72358&lt;/D&gt;&lt;D xsi:type="xsd:double"&gt;17.549097&lt;/D&gt;&lt;D xsi:type="xsd:double"&gt;7.5998545&lt;/D&gt;&lt;D xsi:type="xsd:double"&gt;6.72915&lt;/D&gt;&lt;D xsi:type="xsd:double"&gt;14.726675&lt;/D&gt;&lt;D xsi:type="xsd:double"&gt;2.9466033&lt;/D&gt;&lt;D xsi:type="xsd:double"&gt;5.205846&lt;/D&gt;&lt;D xsi:type="xsd:double"&gt;-10.599446&lt;/D&gt;&lt;D xsi:type="xsd:double"&gt;-18.728172&lt;/D&gt;&lt;D xsi:type="xsd:double"&gt;-13.120061&lt;/D&gt;&lt;D xsi:type="xsd:double"&gt;-19.931162&lt;/D&gt;&lt;D xsi:type="xsd:double"&gt;-15.579873&lt;/D&gt;&lt;D xsi:type="xsd:double"&gt;-16.377586&lt;/D&gt;&lt;D xsi:type="xsd:double"&gt;1.6686201&lt;/D&gt;&lt;D xsi:type="xsd:double"&gt;-13.291091&lt;/D&gt;&lt;D xsi:type="xsd:double"&gt;9.115732&lt;/D&gt;&lt;D xsi:type="xsd:double"&gt;10.531532&lt;/D&gt;&lt;D xsi:type="xsd:double"&gt;3.7676454&lt;/D&gt;&lt;D xsi:type="xsd:double"&gt;7.3140025&lt;/D&gt;&lt;D xsi:type="xsd:double"&gt;14.649761&lt;/D&gt;&lt;D xsi:type="xsd:double"&gt;17.875767&lt;/D&gt;&lt;D xsi:type="xsd:double"&gt;18.64159&lt;/D&gt;&lt;D xsi:type="xsd:double"&gt;14.980936&lt;/D&gt;&lt;D xsi:type="xsd:double"&gt;8.364809&lt;/D&gt;&lt;D xsi:type="xsd:double"&gt;28.55134&lt;/D&gt;&lt;D xsi:type="xsd:double"&gt;10.08966&lt;/D&gt;&lt;D xsi:type="xsd:double"&gt;45.207333&lt;/D&gt;&lt;D xsi:type="xsd:double"&gt;14.988899&lt;/D&gt;&lt;D xsi:type="xsd:double"&gt;-0.66765547&lt;/D&gt;&lt;D xsi:type="xsd:double"&gt;13.377201&lt;/D&gt;&lt;D xsi:type="xsd:double"&gt;-4.3447375&lt;/D&gt;&lt;D xsi:type="xsd:double"&gt;6.5440774&lt;/D&gt;&lt;D xsi:type="xsd:double"&gt;-0.7864833&lt;/D&gt;&lt;D xsi:type="xsd:double"&gt;-10.964089&lt;/D&gt;&lt;D xsi:type="xsd:double"&gt;-3.001225&lt;/D&gt;&lt;D xsi:type="xsd:double"&gt;-1.5633702&lt;/D&gt;&lt;D xsi:type="xsd:double"&gt;-1.574713&lt;/D&gt;&lt;D xsi:type="xsd:double"&gt;-2.3811162&lt;/D&gt;&lt;D xsi:type="xsd:double"&gt;-7.4133754&lt;/D&gt;&lt;D xsi:type="xsd:double"&gt;-10.07182&lt;/D&gt;&lt;D xsi:type="xsd:double"&gt;0.49268007&lt;/D&gt;&lt;D xsi:type="xsd:double"&gt;9.041178&lt;/D&gt;&lt;D xsi:type="xsd:double"&gt;4.0477157&lt;/D&gt;&lt;D xsi:type="xsd:double"&gt;-0.8818865&lt;/D&gt;&lt;D xsi:type="xsd:double"&gt;-1.6561627&lt;/D&gt;&lt;D xsi:type="xsd:double"&gt;17.933428&lt;/D&gt;&lt;D xsi:type="xsd:double"&gt;12.984228&lt;/D&gt;&lt;D xsi:type="xsd:double"&gt;5.5356264&lt;/D&gt;&lt;D xsi:type="xsd:double"&gt;18.417418&lt;/D&gt;&lt;D xsi:type="xsd:double"&gt;20.673168&lt;/D&gt;&lt;D xsi:type="xsd:double"&gt;15.568709&lt;/D&gt;&lt;D xsi:type="xsd:double"&gt;27.60669&lt;/D&gt;&lt;D xsi:type="xsd:double"&gt;31.723999&lt;/D&gt;&lt;/FQL&gt;&lt;FQL&gt;&lt;Q&gt;QAT^FG_TOTAL_RETURNC(-10AY,0,AM)&lt;/Q&gt;&lt;R&gt;121&lt;/R&gt;&lt;C&gt;1&lt;/C&gt;&lt;D xsi:type="xsd:double"&gt;1.7800093&lt;/D&gt;&lt;D xsi:type="xsd:double"&gt;-1.7264485&lt;/D&gt;&lt;D xsi:type="xsd:double"&gt;-9.37714&lt;/D&gt;&lt;D xsi:type="xsd:double"&gt;-8.534741&lt;/D&gt;&lt;D xsi:type="xsd:double"&gt;-4.7564387&lt;/D&gt;&lt;D xsi:type="xsd:double"&gt;1.7351031&lt;/D&gt;&lt;D xsi:type="xsd:double"&gt;10.721993&lt;/D&gt;&lt;D xsi:type="xsd:double"&gt;0.7907152&lt;/D&gt;&lt;D xsi:type="xsd:double"&gt;-3.540498&lt;/D&gt;&lt;D xsi:type="xsd:double"&gt;-1.6107738&lt;/D&gt;&lt;D xsi:type="xsd:double"&gt;3.4794807&lt;/D&gt;&lt;D xsi:type="xsd:double"&gt;8.230233&lt;/D&gt;&lt;D xsi:type="xsd:double"&gt;-3.926444&lt;/D&gt;&lt;D xsi:type="xsd:double"&gt;0.51733255&lt;/D&gt;&lt;D xsi:type="xsd:double"&gt;-7.4112234&lt;/D&gt;&lt;D xsi:type="xsd:double"&gt;2.779317&lt;/D&gt;&lt;D xsi:type="xsd:double"&gt;7.3553324&lt;/D&gt;&lt;D xsi:type="xsd:double"&gt;-0.5541563&lt;/D&gt;&lt;D xsi:type="xsd:double"&gt;-1.0891616&lt;/D&gt;&lt;D xsi:type="xsd:double"&gt;2.0742655&lt;/D&gt;&lt;D xsi:type="xsd:double"&gt;-4.9172106&lt;/D&gt;&lt;D xsi:type="xsd:double"&gt;-8.548814&lt;/D&gt;&lt;D xsi:type="xsd:double"&gt;2.3562193&lt;/D&gt;&lt;D xsi:type="xsd:double"&gt;0.76247454&lt;/D&gt;&lt;D xsi:type="xsd:double"&gt;-8.556461&lt;/D&gt;&lt;D xsi:type="xsd:double"&gt;-0.95480084&lt;/D&gt;&lt;D xsi:type="xsd:double"&gt;-8.065552&lt;/D&gt;&lt;D xsi:type="xsd:double"&gt;2.3418427&lt;/D&gt;&lt;D xsi:type="xsd:double"&gt;18.401014&lt;/D&gt;&lt;D xsi:type="xsd:double"&gt;-6.940526&lt;/D&gt;&lt;D xsi:type="xsd:double"&gt;0.43398142&lt;/D&gt;&lt;D xsi:type="xsd:double"&gt;4.3827057&lt;/D&gt;&lt;D xsi:type="xsd:double"&gt;-1.7740965&lt;/D&gt;&lt;D xsi:type="xsd:double"&gt;5.057192&lt;/D&gt;&lt;D xsi:type="xsd:double"&gt;0.21486282&lt;/D&gt;&lt;D xsi:type="xsd:double"&gt;6.3956976&lt;/D&gt;&lt;D xsi:type="xsd:double"&gt;0.5617976&lt;/D&gt;&lt;D xsi:type="xsd:double"&gt;-1.5642405&lt;/D&gt;&lt;D xsi:type="xsd:double"&gt;6.753683&lt;/D&gt;&lt;D xsi:type="xsd:double"&gt;2.073896&lt;/D&gt;&lt;D xsi:type="xsd:double"&gt;2.1061897&lt;/D&gt;&lt;D xsi:type="xsd:double"&gt;-4.106772&lt;/D&gt;&lt;D xsi:type="xsd:double"&gt;-4.014987&lt;/D&gt;&lt;D xsi:type="xsd:double"&gt;4.6848893&lt;/D&gt;&lt;D xsi:type="xsd:double"&gt;-3.622806&lt;/D&gt;&lt;D xsi:type="xsd:double"&gt;2.5268078&lt;/D&gt;&lt;D xsi:type="xsd:double"&gt;0.6460786&lt;/D&gt;&lt;D xsi:type="xsd:double"&gt;-6.824237&lt;/D&gt;&lt;D xsi:type="xsd:double"&gt;6.6712737&lt;/D&gt;&lt;D xsi:type="xsd:double"&gt;-0.32997727&lt;/D&gt;&lt;D xsi:type="xsd:double"&gt;-1.2934923&lt;/D&gt;&lt;D xsi:type="xsd:double"&gt;2.2707105&lt;/D&gt;&lt;D xsi:type="xsd:double"&gt;-1.0549307&lt;/D&gt;&lt;D xsi:type="xsd:double"&gt;-3.3370674&lt;/D&gt;&lt;D xsi:type="xsd:double"&gt;-21.632725&lt;/D&gt;&lt;D xsi:type="xsd:double"&gt;19.497131&lt;/D&gt;&lt;D xsi:type="xsd:double"&gt;-1.2905777&lt;/D&gt;&lt;D xsi:type="xsd:double"&gt;0.93084574&lt;/D&gt;&lt;D xsi:type="xsd:double"&gt;6.7767143&lt;/D&gt;&lt;D xsi:type="xsd:double"&gt;3.3340454&lt;/D&gt;&lt;D xsi:type="xsd:double"&gt;1.1968613&lt;/D&gt;&lt;D xsi:type="xsd:double"&gt;4.957509&lt;/D&gt;&lt;D xsi:type="xsd:double"&gt;-2.1869957&lt;/D&gt;&lt;D xsi:type="xsd:double"&gt;3.6316395&lt;/D&gt;&lt;D xsi:type="xsd:double"&gt;3.2335997&lt;/D&gt;&lt;D xsi:type="xsd:double"&gt;-2.0335257&lt;/D&gt;&lt;D xsi:type="xsd:double"&gt;-1.2714624&lt;/D&gt;&lt;D xsi:type="xsd:double"&gt;2.8544307&lt;/D&gt;&lt;D xsi:type="xsd:double"&gt;2.7673244&lt;/D&gt;&lt;D xsi:type="xsd:double"&gt;-0.54244995&lt;/D&gt;&lt;D xsi:type="xsd:double"&gt;0.5956888&lt;/D&gt;&lt;D xsi:type="xsd:double"&gt;1.6710162&lt;/D&gt;&lt;D xsi:type="xsd:double"&gt;1.1813164&lt;/D&gt;&lt;D xsi:type="xsd:double"&gt;4.6527863&lt;/D&gt;&lt;D xsi:type="xsd:double"&gt;3.1692982&lt;/D&gt;&lt;D xsi:type="xsd:double"&gt;-3.8081884&lt;/D&gt;&lt;D xsi:type="xsd:double"&gt;4.6851516&lt;/D&gt;&lt;D xsi:type="xsd:double"&gt;8.911443&lt;/D&gt;&lt;D xsi:type="xsd:double"&gt;2.1496177&lt;/D&gt;&lt;D xsi:type="xsd:double"&gt;4.882157&lt;/D&gt;&lt;D xsi:type="xsd:double"&gt;-5.939001&lt;/D&gt;&lt;D xsi:type="xsd:double"&gt;-3.9583564&lt;/D&gt;&lt;D xsi:type="xsd:double"&gt;-6.25&lt;/D&gt;&lt;D xsi:type="xsd:double"&gt;14.0196085&lt;/D&gt;&lt;D xsi:type="xsd:double"&gt;-4.408002&lt;/D&gt;&lt;D xsi:type="xsd:double"&gt;-3.124386&lt;/D&gt;&lt;D xsi:type="xsd:double"&gt;3.047347&lt;/D&gt;&lt;D xsi:type="xsd:double"&gt;-11.967701&lt;/D&gt;&lt;D xsi:type="xsd:double"&gt;-2.35039&lt;/D&gt;&lt;D xsi:type="xsd:double"&gt;-6.0174046&lt;/D&gt;&lt;D xsi:type="xsd:double"&gt;3.7650585&lt;/D&gt;&lt;D xsi:type="xsd:double"&gt;-1.1898279&lt;/D&gt;&lt;D xsi:type="xsd:double"&gt;5.309248&lt;/D&gt;&lt;D xsi:type="xsd:double"&gt;-3.3654153&lt;/D&gt;&lt;D xsi:type="xsd:double"&gt;-0.39128065&lt;/D&gt;&lt;D xsi:type="xsd:double"&gt;3.5353541&lt;/D&gt;&lt;D xsi:type="xsd:double"&gt;-2.7100265&lt;/D&gt;&lt;D xsi:type="xsd:double"&gt;-5.2367687&lt;/D&gt;&lt;D xsi:type="xsd:double"&gt;1.116991&lt;/D&gt;&lt;D xsi:type="xsd:double"&gt;-3.372091&lt;/D&gt;&lt;D xsi:type="xsd:double"&gt;8.303249&lt;/D&gt;&lt;D xsi:type="xsd:double"&gt;-3.6111116&lt;/D&gt;&lt;D xsi:type="xsd:double"&gt;3.1700253&lt;/D&gt;&lt;D xsi:type="xsd:double"&gt;-3.2960892&lt;/D&gt;&lt;D xsi:type="xsd:double"&gt;-0.635463&lt;/D&gt;&lt;D xsi:type="xsd:double"&gt;0.560081&lt;/D&gt;&lt;D xsi:type="xsd:double"&gt;5.1452756&lt;/D&gt;&lt;D xsi:type="xsd:double"&gt;-0.34543276&lt;/D&gt;&lt;D xsi:type="xsd:double"&gt;4.563844&lt;/D&gt;&lt;D xsi:type="xsd:double"&gt;1.43646&lt;/D&gt;&lt;D xsi:type="xsd:double"&gt;0.21785498&lt;/D&gt;&lt;D xsi:type="xsd:double"&gt;-0.8152127&lt;/D&gt;&lt;D xsi:type="xsd:double"&gt;-2.0794272&lt;/D&gt;&lt;D xsi:type="xsd:double"&gt;1.7055154&lt;/D&gt;&lt;D xsi:type="xsd:double"&gt;1.0620475&lt;/D&gt;&lt;D xsi:type="xsd:double"&gt;-2.5995553&lt;/D&gt;&lt;D xsi:type="xsd:double"&gt;6.189668&lt;/D&gt;&lt;D xsi:type="xsd:double"&gt;1.06951&lt;/D&gt;&lt;D xsi:type="xsd:double"&gt;1.483357&lt;/D&gt;&lt;D xsi:type="xsd:double"&gt;8.222103&lt;/D&gt;&lt;D xsi:type="xsd:double"&gt;-3.6013782&lt;/D&gt;&lt;/FQL&gt;&lt;FQL&gt;&lt;Q&gt;EWY^FG_TOTAL_RETURNC(-10AY,0,AM)&lt;/Q&gt;&lt;R&gt;121&lt;/R&gt;&lt;C&gt;1&lt;/C&gt;&lt;D xsi:type="xsd:double"&gt;-0.79640746&lt;/D&gt;&lt;D xsi:type="xsd:double"&gt;9.4895&lt;/D&gt;&lt;D xsi:type="xsd:double"&gt;-1.71085&lt;/D&gt;&lt;D xsi:type="xsd:double"&gt;-5.0306025&lt;/D&gt;&lt;D xsi:type="xsd:double"&gt;-2.864778&lt;/D&gt;&lt;D xsi:type="xsd:double"&gt;-1.358521&lt;/D&gt;&lt;D xsi:type="xsd:double"&gt;8.995056&lt;/D&gt;&lt;D xsi:type="xsd:double"&gt;3.5735369&lt;/D&gt;&lt;D xsi:type="xsd:double"&gt;-3.5836756&lt;/D&gt;&lt;D xsi:type="xsd:double"&gt;2.313161&lt;/D&gt;&lt;D xsi:type="xsd:double"&gt;3.1884074&lt;/D&gt;&lt;D xsi:type="xsd:double"&gt;7.134831&lt;/D&gt;&lt;D xsi:type="xsd:double"&gt;-1.2585163&lt;/D&gt;&lt;D xsi:type="xsd:double"&gt;-0.70809126&lt;/D&gt;&lt;D xsi:type="xsd:double"&gt;-5.776435&lt;/D&gt;&lt;D xsi:type="xsd:double"&gt;4.1816473&lt;/D&gt;&lt;D xsi:type="xsd:double"&gt;4.261112&lt;/D&gt;&lt;D xsi:type="xsd:double"&gt;2.468264&lt;/D&gt;&lt;D xsi:type="xsd:double"&gt;0.41294098&lt;/D&gt;&lt;D xsi:type="xsd:double"&gt;2.2960901&lt;/D&gt;&lt;D xsi:type="xsd:double"&gt;10.351753&lt;/D&gt;&lt;D xsi:type="xsd:double"&gt;2.0491838&lt;/D&gt;&lt;D xsi:type="xsd:double"&gt;2.186513&lt;/D&gt;&lt;D xsi:type="xsd:double"&gt;-3.9010167&lt;/D&gt;&lt;D xsi:type="xsd:double"&gt;3.4686446&lt;/D&gt;&lt;D xsi:type="xsd:double"&gt;5.7092667&lt;/D&gt;&lt;D xsi:type="xsd:double"&gt;3.0466795&lt;/D&gt;&lt;D xsi:type="xsd:double"&gt;-0.06719828&lt;/D&gt;&lt;D xsi:type="xsd:double"&gt;7.890129&lt;/D&gt;&lt;D xsi:type="xsd:double"&gt;-8.215666&lt;/D&gt;&lt;D xsi:type="xsd:double"&gt;6.5734267&lt;/D&gt;&lt;D xsi:type="xsd:double"&gt;-2.5065541&lt;/D&gt;&lt;D xsi:type="xsd:double"&gt;0.91533659999999994&lt;/D&gt;&lt;D xsi:type="xsd:double"&gt;-2.4943352&lt;/D&gt;&lt;D xsi:type="xsd:double"&gt;-9.835834&lt;/D&gt;&lt;D xsi:type="xsd:double"&gt;-1.8206716&lt;/D&gt;&lt;D xsi:type="xsd:double"&gt;1.3908267&lt;/D&gt;&lt;D xsi:type="xsd:double"&gt;-5.3497972&lt;/D&gt;&lt;D xsi:type="xsd:double"&gt;-5.7648897&lt;/D&gt;&lt;D xsi:type="xsd:double"&gt;2.477789&lt;/D&gt;&lt;D xsi:type="xsd:double"&gt;1.1495471&lt;/D&gt;&lt;D xsi:type="xsd:double"&gt;6.1319947&lt;/D&gt;&lt;D xsi:type="xsd:double"&gt;-2.9596984&lt;/D&gt;&lt;D xsi:type="xsd:double"&gt;3.7475705&lt;/D&gt;&lt;D xsi:type="xsd:double"&gt;-9.695077&lt;/D&gt;&lt;D xsi:type="xsd:double"&gt;-0.65801144&lt;/D&gt;&lt;D xsi:type="xsd:double"&gt;0.41834116&lt;/D&gt;&lt;D xsi:type="xsd:double"&gt;-10.51901&lt;/D&gt;&lt;D xsi:type="xsd:double"&gt;11.425805&lt;/D&gt;&lt;D xsi:type="xsd:double"&gt;0.6615639&lt;/D&gt;&lt;D xsi:type="xsd:double"&gt;4.2545795&lt;/D&gt;&lt;D xsi:type="xsd:double"&gt;1.2441993&lt;/D&gt;&lt;D xsi:type="xsd:double"&gt;4.947126&lt;/D&gt;&lt;D xsi:type="xsd:double"&gt;0.33499002&lt;/D&gt;&lt;D xsi:type="xsd:double"&gt;-25.81876&lt;/D&gt;&lt;D xsi:type="xsd:double"&gt;4.8864126&lt;/D&gt;&lt;D xsi:type="xsd:double"&gt;2.9423833&lt;/D&gt;&lt;D xsi:type="xsd:double"&gt;14.092886&lt;/D&gt;&lt;D xsi:type="xsd:double"&gt;1.6527534&lt;/D&gt;&lt;D xsi:type="xsd:double"&gt;14.461744&lt;/D&gt;&lt;D xsi:type="xsd:double"&gt;-3.558606&lt;/D&gt;&lt;D xsi:type="xsd:double"&gt;5.41085&lt;/D&gt;&lt;D xsi:type="xsd:double"&gt;5.618477&lt;/D&gt;&lt;D xsi:type="xsd:double"&gt;14.789033&lt;/D&gt;&lt;D xsi:type="xsd:double"&gt;15.677643&lt;/D&gt;&lt;D xsi:type="xsd:double"&gt;-0.5495727&lt;/D&gt;&lt;D xsi:type="xsd:double"&gt;-6.4505816&lt;/D&gt;&lt;D xsi:type="xsd:double"&gt;3.2034516&lt;/D&gt;&lt;D xsi:type="xsd:double"&gt;-2.9389083&lt;/D&gt;&lt;D xsi:type="xsd:double"&gt;5.0578356&lt;/D&gt;&lt;D xsi:type="xsd:double"&gt;-1.8782377&lt;/D&gt;&lt;D xsi:type="xsd:double"&gt;-3.9273918&lt;/D&gt;&lt;D xsi:type="xsd:double"&gt;-4.2597055&lt;/D&gt;&lt;D xsi:type="xsd:double"&gt;-8.539647&lt;/D&gt;&lt;D xsi:type="xsd:double"&gt;4.2500377&lt;/D&gt;&lt;D xsi:type="xsd:double"&gt;1.2794733&lt;/D&gt;&lt;D xsi:type="xsd:double"&gt;0.9238839&lt;/D&gt;&lt;D xsi:type="xsd:double"&gt;-8.612257&lt;/D&gt;&lt;D xsi:type="xsd:double"&gt;-7.9423904&lt;/D&gt;&lt;D xsi:type="xsd:double"&gt;2.101028&lt;/D&gt;&lt;D xsi:type="xsd:double"&gt;-8.523053&lt;/D&gt;&lt;D xsi:type="xsd:double"&gt;0.71793795&lt;/D&gt;&lt;D xsi:type="xsd:double"&gt;-10.375416&lt;/D&gt;&lt;D xsi:type="xsd:double"&gt;9.915161&lt;/D&gt;&lt;D xsi:type="xsd:double"&gt;-9.422731&lt;/D&gt;&lt;D xsi:type="xsd:double"&gt;-12.799579&lt;/D&gt;&lt;D xsi:type="xsd:double"&gt;23.635996&lt;/D&gt;&lt;D xsi:type="xsd:double"&gt;-4.1659775&lt;/D&gt;&lt;D xsi:type="xsd:double"&gt;7.7351093&lt;/D&gt;&lt;D xsi:type="xsd:double"&gt;0.83925724&lt;/D&gt;&lt;D xsi:type="xsd:double"&gt;-7.5384083&lt;/D&gt;&lt;D xsi:type="xsd:double"&gt;7.5991035&lt;/D&gt;&lt;D xsi:type="xsd:double"&gt;-4.6492934&lt;/D&gt;&lt;D xsi:type="xsd:double"&gt;12.434614&lt;/D&gt;&lt;D xsi:type="xsd:double"&gt;-0.81032515&lt;/D&gt;&lt;D xsi:type="xsd:double"&gt;-4.5083227&lt;/D&gt;&lt;D xsi:type="xsd:double"&gt;-1.7585576&lt;/D&gt;&lt;D xsi:type="xsd:double"&gt;-4.8056784&lt;/D&gt;&lt;D xsi:type="xsd:double"&gt;2.1514535&lt;/D&gt;&lt;D xsi:type="xsd:double"&gt;4.56053&lt;/D&gt;&lt;D xsi:type="xsd:double"&gt;-0.13483763&lt;/D&gt;&lt;D xsi:type="xsd:double"&gt;5.0358534&lt;/D&gt;&lt;D xsi:type="xsd:double"&gt;4.297912&lt;/D&gt;&lt;D xsi:type="xsd:double"&gt;-6.858081&lt;/D&gt;&lt;D xsi:type="xsd:double"&gt;3.6256194&lt;/D&gt;&lt;D xsi:type="xsd:double"&gt;0.75525045&lt;/D&gt;&lt;D xsi:type="xsd:double"&gt;5.0175905&lt;/D&gt;&lt;D xsi:type="xsd:double"&gt;-9.308088&lt;/D&gt;&lt;D xsi:type="xsd:double"&gt;0.40154457&lt;/D&gt;&lt;D xsi:type="xsd:double"&gt;</t>
        </r>
      </text>
    </comment>
    <comment ref="A11" authorId="0" shapeId="0" xr:uid="{231EE905-9E59-46D1-9E18-ECB66A4A620E}">
      <text>
        <r>
          <rPr>
            <b/>
            <sz val="9"/>
            <color indexed="81"/>
            <rFont val="Tahoma"/>
            <family val="2"/>
          </rPr>
          <t>1.4077783&lt;/D&gt;&lt;D xsi:type="xsd:double"&gt;-10.317087&lt;/D&gt;&lt;D xsi:type="xsd:double"&gt;-2.4098516&lt;/D&gt;&lt;D xsi:type="xsd:double"&gt;-1.1951566&lt;/D&gt;&lt;D xsi:type="xsd:double"&gt;3.0642748&lt;/D&gt;&lt;D xsi:type="xsd:double"&gt;1.4322042&lt;/D&gt;&lt;D xsi:type="xsd:double"&gt;-2.9311895&lt;/D&gt;&lt;D xsi:type="xsd:double"&gt;6.867981&lt;/D&gt;&lt;D xsi:type="xsd:double"&gt;16.626465&lt;/D&gt;&lt;D xsi:type="xsd:double"&gt;7.194555&lt;/D&gt;&lt;D xsi:type="xsd:double"&gt;2.1223783&lt;/D&gt;&lt;D xsi:type="xsd:double"&gt;6.1538577&lt;/D&gt;&lt;/FQL&gt;&lt;FQL&gt;&lt;Q&gt;EPHE^FG_TOTAL_RETURNC(-10AY,0,AM)&lt;/Q&gt;&lt;R&gt;121&lt;/R&gt;&lt;C&gt;1&lt;/C&gt;&lt;D xsi:type="xsd:double"&gt;-7.318372&lt;/D&gt;&lt;D xsi:type="xsd:double"&gt;4.9855947&lt;/D&gt;&lt;D xsi:type="xsd:double"&gt;-7.6585236&lt;/D&gt;&lt;D xsi:type="xsd:double"&gt;-3.3590972&lt;/D&gt;&lt;D xsi:type="xsd:double"&gt;-4.8858523&lt;/D&gt;&lt;D xsi:type="xsd:double"&gt;5.452788&lt;/D&gt;&lt;D xsi:type="xsd:double"&gt;9.295154&lt;/D&gt;&lt;D xsi:type="xsd:double"&gt;4.33681&lt;/D&gt;&lt;D xsi:type="xsd:double"&gt;-1.1335969&lt;/D&gt;&lt;D xsi:type="xsd:double"&gt;3.6309004&lt;/D&gt;&lt;D xsi:type="xsd:double"&gt;5.17056&lt;/D&gt;&lt;D xsi:type="xsd:double"&gt;0.05028248&lt;/D&gt;&lt;D xsi:type="xsd:double"&gt;-7.56281&lt;/D&gt;&lt;D xsi:type="xsd:double"&gt;-3.7782013&lt;/D&gt;&lt;D xsi:type="xsd:double"&gt;-8.0791&lt;/D&gt;&lt;D xsi:type="xsd:double"&gt;-0.06146431&lt;/D&gt;&lt;D xsi:type="xsd:double"&gt;6.6072702&lt;/D&gt;&lt;D xsi:type="xsd:double"&gt;-1.1860013&lt;/D&gt;&lt;D xsi:type="xsd:double"&gt;-1.170963&lt;/D&gt;&lt;D xsi:type="xsd:double"&gt;7.138622&lt;/D&gt;&lt;D xsi:type="xsd:double"&gt;1.0229588&lt;/D&gt;&lt;D xsi:type="xsd:double"&gt;1.8883348&lt;/D&gt;&lt;D xsi:type="xsd:double"&gt;-0.8934796&lt;/D&gt;&lt;D xsi:type="xsd:double"&gt;-3.7792265&lt;/D&gt;&lt;D xsi:type="xsd:double"&gt;3.334272&lt;/D&gt;&lt;D xsi:type="xsd:double"&gt;2.1602392&lt;/D&gt;&lt;D xsi:type="xsd:double"&gt;-0.21413565&lt;/D&gt;&lt;D xsi:type="xsd:double"&gt;-0.10728836&lt;/D&gt;&lt;D xsi:type="xsd:double"&gt;6.4351797&lt;/D&gt;&lt;D xsi:type="xsd:double"&gt;-7.5233517&lt;/D&gt;&lt;D xsi:type="xsd:double"&gt;-0.5733073&lt;/D&gt;&lt;D xsi:type="xsd:double"&gt;-4.5853853&lt;/D&gt;&lt;D xsi:type="xsd:double"&gt;-2.7625859&lt;/D&gt;&lt;D xsi:type="xsd:double"&gt;-3.4921587&lt;/D&gt;&lt;D xsi:type="xsd:double"&gt;-5.1138997&lt;/D&gt;&lt;D xsi:type="xsd:double"&gt;6.1972737&lt;/D&gt;&lt;D xsi:type="xsd:double"&gt;-4.9190283&lt;/D&gt;&lt;D xsi:type="xsd:double"&gt;-7.358617&lt;/D&gt;&lt;D xsi:type="xsd:double"&gt;-0.55497885&lt;/D&gt;&lt;D xsi:type="xsd:double"&gt;11.405647&lt;/D&gt;&lt;D xsi:type="xsd:double"&gt;7.2713256&lt;/D&gt;&lt;D xsi:type="xsd:double"&gt;1.0221958&lt;/D&gt;&lt;D xsi:type="xsd:double"&gt;-3.6426663&lt;/D&gt;&lt;D xsi:type="xsd:double"&gt;4.2304277&lt;/D&gt;&lt;D xsi:type="xsd:double"&gt;-3.828442&lt;/D&gt;&lt;D xsi:type="xsd:double"&gt;5.4774046&lt;/D&gt;&lt;D xsi:type="xsd:double"&gt;3.7209153&lt;/D&gt;&lt;D xsi:type="xsd:double"&gt;-8.04407&lt;/D&gt;&lt;D xsi:type="xsd:double"&gt;3.624928&lt;/D&gt;&lt;D xsi:type="xsd:double"&gt;-1.0118484&lt;/D&gt;&lt;D xsi:type="xsd:double"&gt;2.8329372&lt;/D&gt;&lt;D xsi:type="xsd:double"&gt;-2.158475&lt;/D&gt;&lt;D xsi:type="xsd:double"&gt;-0.6644368&lt;/D&gt;&lt;D xsi:type="xsd:double"&gt;-4.0947556&lt;/D&gt;&lt;D xsi:type="xsd:double"&gt;-32.692898&lt;/D&gt;&lt;D xsi:type="xsd:double"&gt;7.023108&lt;/D&gt;&lt;D xsi:type="xsd:double"&gt;4.403043&lt;/D&gt;&lt;D xsi:type="xsd:double"&gt;12.043798&lt;/D&gt;&lt;D xsi:type="xsd:double"&gt;-0.31189322&lt;/D&gt;&lt;D xsi:type="xsd:double"&gt;-0.69393516&lt;/D&gt;&lt;D xsi:type="xsd:double"&gt;-1.5814662&lt;/D&gt;&lt;D xsi:type="xsd:double"&gt;0&lt;/D&gt;&lt;D xsi:type="xsd:double"&gt;17.712997&lt;/D&gt;&lt;D xsi:type="xsd:double"&gt;4.507935&lt;/D&gt;&lt;D xsi:type="xsd:double"&gt;1.0100126&lt;/D&gt;&lt;D xsi:type="xsd:double"&gt;-4.7619047&lt;/D&gt;&lt;D xsi:type="xsd:double"&gt;-5.094939&lt;/D&gt;&lt;D xsi:type="xsd:double"&gt;-1.8005967&lt;/D&gt;&lt;D xsi:type="xsd:double"&gt;-3.7690997&lt;/D&gt;&lt;D xsi:type="xsd:double"&gt;12.510085&lt;/D&gt;&lt;D xsi:type="xsd:double"&gt;-4.6416163&lt;/D&gt;&lt;D xsi:type="xsd:double"&gt;-5.5960298&lt;/D&gt;&lt;D xsi:type="xsd:double"&gt;7.8568935&lt;/D&gt;&lt;D xsi:type="xsd:double"&gt;2.861786&lt;/D&gt;&lt;D xsi:type="xsd:double"&gt;5.7224154&lt;/D&gt;&lt;D xsi:type="xsd:double"&gt;-2.9007077&lt;/D&gt;&lt;D xsi:type="xsd:double"&gt;-1.796025&lt;/D&gt;&lt;D xsi:type="xsd:double"&gt;0.59804916&lt;/D&gt;&lt;D xsi:type="xsd:double"&gt;-5.788481&lt;/D&gt;&lt;D xsi:type="xsd:double"&gt;-0.9299278&lt;/D&gt;&lt;D xsi:type="xsd:double"&gt;-5.6654396&lt;/D&gt;&lt;D xsi:type="xsd:double"&gt;-1.9862711&lt;/D&gt;&lt;D xsi:type="xsd:double"&gt;-6.749815&lt;/D&gt;&lt;D xsi:type="xsd:double"&gt;7.828486&lt;/D&gt;&lt;D xsi:type="xsd:double"&gt;-2.8456807&lt;/D&gt;&lt;D xsi:type="xsd:double"&gt;-16.184753&lt;/D&gt;&lt;D xsi:type="xsd:double"&gt;12.410402&lt;/D&gt;&lt;D xsi:type="xsd:double"&gt;5.540049&lt;/D&gt;&lt;D xsi:type="xsd:double"&gt;6.857896&lt;/D&gt;&lt;D xsi:type="xsd:double"&gt;1.1184096&lt;/D&gt;&lt;D xsi:type="xsd:double"&gt;-7.514042&lt;/D&gt;&lt;D xsi:type="xsd:double"&gt;-0.8731961&lt;/D&gt;&lt;D xsi:type="xsd:double"&gt;0.8425832&lt;/D&gt;&lt;D xsi:type="xsd:double"&gt;-1.4432371&lt;/D&gt;&lt;D xsi:type="xsd:double"&gt;3.2371283&lt;/D&gt;&lt;D xsi:type="xsd:double"&gt;-4.835659&lt;/D&gt;&lt;D xsi:type="xsd:double"&gt;-1.4688373&lt;/D&gt;&lt;D xsi:type="xsd:double"&gt;-1.5713096&lt;/D&gt;&lt;D xsi:type="xsd:double"&gt;0.98239183&lt;/D&gt;&lt;D xsi:type="xsd:double"&gt;2.432108&lt;/D&gt;&lt;D xsi:type="xsd:double"&gt;6.1674476&lt;/D&gt;&lt;D xsi:type="xsd:double"&gt;3.0815482&lt;/D&gt;&lt;D xsi:type="xsd:double"&gt;1.7134547&lt;/D&gt;&lt;D xsi:type="xsd:double"&gt;-6.774193&lt;/D&gt;&lt;D xsi:type="xsd:double"&gt;-2.345252&lt;/D&gt;&lt;D xsi:type="xsd:double"&gt;-2.6053786&lt;/D&gt;&lt;D xsi:type="xsd:double"&gt;3.939271&lt;/D&gt;&lt;D xsi:type="xsd:double"&gt;1.5396714&lt;/D&gt;&lt;D xsi:type="xsd:double"&gt;9.758949&lt;/D&gt;&lt;D xsi:type="xsd:double"&gt;1.5232086&lt;/D&gt;&lt;D xsi:type="xsd:double"&gt;-9.07188&lt;/D&gt;&lt;D xsi:type="xsd:double"&gt;-1.3046801&lt;/D&gt;&lt;D xsi:type="xsd:double"&gt;-2.8163552&lt;/D&gt;&lt;D xsi:type="xsd:double"&gt;-3.8740933&lt;/D&gt;&lt;D xsi:type="xsd:double"&gt;5.289674&lt;/D&gt;&lt;D xsi:type="xsd:double"&gt;-0.47847033&lt;/D&gt;&lt;D xsi:type="xsd:double"&gt;11.177885&lt;/D&gt;&lt;D xsi:type="xsd:double"&gt;1.1891842&lt;/D&gt;&lt;D xsi:type="xsd:double"&gt;-2.2316873&lt;/D&gt;&lt;D xsi:type="xsd:double"&gt;-2.1378517&lt;/D&gt;&lt;D xsi:type="xsd:double"&gt;-2.8248608&lt;/D&gt;&lt;/FQL&gt;&lt;FQL&gt;&lt;Q&gt;ECH^JULIAN(FG_TOTAL_RETURNC(-10AY,0,AM).DATES)&lt;/Q&gt;&lt;R&gt;121&lt;/R&gt;&lt;C&gt;1&lt;/C&gt;&lt;D xsi:type="xsd:long"&gt;42258&lt;/D&gt;&lt;D xsi:type="xsd:long"&gt;42289&lt;/D&gt;&lt;D xsi:type="xsd:long"&gt;42320&lt;/D&gt;&lt;D xsi:type="xsd:long"&gt;42349&lt;/D&gt;&lt;D xsi:type="xsd:long"&gt;42381&lt;/D&gt;&lt;D xsi:type="xsd:long"&gt;42412&lt;/D&gt;&lt;D xsi:type="xsd:long"&gt;42440&lt;/D&gt;&lt;D xsi:type="xsd:long"&gt;42472&lt;/D&gt;&lt;D xsi:type="xsd:long"&gt;42502&lt;/D&gt;&lt;D xsi:type="xsd:long"&gt;42531&lt;/D&gt;&lt;D xsi:type="xsd:long"&gt;42563&lt;/D&gt;&lt;D xsi:type="xsd:long"&gt;42594&lt;/D&gt;&lt;D xsi:type="xsd:long"&gt;42625&lt;/D&gt;&lt;D xsi:type="xsd:long"&gt;42655&lt;/D&gt;&lt;D xsi:type="xsd:long"&gt;42685&lt;/D&gt;&lt;D xsi:type="xsd:long"&gt;42716&lt;/D&gt;&lt;D xsi:type="xsd:long"&gt;42747&lt;/D&gt;&lt;D xsi:type="xsd:long"&gt;42776&lt;/D&gt;&lt;D xsi:type="xsd:long"&gt;42804&lt;/D&gt;&lt;D xsi:type="xsd:long"&gt;42837&lt;/D&gt;&lt;D xsi:type="xsd:long"&gt;42867&lt;/D&gt;&lt;D xsi:type="xsd:long"&gt;42898&lt;/D&gt;&lt;D xsi:type="xsd:long"&gt;42928&lt;/D&gt;&lt;D xsi:type="xsd:long"&gt;42958&lt;/D&gt;&lt;D xsi:type="xsd:long"&gt;42990&lt;/D&gt;&lt;D xsi:type="xsd:long"&gt;43020&lt;/D&gt;&lt;D xsi:type="xsd:long"&gt;43049&lt;/D&gt;&lt;D xsi:type="xsd:long"&gt;43081&lt;/D&gt;&lt;D xsi:type="xsd:long"&gt;43112&lt;/D&gt;&lt;D xsi:type="xsd:long"&gt;43143&lt;/D&gt;&lt;D xsi:type="xsd:long"&gt;43171&lt;/D&gt;&lt;D xsi:type="xsd:long"&gt;43202&lt;/D&gt;&lt;D xsi:type="xsd:long"&gt;43231&lt;/D&gt;&lt;D xsi:type="xsd:long"&gt;43263&lt;/D&gt;&lt;D xsi:type="xsd:long"&gt;43293&lt;/D&gt;&lt;D xsi:type="xsd:long"&gt;43322&lt;/D&gt;&lt;D xsi:type="xsd:long"&gt;43355&lt;/D&gt;&lt;D xsi:type="xsd:long"&gt;43385&lt;/D&gt;&lt;D xsi:type="xsd:long"&gt;43416&lt;/D&gt;&lt;D xsi:type="xsd:long"&gt;43446&lt;/D&gt;&lt;D xsi:type="xsd:long"&gt;43476&lt;/D&gt;&lt;D xsi:type="xsd:long"&gt;43508&lt;/D&gt;&lt;D xsi:type="xsd:long"&gt;43536&lt;/D&gt;&lt;D xsi:type="xsd:long"&gt;43567&lt;/D&gt;&lt;D xsi:type="xsd:long"&gt;43595&lt;/D&gt;&lt;D xsi:type="xsd:long"&gt;43628&lt;/D&gt;&lt;D xsi:type="xsd:long"&gt;43658&lt;/D&gt;&lt;D xsi:type="xsd:long"&gt;43689&lt;/D&gt;&lt;D xsi:type="xsd:long"&gt;43720&lt;/D&gt;&lt;D xsi:type="xsd:long"&gt;43749&lt;/D&gt;&lt;D xsi:type="xsd:long"&gt;43781&lt;/D&gt;&lt;D xsi:type="xsd:long"&gt;43811&lt;/D&gt;&lt;D xsi:type="xsd:long"&gt;43840&lt;/D&gt;&lt;D xsi:type="xsd:long"&gt;43873&lt;/D&gt;&lt;D xsi:type="xsd:long"&gt;43902&lt;/D&gt;&lt;D xsi:type="xsd:long"&gt;43930&lt;/D&gt;&lt;D xsi:type="xsd:long"&gt;43963&lt;/D&gt;&lt;D xsi:type="xsd:long"&gt;43994&lt;/D&gt;&lt;D xsi:type="xsd:long"&gt;44022&lt;/D&gt;&lt;D xsi:type="xsd:long"&gt;44055&lt;/D&gt;&lt;D xsi:type="xsd:long"&gt;44085&lt;/D&gt;&lt;D xsi:type="xsd:long"&gt;44116&lt;/D&gt;&lt;D xsi:type="xsd:long"&gt;44147&lt;/D&gt;&lt;D xsi:type="xsd:long"&gt;44176&lt;/D&gt;&lt;D xsi:type="xsd:long"&gt;44208&lt;/D&gt;&lt;D xsi:type="xsd:long"&gt;44239&lt;/D&gt;&lt;D xsi:type="xsd:long"&gt;44267&lt;/D&gt;&lt;D xsi:type="xsd:long"&gt;44298&lt;/D&gt;&lt;D xsi:type="xsd:long"&gt;44328&lt;/D&gt;&lt;D xsi:type="xsd:long"&gt;44358&lt;/D&gt;&lt;D xsi:type="xsd:long"&gt;44389&lt;/D&gt;&lt;D xsi:type="xsd:long"&gt;44420&lt;/D&gt;&lt;D xsi:type="xsd:long"&gt;44449&lt;/D&gt;&lt;D xsi:type="xsd:long"&gt;44481&lt;/D&gt;&lt;D xsi:type="xsd:long"&gt;44512&lt;/D&gt;&lt;D xsi:type="xsd:long"&gt;44540&lt;/D&gt;&lt;D xsi:type="xsd:long"&gt;44573&lt;/D&gt;&lt;D xsi:type="xsd:long"&gt;44603&lt;/D&gt;&lt;D xsi:type="xsd:long"&gt;44631&lt;/D&gt;&lt;D xsi:type="xsd:long"&gt;44663&lt;/D&gt;&lt;D xsi:type="xsd:long"&gt;44693&lt;/D&gt;&lt;D xsi:type="xsd:long"&gt;44722&lt;/D&gt;&lt;D xsi:type="xsd:long"&gt;44754&lt;/D&gt;&lt;D xsi:type="xsd:long"&gt;44785&lt;/D&gt;&lt;D xsi:type="xsd:long"&gt;44816&lt;/D&gt;&lt;D xsi:type="xsd:long"&gt;44846&lt;/D&gt;&lt;D xsi:type="xsd:long"&gt;44876&lt;/D&gt;&lt;D xsi:type="xsd:long"&gt;44907&lt;/D&gt;&lt;D xsi:type="xsd:long"&gt;44938&lt;/D&gt;&lt;D xsi:type="xsd:long"&gt;44967&lt;/D&gt;&lt;D xsi:type="xsd:long"&gt;44995&lt;/D&gt;&lt;D xsi:type="xsd:long"&gt;45028&lt;/D&gt;&lt;D xsi:type="xsd:long"&gt;45058&lt;/D&gt;&lt;D xsi:type="xsd:long"&gt;45089&lt;/D&gt;&lt;D xsi:type="xsd:long"&gt;45119&lt;/D&gt;&lt;D xsi:type="xsd:long"&gt;45149&lt;/D&gt;&lt;D xsi:type="xsd:long"&gt;45181&lt;/D&gt;&lt;D xsi:type="xsd:long"&gt;45211&lt;/D&gt;&lt;D xsi:type="xsd:long"&gt;45240&lt;/D&gt;&lt;D xsi:type="xsd:long"&gt;45272&lt;/D&gt;&lt;D xsi:type="xsd:long"&gt;45303&lt;/D&gt;&lt;D xsi:type="xsd:long"&gt;45334&lt;/D&gt;&lt;D xsi:type="xsd:long"&gt;45363&lt;/D&gt;&lt;D xsi:type="xsd:long"&gt;45394&lt;/D&gt;&lt;D xsi:type="xsd:long"&gt;45422&lt;/D&gt;&lt;D xsi:type="xsd:long"&gt;45455&lt;/D&gt;&lt;D xsi:type="xsd:long"&gt;45485&lt;/D&gt;&lt;D xsi:type="xsd:long"&gt;45516&lt;/D&gt;&lt;D xsi:type="xsd:long"&gt;45547&lt;/D&gt;&lt;D xsi:type="xsd:long"&gt;45576&lt;/D&gt;&lt;D xsi:type="xsd:long"&gt;45608&lt;/D&gt;&lt;D xsi:type="xsd:long"&gt;45638&lt;/D&gt;&lt;D xsi:type="xsd:long"&gt;45667&lt;/D&gt;&lt;D xsi:type="xsd:long"&gt;45700&lt;/D&gt;&lt;D xsi:type="xsd:long"&gt;45728&lt;/D&gt;&lt;D xsi:type="xsd:long"&gt;45758&lt;/D&gt;&lt;D xsi:type="xsd:long"&gt;45789&lt;/D&gt;&lt;D xsi:type="xsd:long"&gt;45820&lt;/D&gt;&lt;D xsi:type="xsd:long"&gt;45849&lt;/D&gt;&lt;D xsi:type="xsd:long"&gt;45881&lt;/D&gt;&lt;D xsi:type="xsd:long"&gt;45912&lt;/D&gt;&lt;/FQL&gt;&lt;FQL&gt;&lt;Q&gt;USDEUR^FG_PRICE_CHANGE(0,-6AM)&lt;/Q&gt;&lt;R&gt;1&lt;/R&gt;&lt;C&gt;1&lt;/C&gt;&lt;D xsi:type="xsd:double"&gt;-6.8645&lt;/D&gt;&lt;/FQL&gt;&lt;FQL&gt;&lt;Q&gt;USDPEN^FG_COMPANY_NAME&lt;/Q&gt;&lt;R&gt;1&lt;/R&gt;&lt;C&gt;1&lt;/C&gt;&lt;D xsi:type="xsd:string"&gt;Peruvian New Sol per U.S. Dollar&lt;/D&gt;&lt;/FQL&gt;&lt;FQL&gt;&lt;Q&gt;USDCLP^FG_COMPANY_NAME&lt;/Q&gt;&lt;R&gt;1&lt;/R&gt;&lt;C&gt;1&lt;/C&gt;&lt;D xsi:type="xsd:string"&gt;Chilean Peso per U.S. Dollar&lt;/D&gt;&lt;/FQL&gt;&lt;FQL&gt;&lt;Q&gt;VNM^P_PRICE_RETURNS_PR('52W',2,-10AY,0,AM)&lt;/Q&gt;&lt;R&gt;121&lt;/R&gt;&lt;C&gt;1&lt;/C&gt;&lt;D xsi:type="xsd:double"&gt;-28.281998&lt;/D&gt;&lt;D xsi:type="xsd:double"&gt;-15.503656&lt;/D&gt;&lt;D xsi:type="xsd:double"&gt;-21.082813&lt;/D&gt;&lt;D xsi:type="xsd:double"&gt;-22.080935&lt;/D&gt;&lt;D xsi:type="xsd:double"&gt;-22.620779&lt;/D&gt;&lt;D xsi:type="xsd:double"&gt;-29.499275&lt;/D&gt;&lt;D xsi:type="xsd:double"&gt;-18.962872&lt;/D&gt;&lt;D xsi:type="xsd:double"&gt;-14.315372&lt;/D&gt;&lt;D xsi:type="xsd:double"&gt;-13.416857&lt;/D&gt;&lt;D xsi:type="xsd:double"&gt;-12.9787445&lt;/D&gt;&lt;D xsi:type="xsd:double"&gt;-17.613346&lt;/D&gt;&lt;D xsi:type="xsd:double"&gt;-10.626918&lt;/D&gt;&lt;D xsi:type="xsd:double"&gt;-3.6191463&lt;/D&gt;&lt;D xsi:type="xsd:double"&gt;-12.967491&lt;/D&gt;&lt;D xsi:type="xsd:double"&gt;-13.875872&lt;/D&gt;&lt;D xsi:type="xsd:double"&gt;-7.14612&lt;/D&gt;&lt;D xsi:type="xsd:double"&gt;-1.4019489&lt;/D&gt;&lt;D xsi:type="xsd:double"&gt;6.419015&lt;/D&gt;&lt;D xsi:type="xsd:double"&gt;-4.815215&lt;/D&gt;&lt;D xsi:type="xsd:double"&gt;0.7459521&lt;/D&gt;&lt;D xsi:type="xsd:double"&gt;0.38090944&lt;/D&gt;&lt;D xsi:type="xsd:double"&gt;-0.30233264&lt;/D&gt;&lt;D xsi:type="xsd:double"&gt;0.36104918&lt;/D&gt;&lt;D xsi:type="xsd:double"&gt;-4.099798&lt;/D&gt;&lt;D xsi:type="xsd:double"&gt;2.601862&lt;/D&gt;&lt;D xsi:type="xsd:double"&gt;5.3055525&lt;/D&gt;&lt;D xsi:type="xsd:double"&gt;21.689188&lt;/D&gt;&lt;D xsi:type="xsd:double"&gt;26.037455&lt;/D&gt;&lt;D xsi:type="xsd:double"&gt;42.749275&lt;/D&gt;&lt;D xsi:type="xsd:double"&gt;29.252888&lt;/D&gt;&lt;D xsi:type="xsd:double"&gt;41.77884&lt;/D&gt;&lt;D xsi:type="xsd:double"&gt;41.66473&lt;/D&gt;&lt;D xsi:type="xsd:double"&gt;28.92518&lt;/D&gt;&lt;D xsi:type="xsd:double"&gt;19.755114&lt;/D&gt;&lt;D xsi:type="xsd:double"&gt;6.1661124&lt;/D&gt;&lt;D xsi:type="xsd:double"&gt;15.4091835&lt;/D&gt;&lt;D xsi:type="xsd:double"&gt;14.632093&lt;/D&gt;&lt;D xsi:type="xsd:double"&gt;3.839445&lt;/D&gt;&lt;D xsi:type="xsd:double"&gt;-4.9019756&lt;/D&gt;&lt;D xsi:type="xsd:double"&gt;-2.166164&lt;/D&gt;&lt;D xsi:type="xsd:double"&gt;-18.730991&lt;/D&gt;&lt;D xsi:type="xsd:double"&gt;-8.030474&lt;/D&gt;&lt;D xsi:type="xsd:double"&gt;-9.372234&lt;/D&gt;&lt;D xsi:type="xsd:double"&gt;-12.258363&lt;/D&gt;&lt;D xsi:type="xsd:double"&gt;-8.097733&lt;/D&gt;&lt;D xsi:type="xsd:double"&gt;-4.0802183&lt;/D&gt;&lt;D xsi:type="xsd:double"&gt;6.521392&lt;/D&gt;&lt;D xsi:type="xsd:double"&gt;-3.8658023&lt;/D&gt;&lt;D xsi:type="xsd:double"&gt;-5.5487576&lt;/D&gt;&lt;D xsi:type="xsd:double"&gt;8.462774&lt;/D&gt;&lt;D xsi:type="xsd:double"&gt;9.776009&lt;/D&gt;&lt;D xsi:type="xsd:double"&gt;2.9800415&lt;/D&gt;&lt;D xsi:type="xsd:double"&gt;4.8515677&lt;/D&gt;&lt;D xsi:type="xsd:double"&gt;-3.7030935&lt;/D&gt;&lt;D xsi:type="xsd:double"&gt;-34.226585&lt;/D&gt;&lt;D xsi:type="xsd:double"&gt;-28.869606&lt;/D&gt;&lt;D xsi:type="xsd:double"&gt;-19.399912&lt;/D&gt;&lt;D xsi:type="xsd:double"&gt;-14.789253&lt;/D&gt;&lt;D xsi:type="xsd:double"&gt;-11.977035&lt;/D&gt;&lt;D xsi:type="xsd:double"&gt;-3.6183715&lt;/D&gt;&lt;D xsi:type="xsd:double"&gt;-4.832506&lt;/D&gt;&lt;D xsi:type="xsd:double"&gt;-5.279106&lt;/D&gt;&lt;D xsi:type="xsd:double"&gt;-5.3266582&lt;/D&gt;&lt;D xsi:type="xsd:double"&gt;6.2123775&lt;/D&gt;&lt;D xsi:type="xsd:double"&gt;17.393864&lt;/D&gt;&lt;D xsi:type="xsd:double"&gt;18.202019&lt;/D&gt;&lt;D xsi:type="xsd:double"&gt;60.991455&lt;/D&gt;&lt;D xsi:type="xsd:double"&gt;58.78557&lt;/D&gt;&lt;D xsi:type="xsd:double"&gt;43.957745&lt;/D&gt;&lt;D xsi:type="xsd:double"&gt;47.021854&lt;/D&gt;&lt;D xsi:type="xsd:double"&gt;37.180996&lt;/D&gt;&lt;D xsi:type="xsd:double"&gt;34.97863&lt;/D&gt;&lt;D xsi:type="xsd:double"&gt;36.26903&lt;/D&gt;&lt;D xsi:type="xsd:double"&gt;29.549767&lt;/D&gt;&lt;D xsi:type="xsd:double"&gt;33.823277&lt;/D&gt;&lt;D xsi:type="xsd:double"&gt;24.571156&lt;/D&gt;&lt;D xsi:type="xsd:double"&gt;13.954592&lt;/D&gt;&lt;D xsi:type="xsd:double"&gt;9.973204&lt;/D&gt;&lt;D xsi:type="xsd:double"&gt;3.5171866&lt;/D&gt;&lt;D xsi:type="xsd:double"&gt;-1.4117897&lt;/D&gt;&lt;D xsi:type="xsd:double"&gt;-17.791897&lt;/D&gt;&lt;D xsi:type="xsd:double"&gt;-20.804007&lt;/D&gt;&lt;D xsi:type="xsd:double"&gt;-25.865381&lt;/D&gt;&lt;D xsi:type="xsd:double"&gt;-20.462496&lt;/D&gt;&lt;D xsi:type="xsd:double"&gt;-23.98491&lt;/D&gt;&lt;D xsi:type="xsd:double"&gt;-36.80923&lt;/D&gt;&lt;D xsi:type="xsd:double"&gt;-45.310177&lt;/D&gt;&lt;D xsi:type="xsd:double"&gt;-38.912426&lt;/D&gt;&lt;D xsi:type="xsd:double"&gt;-40.029938&lt;/D&gt;&lt;D xsi:type="xsd:double"&gt;-39.29422&lt;/D&gt;&lt;D xsi:type="xsd:double"&gt;-37.957214&lt;/D&gt;&lt;D xsi:type="xsd:double"&gt;-33.214767&lt;/D&gt;&lt;D xsi:type="xsd:double"&gt;-17.491419&lt;/D&gt;&lt;D xsi:type="xsd:double"&gt;-14.088768&lt;/D&gt;&lt;D xsi:type="xsd:double"&gt;-2.7210414&lt;/D&gt;&lt;D xsi:type="xsd:double"&gt;-0.7289052&lt;/D&gt;&lt;D xsi:type="xsd:double"&gt;4.004061&lt;/D&gt;&lt;D xsi:type="xsd:double"&gt;11.990988&lt;/D&gt;&lt;D xsi:type="xsd:double"&gt;21.384966&lt;/D&gt;&lt;D xsi:type="xsd:double"&gt;8.808815&lt;/D&gt;&lt;D xsi:type="xsd:double"&gt;7.123077&lt;/D&gt;&lt;D xsi:type="xsd:double"&gt;15.984095&lt;/D&gt;&lt;D xsi:type="xsd:double"&gt;20.722569&lt;/D&gt;&lt;D xsi:type="xsd:double"&gt;13.854683&lt;/D&gt;&lt;D xsi:type="xsd:double"&gt;8.020174&lt;/D&gt;&lt;D xsi:type="xsd:double"&gt;2.5111914&lt;/D&gt;&lt;D xsi:type="xsd:double"&gt;-5.012375&lt;/D&gt;&lt;D xsi:type="xsd:double"&gt;-17.523973&lt;/D&gt;&lt;D xsi:type="xsd:double"&gt;-16.24235&lt;/D&gt;&lt;D xsi:type="xsd:double"&gt;-2.2844672&lt;/D&gt;&lt;D xsi:type="xsd:double"&gt;-5.5999336&lt;/D&gt;&lt;D xsi:type="xsd:double"&gt;-7.8663826&lt;/D&gt;&lt;D xsi:type="xsd:double"&gt;-13.887816&lt;/D&gt;&lt;D xsi:type="xsd:double"&gt;-13.807535&lt;/D&gt;&lt;D xsi:type="xsd:double"&gt;-5.7677927&lt;/D&gt;&lt;D xsi:type="xsd:double"&gt;-11.21915&lt;/D&gt;&lt;D xsi:type="xsd:double"&gt;1.0350227&lt;/D&gt;&lt;D xsi:type="xsd:double"&gt;3.16602&lt;/D&gt;&lt;D xsi:type="xsd:double"&gt;22.347271&lt;/D&gt;&lt;D xsi:type="xsd:double"&gt;46.925034&lt;/D&gt;&lt;D xsi:type="xsd:double"&gt;44.91936&lt;/D&gt;&lt;/FQL&gt;&lt;FQL&gt;&lt;Q&gt;INDA^FMA_PE(NTMA,-10AY,0,AM,"PORTAGG","MEANR")&lt;/Q&gt;&lt;R&gt;121&lt;/R&gt;&lt;C&gt;1&lt;/C&gt;&lt;D xsi:type="xsd:double"&gt;17.3759200174205&lt;/D&gt;&lt;D xsi:type="xsd:double"&gt;17.812407730337&lt;/D&gt;&lt;D xsi:type="xsd:double"&gt;17.2257824177617&lt;/D&gt;&lt;D xsi:type="xsd:double"&gt;16.6978060535755&lt;/D&gt;&lt;D xsi:type="xsd:double"&gt;16.4720430300547&lt;/D&gt;&lt;D xsi:type="xsd:double"&gt;16.0589903354751&lt;/D&gt;&lt;D xsi:type="xsd:double"&gt;17.0764914356707&lt;/D&gt;&lt;D xsi:type="xsd:double"&gt;17.1707635160919&lt;/D&gt;&lt;D xsi:type="xsd:double"&gt;17.5085069008829&lt;/D&gt;&lt;D xsi:type="xsd:double"&gt;17.5876363342603&lt;/D&gt;&lt;D xsi:type="xsd:double"&gt;18.1214205455263&lt;/D&gt;&lt;D xsi:type="xsd:double"&gt;18.2893483938436&lt;/D&gt;&lt;D xsi:type="xsd:double"&gt;17.8240246255072&lt;/D&gt;&lt;D xsi:type="xsd:double"&gt;17.7891690455036&lt;/D&gt;&lt;D xsi:type="xsd:double"&gt;16.45685895152&lt;/D&gt;&lt;D xsi:type="xsd:double"&gt;16.32908569962&lt;/D&gt;&lt;D xsi:type="xsd:double"&gt;16.6703397852094&lt;/D&gt;&lt;D xsi:type="xsd:double"&gt;17.4097070080187&lt;/D&gt;&lt;D xsi:type="xsd:double"&gt;17.5633278032559&lt;/D&gt;&lt;D xsi:type="xsd:double"&gt;18.0479231500928&lt;/D&gt;&lt;D xsi:type="xsd:double"&gt;18.2888388821151&lt;/D&gt;&lt;D xsi:type="xsd:double"&gt;18.2299788977419&lt;/D&gt;&lt;D xsi:type="xsd:double"&gt;18.51025883497&lt;/D&gt;&lt;D xsi:type="xsd:double"&gt;18.4308909613227&lt;/D&gt;&lt;D xsi:type="xsd:double"&gt;18.9488428776175&lt;/D&gt;&lt;D xsi:type="xsd:double"&gt;18.7259673366304&lt;/D&gt;&lt;D xsi:type="xsd:double"&gt;18.8533883109577&lt;/D&gt;&lt;D xsi:type="xsd:double"&gt;18.6055501027316&lt;/D&gt;&lt;D xsi:type="xsd:double"&gt;19.232751269771&lt;/D&gt;&lt;D xsi:type="xsd:double"&gt;18.6001553182538&lt;/D&gt;&lt;D xsi:type="xsd:double"&gt;18.2541653629102&lt;/D&gt;&lt;D xsi:type="xsd:double"&gt;18.2545593347312&lt;/D&gt;&lt;D xsi:type="xsd:double"&gt;18.5218179325813&lt;/D&gt;&lt;D xsi:type="xsd:double"&gt;18.7938566426702&lt;/D&gt;&lt;D xsi:type="xsd:double"&gt;18.773222666365&lt;/D&gt;&lt;D xsi:type="xsd:double"&gt;19.6108023954956&lt;/D&gt;&lt;D xsi:type="xsd:double"&gt;19.5514899765226&lt;/D&gt;&lt;D xsi:type="xsd:double"&gt;17.4636730223422&lt;/D&gt;&lt;D xsi:type="xsd:double"&gt;17.7496277780327&lt;/D&gt;&lt;D xsi:type="xsd:double"&gt;17.9668384076558&lt;/D&gt;&lt;D xsi:type="xsd:double"&gt;17.7681722056054&lt;/D&gt;&lt;D xsi:type="xsd:double"&gt;18.132201842046&lt;/D&gt;&lt;D xsi:type="xsd:double"&gt;18.8923004068004&lt;/D&gt;&lt;D xsi:type="xsd:double"&gt;18.9764493768889&lt;/D&gt;&lt;D xsi:type="xsd:double"&gt;18.2315516723894&lt;/D&gt;&lt;D xsi:type="xsd:double"&gt;19.2011543620172&lt;/D&gt;&lt;D xsi:type="xsd:double"&gt;18.4167217591982&lt;/D&gt;&lt;D xsi:type="xsd:double"&gt;18.1986462465038&lt;/D&gt;&lt;D xsi:type="xsd:double"&gt;18.0888821945933&lt;/D&gt;&lt;D xsi:type="xsd:double"&gt;18.0986371257677&lt;/D&gt;&lt;D xsi:type="xsd:double"&gt;19.1547354033781&lt;/D&gt;&lt;D xsi:type="xsd:double"&gt;18.9463685147964&lt;/D&gt;&lt;D xsi:type="xsd:double"&gt;19.1890611796405&lt;/D&gt;&lt;D xsi:type="xsd:double"&gt;19.3071866481699&lt;/D&gt;&lt;D xsi:type="xsd:double"&gt;15.1899538903651&lt;/D&gt;&lt;D xsi:type="xsd:double"&gt;15.6608067874877&lt;/D&gt;&lt;D xsi:type="xsd:double"&gt;18.4894078872118&lt;/D&gt;&lt;D xsi:type="xsd:double"&gt;21.0979073193549&lt;/D&gt;&lt;D xsi:type="xsd:double"&gt;23.4546597480409&lt;/D&gt;&lt;D xsi:type="xsd:double"&gt;24.1472163759115&lt;/D&gt;&lt;D xsi:type="xsd:double"&gt;23.5081315716302&lt;/D&gt;&lt;D xsi:type="xsd:double"&gt;23.6609533926776&lt;/D&gt;&lt;D xsi:type="xsd:double"&gt;23.1294392908045&lt;/D&gt;&lt;D xsi:type="xsd:double"&gt;24.5129439698494&lt;/D&gt;&lt;D xsi:type="xsd:double"&gt;25.3445131651395&lt;/D&gt;&lt;D xsi:type="xsd:double"&gt;24.2773625353807&lt;/D&gt;&lt;D xsi:type="xsd:double"&gt;23.5536577701915&lt;/D&gt;&lt;D xsi:type="xsd:double"&gt;22.0637055370661&lt;/D&gt;&lt;D xsi:type="xsd:double"&gt;22.2795346840472&lt;/D&gt;&lt;D xsi:type="xsd:double"&gt;23.5877590751352&lt;/D&gt;&lt;D xsi:type="xsd:double"&gt;22.987287463987&lt;/D&gt;&lt;D xsi:type="xsd:double"&gt;23.6018591239146&lt;/D&gt;&lt;D xsi:type="xsd:double"&gt;24.6641503684198&lt;/D&gt;&lt;D xsi:type="xsd:double"&gt;24.6246786460281&lt;/D&gt;&lt;D xsi:type="xsd:double"&gt;24.2632227360733&lt;/D&gt;&lt;D xsi:type="xsd:double"&gt;23.5382387309837&lt;/D&gt;&lt;D xsi:type="xsd:double"&gt;23.9837032957967&lt;/D&gt;&lt;D xsi:type="xsd:double"&gt;22.2546127347831&lt;/D&gt;&lt;D xsi:type="xsd:double"&gt;21.2387318743034&lt;/D&gt;&lt;D xsi:type="xsd:double"&gt;22.2029207154611&lt;/D&gt;&lt;D xsi:type="xsd:double"&gt;19.8650443441424&lt;/D&gt;&lt;D xsi:type="xsd:double"&gt;20.5137873511329&lt;/D&gt;&lt;D xsi:type="xsd:double"&gt;20.3377716643563&lt;/D&gt;&lt;D xsi:type="xsd:double"&gt;22.6814792387745&lt;/D&gt;&lt;D xsi:type="xsd:double"&gt;22.8318287778257&lt;/D&gt;&lt;D xsi:type="xsd:double"&gt;21.4158027136284&lt;/D&gt;&lt;D xsi:type="xsd:double"&gt;22.6287090063062&lt;/D&gt;&lt;D xsi:type="xsd:double"&gt;22.6694642189303&lt;/D&gt;&lt;D xsi:type="xsd:double"&gt;21.6102840684635&lt;/D&gt;&lt;D xsi:type="xsd:double"&gt;21.1139920494638&lt;/D&gt;&lt;D xsi:type="xsd:double"&gt;20.180497410853&lt;/D&gt;&lt;D xsi:type="xsd:double"&gt;20.3020408757138&lt;/D&gt;&lt;D xsi:type="xsd:double"&gt;21.0101645665606&lt;/D&gt;&lt;D xsi:type="xsd:double"&gt;21.3916810235567&lt;/D&gt;&lt;D xsi:type="xsd:double"&gt;22.0566587137927&lt;/D&gt;&lt;D xsi:type="xsd:double"&gt;20.8659442106355&lt;/D&gt;&lt;D xsi:type="xsd:double"&gt;20.9122403017656&lt;/D&gt;&lt;D xsi:type="xsd:double"&gt;20.6285741548786&lt;/D&gt;&lt;D xsi:type="xsd:double"&gt;20.0502826646842&lt;/D&gt;&lt;D xsi:type="xsd:double"&gt;21.3268092750715&lt;/D&gt;&lt;D xsi:type="xsd:double"&gt;22.198756846459&lt;/D&gt;&lt;D xsi:type="xsd:double"&gt;22.1555896286834&lt;/D&gt;&lt;D xsi:type="xsd:double"&gt;22.4759049039598&lt;/D&gt;&lt;D xsi:type="xsd:double"&gt;22.6519049322393&lt;/D&gt;&lt;D xsi:type="xsd:double"&gt;22.1426168839221&lt;/D&gt;&lt;D xsi:type="xsd:double"&gt;23.2275450482705&lt;/D&gt;&lt;D xsi:type="xsd:double"&gt;24.1259375035138&lt;/D&gt;&lt;D xsi:type="xsd:double"&gt;23.6883563742089&lt;/D&gt;&lt;D xsi:type="xsd:double"&gt;24.893790917996&lt;/D&gt;&lt;D xsi:type="xsd:double"&gt;24.319766375587&lt;/D&gt;&lt;D xsi:type="xsd:double"&gt;22.7648003695895&lt;/D&gt;&lt;D xsi:type="xsd:double"&gt;23.8851081085304&lt;/D&gt;&lt;D xsi:type="xsd:double"&gt;22.2843202415206&lt;/D&gt;&lt;D xsi:type="xsd:double"&gt;21.6808967144477&lt;/D&gt;&lt;D xsi:type="xsd:double"&gt;20.9482153449288&lt;/D&gt;&lt;D xsi:type="xsd:double"&gt;21.209753432871&lt;/D&gt;&lt;D xsi:type="xsd:double"&gt;23.0425954603646&lt;/D&gt;&lt;D xsi:type="xsd:double"&gt;23.1437602198967&lt;/D&gt;&lt;D xsi:type="xsd:double"&gt;23.1759203911278&lt;/D&gt;&lt;D xsi:type="xsd:double"&gt;22.3224851284629&lt;/D&gt;&lt;D xsi:type="xsd:double"&gt;22.5601100038752&lt;/D&gt;&lt;/FQL&gt;&lt;FQL&gt;&lt;Q&gt;EWT^FMA_PE(NTMA,-10AY,0,AM,"PORTAGG","MEANR")&lt;/Q&gt;&lt;R&gt;121&lt;/R&gt;&lt;C&gt;1&lt;/C&gt;&lt;D xsi:type="xsd:double"&gt;11.7003752908869&lt;/D&gt;&lt;D xsi:type="xsd:double"&gt;12.1791802385013&lt;/D&gt;&lt;D xsi:type="xsd:double"&gt;12.0247156552298&lt;/D&gt;&lt;D xsi:type="xsd:double"&gt;11.5301286109877&lt;/D&gt;&lt;D xsi:type="xsd:double"&gt;11.0487712185929&lt;/D&gt;&lt;D xsi:type="xsd:double"&gt;11.7723778000278&lt;/D&gt;&lt;D xsi:type="xsd:double"&gt;12.6678800178849&lt;/D&gt;&lt;D xsi:type="xsd:double"&gt;12.5244953662433&lt;/D&gt;&lt;D xsi:type="xsd:double"&gt;11.9823270199476&lt;/D&gt;&lt;D xsi:type="xsd:double"&gt;13.1935139651877&lt;/D&gt;&lt;D xsi:type="xsd:double"&gt;13.3606900109088&lt;/D&gt;&lt;D xsi:type="xsd:double"&gt;13.8508979234254&lt;/D&gt;&lt;D xsi:type="xsd:double"&gt;13.271713587728&lt;/D&gt;&lt;D xsi:type="xsd:double"&gt;13.7456232767405&lt;/D&gt;&lt;D xsi:type="xsd:double"&gt;12.9095740037862&lt;/D&gt;&lt;D xsi:type="xsd:double"&gt;13.1926149015586&lt;/D&gt;&lt;D xsi:type="xsd:double"&gt;13.1221029923881&lt;/D&gt;&lt;D xsi:type="xsd:double"&gt;13.1259743259598&lt;/D&gt;&lt;D xsi:type="xsd:double"&gt;12.8858113550724&lt;/D&gt;&lt;D xsi:type="xsd:double"&gt;13.0737734483205&lt;/D&gt;&lt;D xsi:type="xsd:double"&gt;13.2952242478526&lt;/D&gt;&lt;D xsi:type="xsd:double"&gt;13.4653152155254&lt;/D&gt;&lt;D xsi:type="xsd:double"&gt;13.9939245394108&lt;/D&gt;&lt;D xsi:type="xsd:double"&gt;13.8808954644321&lt;/D&gt;&lt;D xsi:type="xsd:double"&gt;13.8755676328117&lt;/D&gt;&lt;D xsi:type="xsd:double"&gt;13.7187587978119&lt;/D&gt;&lt;D xsi:type="xsd:double"&gt;13.7748488869142&lt;/D&gt;&lt;D xsi:type="xsd:double"&gt;13.1365203356365&lt;/D&gt;&lt;D xsi:type="xsd:double"&gt;13.5014906331762&lt;/D&gt;&lt;D xsi:type="xsd:double"&gt;12.9869011953475&lt;/D&gt;&lt;D xsi:type="xsd:double"&gt;13.7302736062094&lt;/D&gt;&lt;D xsi:type="xsd:double"&gt;13.5291283984419&lt;/D&gt;&lt;D xsi:type="xsd:double"&gt;13.5284563780185&lt;/D&gt;&lt;D xsi:type="xsd:double"&gt;13.7009430404911&lt;/D&gt;&lt;D xsi:type="xsd:double"&gt;13.1384871700285&lt;/D&gt;&lt;D xsi:type="xsd:double"&gt;13.5450140796288&lt;/D&gt;&lt;D xsi:type="xsd:double"&gt;12.9666733247864&lt;/D&gt;&lt;D xsi:type="xsd:double"&gt;12.1680584629828&lt;/D&gt;&lt;D xsi:type="xsd:double"&gt;12.2978483569914&lt;/D&gt;&lt;D xsi:type="xsd:double"&gt;12.4202713254779&lt;/D&gt;&lt;D xsi:type="xsd:double"&gt;12.846289967127&lt;/D&gt;&lt;D xsi:type="xsd:double"&gt;13.7753131158824&lt;/D&gt;&lt;D xsi:type="xsd:double"&gt;14.268133539204&lt;/D&gt;&lt;D xsi:type="xsd:double"&gt;14.9545667728688&lt;/D&gt;&lt;D xsi:type="xsd:double"&gt;14.9186225893336&lt;/D&gt;&lt;D xsi:type="xsd:double"&gt;14.7125168176938&lt;/D&gt;&lt;D xsi:type="xsd:double"&gt;15.0340645822841&lt;/D&gt;&lt;D xsi:type="xsd:double"&gt;14.4774643092368&lt;/D&gt;&lt;D xsi:type="xsd:double"&gt;15.1198548846964&lt;/D&gt;&lt;D xsi:type="xsd:double"&gt;15.0905066788172&lt;/D&gt;&lt;D xsi:type="xsd:double"&gt;15.7432942986377&lt;/D&gt;&lt;D xsi:type="xsd:double"&gt;15.6954707088679&lt;/D&gt;&lt;D xsi:type="xsd:double"&gt;15.5682283621337&lt;/D&gt;&lt;D xsi:type="xsd:double"&gt;15.1310981709264&lt;/D&gt;&lt;D xsi:type="xsd:double"&gt;13.5134011764371&lt;/D&gt;&lt;D xsi:type="xsd:double"&gt;14.0627536429695&lt;/D&gt;&lt;D xsi:type="xsd:double"&gt;15.2492460452405&lt;/D&gt;&lt;D xsi:type="xsd:double"&gt;16.1081881972182&lt;/D&gt;&lt;D xsi:type="xsd:double"&gt;16.8696546557696&lt;/D&gt;&lt;D xsi:type="xsd:double"&gt;16.6830536645317&lt;/D&gt;&lt;D xsi:type="xsd:double"&gt;15.8050666262603&lt;/D&gt;&lt;D xsi:type="xsd:double"&gt;15.6439187180482&lt;/D&gt;&lt;D xsi:type="xsd:double"&gt;15.207439884184&lt;/D&gt;&lt;D xsi:type="xsd:double"&gt;15.8328726207257&lt;/D&gt;&lt;D xsi:type="xsd:double"&gt;16.7508448943765&lt;/D&gt;&lt;D xsi:type="xsd:double"&gt;15.9742198967121&lt;/D&gt;&lt;D xsi:type="xsd:double"&gt;15.5222425776625&lt;/D&gt;&lt;D xsi:type="xsd:double"&gt;15.131222092645&lt;/D&gt;&lt;D xsi:type="xsd:double"&gt;13.0188800767307&lt;/D&gt;&lt;D xsi:type="xsd:double"&gt;13.8357211957308&lt;/D&gt;&lt;D xsi:type="xsd:double"&gt;13.8654228890057&lt;/D&gt;&lt;D xsi:type="xsd:double"&gt;13.0831395166541&lt;/D&gt;&lt;D xsi:type="xsd:double"&gt;13.2687486257889&lt;/D&gt;&lt;D xsi:type="xsd:double"&gt;12.4954793735718&lt;/D&gt;&lt;D xsi:type="xsd:double"&gt;13.1854163247836&lt;/D&gt;&lt;D xsi:type="xsd:double"&gt;13.3909899922647&lt;/D&gt;&lt;D xsi:type="xsd:double"&gt;13.6262266696917&lt;/D&gt;&lt;D xsi:type="xsd:double"&gt;12.9706262071729&lt;/D&gt;&lt;D xsi:type="xsd:double"&gt;12.2322507908556&lt;/D&gt;&lt;D xsi:type="xsd:double"&gt;11.894315828415&lt;/D&gt;&lt;D xsi:type="xsd:double"&gt;10.9861397426779&lt;/D&gt;&lt;D xsi:type="xsd:double"&gt;11.5437753895064&lt;/D&gt;&lt;D xsi:type="xsd:double"&gt;9.88124362572296&lt;/D&gt;&lt;D xsi:type="xsd:double"&gt;11.1243116575854&lt;/D&gt;&lt;D xsi:type="xsd:double"&gt;10.9819921690316&lt;/D&gt;&lt;D xsi:type="xsd:double"&gt;10.1745745176755&lt;/D&gt;&lt;D xsi:type="xsd:double"&gt;11.860074376818&lt;/D&gt;&lt;D xsi:type="xsd:double"&gt;12.8420268848337&lt;/D&gt;&lt;D xsi:type="xsd:double"&gt;13.5129409391768&lt;/D&gt;&lt;D xsi:type="xsd:double"&gt;14.4210316866725&lt;/D&gt;&lt;D xsi:type="xsd:double"&gt;14.4740142230832&lt;/D&gt;&lt;D xsi:type="xsd:double"&gt;15.0838098918632&lt;/D&gt;&lt;D xsi:type="xsd:double"&gt;15.2201312635367&lt;/D&gt;&lt;D xsi:type="xsd:double"&gt;16.3738429599928&lt;/D&gt;&lt;D xsi:type="xsd:double"&gt;16.3126960609757&lt;/D&gt;&lt;D xsi:type="xsd:double"&gt;16.1006198005645&lt;/D&gt;&lt;D xsi:type="xsd:double"&gt;15.5913412977306&lt;/D&gt;&lt;D xsi:type="xsd:double"&gt;15.6536325092589&lt;/D&gt;&lt;D xsi:type="xsd:double"&gt;15.2754538090244&lt;/D&gt;&lt;D xsi:type="xsd:double"&gt;15.7719391942644&lt;/D&gt;&lt;D xsi:type="xsd:double"&gt;15.7391597435503&lt;/D&gt;&lt;D xsi:type="xsd:double"&gt;16.0172981827876&lt;/D&gt;&lt;D xsi:type="xsd:double"&gt;17.3787104963149&lt;/D&gt;&lt;D xsi:type="xsd:double"&gt;17.5473717635225&lt;/D&gt;&lt;D xsi:type="xsd:double"&gt;17.5345231035321&lt;/D&gt;&lt;D xsi:type="xsd:double"&gt;17.728250723213&lt;/D&gt;&lt;D xsi:type="xsd:double"&gt;18.5463677082465&lt;/D&gt;&lt;D xsi:type="xsd:double"&gt;16.3665287590426&lt;/D&gt;&lt;D xsi:type="xsd:double"&gt;15.7535162177445&lt;/D&gt;&lt;D xsi:type="xsd:double"&gt;16.2459784521674&lt;/D&gt;&lt;D xsi:type="xsd:double"&gt;16.1778163959324&lt;/D&gt;&lt;D xsi:type="xsd:double"&gt;15.9534200721948&lt;/D&gt;&lt;D xsi:type="xsd:double"&gt;15.7143508270631&lt;/D&gt;&lt;D xsi:type="xsd:double"&gt;15.7242406013468&lt;/D&gt;&lt;D xsi:type="xsd:double"&gt;15.0473025507611&lt;/D&gt;&lt;D xsi:type="xsd:double"&gt;13.3852248570796&lt;/D&gt;&lt;D xsi:type="xsd:double"&gt;14.4771778032938&lt;/D&gt;&lt;D xsi:type="xsd:double"&gt;15.3575867247646&lt;/D&gt;&lt;D xsi:type="xsd:double"&gt;15.6995114223604&lt;/D&gt;&lt;D xsi:type="xsd:double"&gt;16.530427824558&lt;/D&gt;&lt;D xsi:type="xsd:double"&gt;17.0929431884146&lt;/D&gt;&lt;/FQL&gt;&lt;FQL&gt;&lt;Q&gt;CNYA^FMA_PE(NTMA,-10AY,0,AM,"PORTAGG","MEANR")&lt;/Q&gt;&lt;R&gt;121&lt;/R&gt;&lt;C&gt;1&lt;/C&gt;&lt;D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xsi:type="xsd:double"&gt;13.8962203836427&lt;/D&gt;&lt;D xsi:type="xsd:double"&gt;13.8155389417599&lt;/D&gt;&lt;D xsi:type="xsd:double"&gt;13.6942038749626&lt;/D&gt;&lt;D xsi:type="xsd:double"&gt;13.6817798453712&lt;/D&gt;&lt;D xsi:type="xsd:double"&gt;14.0576010407388&lt;/D&gt;&lt;D xsi:type="xsd:double"&gt;13.7210682570115&lt;/D&gt;&lt;D xsi:type="xsd:double"&gt;13.0727851488994&lt;/D&gt;&lt;D xsi:type="xsd:double"&gt;13.1438069035952&lt;/D&gt;&lt;D xsi:type="xsd:double"&gt;13.1598145373475&lt;/D&gt;&lt;D xsi:type="xsd:double"&gt;13.5628473882352&lt;/D&gt;&lt;D xsi:type="xsd:double"&gt;13.1809635461511&lt;/D&gt;&lt;D xsi:type="xsd:double"&gt;13.9778283218863&lt;/D&gt;&lt;D xsi:type="xsd:double"&gt;14.0874418331535&lt;/D&gt;&lt;D xsi:type="xsd:double"&gt;13.6742016356862&lt;/D&gt;&lt;D xsi:type="xsd:double"&gt;14.4121534766656&lt;/D&gt;&lt;D xsi:type="xsd:double"&gt;14.3821806266017&lt;/D&gt;&lt;D xsi:type="xsd:double"&gt;14.8170124960107&lt;/D&gt;&lt;D xsi:type="xsd:double"&gt;13.8041033609741&lt;/D&gt;&lt;D xsi:type="xsd:double"&gt;14.3154383415176&lt;/D&gt;&lt;D xsi:type="xsd:double"&gt;12.9013600825909&lt;/D&gt;&lt;D xsi:type="xsd:double"&gt;13.5055273384802&lt;/D&gt;&lt;D xsi:type="xsd:double"&gt;12.7350967856634&lt;/D&gt;&lt;D xsi:type="xsd:double"&gt;11.9149884278276&lt;/D&gt;&lt;D xsi:type="xsd:double"&gt;11.8535802776911&lt;/D&gt;&lt;D xsi:type="xsd:double"&gt;10.6643332761194&lt;/D&gt;&lt;D xsi:type="xsd:double"&gt;10.2454370020658&lt;/D&gt;&lt;D xsi:type="xsd:double"&gt;9.85739497199132&lt;/D&gt;&lt;D xsi:type="xsd:double"&gt;9.7176025797587&lt;/D&gt;&lt;D xsi:type="xsd:double"&gt;9.86650804050195&lt;/D&gt;&lt;D xsi:type="xsd:double"&gt;9.91127013327184&lt;/D&gt;&lt;D xsi:type="xsd:double"&gt;9.69677217584128&lt;/D&gt;&lt;D xsi:type="xsd:double"&gt;10.4433583345328&lt;/D&gt;&lt;D xsi:type="xsd:double"&gt;11.4628929689004&lt;/D&gt;&lt;D xsi:type="xsd:double"&gt;12.0600578165841&lt;/D&gt;&lt;D xsi:type="xsd:double"&gt;11.2189854612145&lt;/D&gt;&lt;D xsi:type="xsd:double"&gt;11.474078833895&lt;/D&gt;&lt;D xsi:type="xsd:double"&gt;11.5778633890799&lt;/D&gt;&lt;D xsi:type="xsd:double"&gt;11.1934886748034&lt;/D&gt;&lt;D xsi:type="xsd:double"&gt;12.0579005345885&lt;/D&gt;&lt;D xsi:type="xsd:double"&gt;11.7749541357739&lt;/D&gt;&lt;D xsi:type="xsd:double"&gt;11.5952194852143&lt;/D&gt;&lt;D xsi:type="xsd:double"&gt;12.2011293371205&lt;/D&gt;&lt;D xsi:type="xsd:double"&gt;12.9075436772321&lt;/D&gt;&lt;D xsi:type="xsd:double"&gt;12.4762173766501&lt;/D&gt;&lt;D xsi:type="xsd:double"&gt;12.4239977694995&lt;/D&gt;&lt;D xsi:type="xsd:double"&gt;12.2428561577602&lt;/D&gt;&lt;D xsi:type="xsd:double"&gt;13.2761135214136&lt;/D&gt;&lt;D xsi:type="xsd:double"&gt;13.7110666803052&lt;/D&gt;&lt;D xsi:type="xsd:double"&gt;16.2938353729386&lt;/D&gt;&lt;D xsi:type="xsd:double"&gt;15.6648880173238&lt;/D&gt;&lt;D xsi:type="xsd:double"&gt;15.9198156894623&lt;/D&gt;&lt;D xsi:type="xsd:double"&gt;16.3970471574524&lt;/D&gt;&lt;D xsi:type="xsd:double"&gt;16.2030546590341&lt;/D&gt;&lt;D xsi:type="xsd:double"&gt;16.2544718596259&lt;/D&gt;&lt;D xsi:type="xsd:double"&gt;18.4944017359548&lt;/D&gt;&lt;D xsi:type="xsd:double"&gt;19.0686447934551&lt;/D&gt;&lt;D xsi:type="xsd:double"&gt;16.4156872740273&lt;/D&gt;&lt;D xsi:type="xsd:double"&gt;15.7214749351036&lt;/D&gt;&lt;D xsi:type="xsd:double"&gt;15.8285670314652&lt;/D&gt;&lt;D xsi:type="xsd:double"&gt;16.6205227549009&lt;/D&gt;&lt;D xsi:type="xsd:double"&gt;16.2853491204635&lt;/D&gt;&lt;D xsi:type="xsd:double"&gt;15.6355253007636&lt;/D&gt;&lt;D xsi:type="xsd:double"&gt;15.8036747840229&lt;/D&gt;&lt;D xsi:type="xsd:double"&gt;15.1900501211861&lt;/D&gt;&lt;D xsi:type="xsd:double"&gt;15.2555414350078&lt;/D&gt;&lt;D xsi:type="xsd:double"&gt;15.849573058084&lt;/D&gt;&lt;D xsi:type="xsd:double"&gt;14.870249462079&lt;/D&gt;&lt;D xsi:type="xsd:double"&gt;13.77266391604&lt;/D&gt;&lt;D xsi:type="xsd:double"&gt;12.9965500369172&lt;/D&gt;&lt;D xsi:type="xsd:double"&gt;12.6189842957929&lt;/D&gt;&lt;D xsi:type="xsd:double"&gt;12.3527521101112&lt;/D&gt;&lt;D xsi:type="xsd:double"&gt;13.121815244277&lt;/D&gt;&lt;D xsi:type="xsd:double"&gt;13.2046730099562&lt;/D&gt;&lt;D xsi:type="xsd:double"&gt;12.8430720142864&lt;/D&gt;&lt;D xsi:type="xsd:double"&gt;12.5817685538374&lt;/D&gt;&lt;D xsi:type="xsd:double"&gt;11.5046773239073&lt;/D&gt;&lt;D xsi:type="xsd:double"&gt;11.7846547237129&lt;/D&gt;&lt;D xsi:type="xsd:double"&gt;12.2196103772026&lt;/D&gt;&lt;D xsi:type="xsd:double"&gt;12.1735916635838&lt;/D&gt;&lt;D xsi:type="xsd:double"&gt;12.3951779372409&lt;/D&gt;&lt;D xsi:type="xsd:double"&gt;11.8707390203903&lt;/D&gt;&lt;D xsi:type="xsd:double"&gt;12.3250909276711&lt;/D&gt;&lt;D xsi:type="xsd:double"&gt;11.9720293778769&lt;/D&gt;&lt;D xsi:type="xsd:double"&gt;11.8270841938064&lt;/D&gt;&lt;D xsi:type="xsd:double"&gt;11.7346094776899&lt;/D&gt;&lt;D xsi:type="xsd:double"&gt;11.8893695457653&lt;/D&gt;&lt;D xsi:type="xsd:double"&gt;11.9324664574919&lt;/D&gt;&lt;D xsi:type="xsd:double"&gt;11.6109469705764&lt;/D&gt;&lt;D xsi:type="xsd:double"&gt;11.6436261208059&lt;/D&gt;&lt;D xsi:type="xsd:double"&gt;11.408452020418&lt;/D&gt;&lt;D xsi:type="xsd:double"&gt;10.8218029136002&lt;/D&gt;&lt;D xsi:type="xsd:double"&gt;11.0542189194999&lt;/D&gt;&lt;D xsi:type="xsd:double"&gt;11.7790204220728&lt;/D&gt;&lt;D xsi:type="xsd:double"&gt;11.9875386362654&lt;/D&gt;&lt;D xsi:type="xsd:double"&gt;12.9602627485051&lt;/D&gt;&lt;D xsi:type="xsd:double"&gt;12.3659672518842&lt;/D&gt;&lt;D xsi:type="xsd:double"&gt;11.9222763506251&lt;/D&gt;&lt;D xsi:type="xsd:double"&gt;11.3259312824079&lt;/D&gt;&lt;D xsi:type="xsd:double"&gt;11.0211455998106&lt;/D&gt;&lt;D xsi:type="xsd:double"&gt;13.2595479396894&lt;/D&gt;&lt;D xsi:type="xsd:double"&gt;13.9378514227869&lt;/D&gt;&lt;D xsi:type="xsd:double"&gt;13.6381263052408&lt;/D&gt;&lt;D xsi:type="xsd:double"&gt;12.5437936906324&lt;/D&gt;&lt;D xsi:type="xsd:double"&gt;13.107998326622&lt;/D&gt;&lt;D xsi:type="xsd:double"&gt;13.1407303444524&lt;/D&gt;&lt;D xsi:type="xsd:double"&gt;12.6553323642139&lt;/D&gt;&lt;D xsi:type="xsd:double"&gt;13.5435669293013&lt;/D&gt;&lt;D xsi:type="xsd:double"&gt;13.5444190363074&lt;/D&gt;&lt;D xsi:type="xsd:double"&gt;13.7595074196672&lt;/D&gt;&lt;D xsi:type="xsd:double"&gt;14.171617588119&lt;/D&gt;&lt;D xsi:type="xsd:double"&gt;15.3656610832791&lt;/D&gt;&lt;/FQL&gt;&lt;FQL&gt;&lt;Q&gt;EPOL^FMA_PE(LTMA,-10AY,0,AM,"PORTAGG","MEANR")&lt;/Q&gt;&lt;R&gt;121&lt;/R&gt;&lt;C&gt;1&lt;/C&gt;&lt;D xsi:type="xsd:double"&gt;15.152070739527&lt;/D&gt;&lt;D xsi:type="xsd:double"&gt;14.282128356499&lt;/D&gt;&lt;D xsi:type="xsd:double"&gt;12.919408652282&lt;/D&gt;&lt;D xsi:type="xsd:double"&gt;11.0023361360693&lt;/D&gt;&lt;D xsi:type="xsd:double"&gt;10.8678710712891&lt;/D&gt;&lt;D xsi:type="xsd:double"&gt;11.734344304518&lt;/D&gt;&lt;D xsi:type="xsd:double"&gt;12.3261918909323&lt;/D&gt;&lt;D xsi:type="xsd:double"&gt;12.3627855187662&lt;/D&gt;&lt;D xsi:type="xsd:double"&gt;12.100038144846&lt;/D&gt;&lt;D xsi:type="xsd:double"&gt;12.0308099097419&lt;/D&gt;&lt;D xsi:type="xsd:double"&gt;11.7108417495224&lt;/D&gt;&lt;D xsi:type="xsd:double"&gt;12.4071646746641&lt;/D&gt;&lt;D xsi:type="xsd:double"&gt;11.9537843632571&lt;/D&gt;&lt;D xsi:type="xsd:double"&gt;12.4012249582801&lt;/D&gt;&lt;D xsi:type="xsd:double"&gt;12.7516718347786&lt;/D&gt;&lt;D xsi:type="xsd:double"&gt;13.1660503106704&lt;/D&gt;&lt;D xsi:type="xsd:double"&gt;14.3224940335731&lt;/D&gt;&lt;D xsi:type="xsd:double"&gt;15.1957574762093&lt;/D&gt;&lt;D xsi:type="xsd:double"&gt;15.6849867816447&lt;/D&gt;&lt;D xsi:type="xsd:double"&gt;15.3003444625902&lt;/D&gt;&lt;D xsi:type="xsd:double"&gt;15.158389186216&lt;/D&gt;&lt;D xsi:type="xsd:double"&gt;14.757358940981&lt;/D&gt;&lt;D xsi:type="xsd:double"&gt;14.5632111698519&lt;/D&gt;&lt;D xsi:type="xsd:double"&gt;14.3492710001996&lt;/D&gt;&lt;D xsi:type="xsd:double"&gt;14.053799017276&lt;/D&gt;&lt;D xsi:type="xsd:double"&gt;13.6657240583822&lt;/D&gt;&lt;D xsi:type="xsd:double"&gt;12.8681206944801&lt;/D&gt;&lt;D xsi:type="xsd:double"&gt;12.4312248089593&lt;/D&gt;&lt;D xsi:type="xsd:double"&gt;12.6878421811984&lt;/D&gt;&lt;D xsi:type="xsd:double"&gt;12.1803156373528&lt;/D&gt;&lt;D xsi:type="xsd:double"&gt;11.7897412625239&lt;/D&gt;&lt;D xsi:type="xsd:double"&gt;11.7762316982927&lt;/D&gt;&lt;D xsi:type="xsd:double"&gt;11.839245860142&lt;/D&gt;&lt;D xsi:type="xsd:double"&gt;11.6486546449382&lt;/D&gt;&lt;D xsi:type="xsd:double"&gt;11.2952192663378&lt;/D&gt;&lt;D xsi:type="xsd:double"&gt;11.5542665032455&lt;/D&gt;&lt;D xsi:type="xsd:double"&gt;11.3069834140647&lt;/D&gt;&lt;D xsi:type="xsd:double"&gt;11.2567395054208&lt;/D&gt;&lt;D xsi:type="xsd:double"&gt;11.3827011247447&lt;/D&gt;&lt;D xsi:type="xsd:double"&gt;11.4817130752184&lt;/D&gt;&lt;D xsi:type="xsd:double"&gt;11.7729480517683&lt;/D&gt;&lt;D xsi:type="xsd:double"&gt;11.6921107880157&lt;/D&gt;&lt;D xsi:type="xsd:double"&gt;11.4588747713681&lt;/D&gt;&lt;D xsi:type="xsd:double"&gt;11.6324437555272&lt;/D&gt;&lt;D xsi:type="xsd:double"&gt;11.3671110182196&lt;/D&gt;&lt;D xsi:type="xsd:double"&gt;11.4447358552593&lt;/D&gt;&lt;D xsi:type="xsd:double"&gt;11.5698954727966&lt;/D&gt;&lt;D xsi:type="xsd:double"&gt;10.919337746756</t>
        </r>
      </text>
    </comment>
    <comment ref="A12" authorId="0" shapeId="0" xr:uid="{D2C2312A-236B-4C23-B13C-86D4365382D3}">
      <text>
        <r>
          <rPr>
            <b/>
            <sz val="9"/>
            <color indexed="81"/>
            <rFont val="Tahoma"/>
            <family val="2"/>
          </rPr>
          <t>1&lt;/D&gt;&lt;D xsi:type="xsd:double"&gt;11.0546899806237&lt;/D&gt;&lt;D xsi:type="xsd:double"&gt;10.8813734080575&lt;/D&gt;&lt;D xsi:type="xsd:double"&gt;11.1700577135161&lt;/D&gt;&lt;D xsi:type="xsd:double"&gt;10.7450849434664&lt;/D&gt;&lt;D xsi:type="xsd:double"&gt;11.0840647901456&lt;/D&gt;&lt;D xsi:type="xsd:double"&gt;11.3911318974403&lt;/D&gt;&lt;D xsi:type="xsd:double"&gt;9.26854386369995&lt;/D&gt;&lt;D xsi:type="xsd:double"&gt;9.89762918660183&lt;/D&gt;&lt;D xsi:type="xsd:double"&gt;10.9614314316735&lt;/D&gt;&lt;D xsi:type="xsd:double"&gt;11.9588246673827&lt;/D&gt;&lt;D xsi:type="xsd:double"&gt;11.8597090651732&lt;/D&gt;&lt;D xsi:type="xsd:double"&gt;12.3772192362036&lt;/D&gt;&lt;D xsi:type="xsd:double"&gt;12.9984654724916&lt;/D&gt;&lt;D xsi:type="xsd:double"&gt;14.4403319712235&lt;/D&gt;&lt;D xsi:type="xsd:double"&gt;18.716701592271&lt;/D&gt;&lt;D xsi:type="xsd:double"&gt;22.0582790326649&lt;/D&gt;&lt;D xsi:type="xsd:double"&gt;23.9279167670689&lt;/D&gt;&lt;D xsi:type="xsd:double"&gt;15.5503363999921&lt;/D&gt;&lt;D xsi:type="xsd:double"&gt;17.2735616231673&lt;/D&gt;&lt;D xsi:type="xsd:double"&gt;16.8157869700796&lt;/D&gt;&lt;D xsi:type="xsd:double"&gt;16.5614775819952&lt;/D&gt;&lt;D xsi:type="xsd:double"&gt;16.0698395419643&lt;/D&gt;&lt;D xsi:type="xsd:double"&gt;15.2858913270094&lt;/D&gt;&lt;D xsi:type="xsd:double"&gt;14.6590389029147&lt;/D&gt;&lt;D xsi:type="xsd:double"&gt;14.0846266070792&lt;/D&gt;&lt;D xsi:type="xsd:double"&gt;14.3204836102959&lt;/D&gt;&lt;D xsi:type="xsd:double"&gt;13.0927926808596&lt;/D&gt;&lt;D xsi:type="xsd:double"&gt;10.9366451321557&lt;/D&gt;&lt;D xsi:type="xsd:double"&gt;11.402391498133&lt;/D&gt;&lt;D xsi:type="xsd:double"&gt;10.8479898796463&lt;/D&gt;&lt;D xsi:type="xsd:double"&gt;9.80631866479786&lt;/D&gt;&lt;D xsi:type="xsd:double"&gt;9.62515822555371&lt;/D&gt;&lt;D xsi:type="xsd:double"&gt;8.66490570747682&lt;/D&gt;&lt;D xsi:type="xsd:double"&gt;8.34766256333055&lt;/D&gt;&lt;D xsi:type="xsd:double"&gt;7.54433817096201&lt;/D&gt;&lt;D xsi:type="xsd:double"&gt;7.18420894329705&lt;/D&gt;&lt;D xsi:type="xsd:double"&gt;6.88838799555201&lt;/D&gt;&lt;D xsi:type="xsd:double"&gt;6.53716099452934&lt;/D&gt;&lt;D xsi:type="xsd:double"&gt;6.55059970767597&lt;/D&gt;&lt;D xsi:type="xsd:double"&gt;5.98896952134522&lt;/D&gt;&lt;D xsi:type="xsd:double"&gt;6.30790505407698&lt;/D&gt;&lt;D xsi:type="xsd:double"&gt;5.40088807085537&lt;/D&gt;&lt;D xsi:type="xsd:double"&gt;5.99911003340002&lt;/D&gt;&lt;D xsi:type="xsd:double"&gt;6.01886124106095&lt;/D&gt;&lt;D xsi:type="xsd:double"&gt;6.26378381274931&lt;/D&gt;&lt;D xsi:type="xsd:double"&gt;6.47663827094551&lt;/D&gt;&lt;D xsi:type="xsd:double"&gt;6.76524632692026&lt;/D&gt;&lt;D xsi:type="xsd:double"&gt;6.87670234070275&lt;/D&gt;&lt;D xsi:type="xsd:double"&gt;6.82174361687825&lt;/D&gt;&lt;D xsi:type="xsd:double"&gt;7.036835751039&lt;/D&gt;&lt;D xsi:type="xsd:double"&gt;7.47950606298233&lt;/D&gt;&lt;D xsi:type="xsd:double"&gt;8.76682197287303&lt;/D&gt;&lt;D xsi:type="xsd:double"&gt;8.61245907896027&lt;/D&gt;&lt;D xsi:type="xsd:double"&gt;8.72008993935847&lt;/D&gt;&lt;D xsi:type="xsd:double"&gt;8.96235723860064&lt;/D&gt;&lt;D xsi:type="xsd:double"&gt;8.76939691107583&lt;/D&gt;&lt;D xsi:type="xsd:double"&gt;8.94052953521984&lt;/D&gt;&lt;D xsi:type="xsd:double"&gt;8.93004232387266&lt;/D&gt;&lt;D xsi:type="xsd:double"&gt;9.32013220950387&lt;/D&gt;&lt;D xsi:type="xsd:double"&gt;8.88309665801861&lt;/D&gt;&lt;D xsi:type="xsd:double"&gt;8.79988920234107&lt;/D&gt;&lt;D xsi:type="xsd:double"&gt;9.23195878196151&lt;/D&gt;&lt;D xsi:type="xsd:double"&gt;9.23989098528312&lt;/D&gt;&lt;D xsi:type="xsd:double"&gt;10.3103089119384&lt;/D&gt;&lt;D xsi:type="xsd:double"&gt;10.1627713042909&lt;/D&gt;&lt;D xsi:type="xsd:double"&gt;11.4337642775876&lt;/D&gt;&lt;D xsi:type="xsd:double"&gt;11.3909956697651&lt;/D&gt;&lt;D xsi:type="xsd:double"&gt;11.0078192869684&lt;/D&gt;&lt;D xsi:type="xsd:double"&gt;11.055240513024&lt;/D&gt;&lt;D xsi:type="xsd:double"&gt;10.718529978291&lt;/D&gt;&lt;D xsi:type="xsd:double"&gt;10.6250338101653&lt;/D&gt;&lt;D xsi:type="xsd:double"&gt;10.8323865319473&lt;/D&gt;&lt;D xsi:type="xsd:double"&gt;10.6286960586419&lt;/D&gt;&lt;/FQL&gt;&lt;FQL&gt;&lt;Q&gt;DDR3512M-FDS^MAX(FG_PRICE(0,-5AY))&lt;/Q&gt;&lt;R&gt;1&lt;/R&gt;&lt;C&gt;1&lt;/C&gt;&lt;D xsi:type="xsd:double"&gt;3.3053632&lt;/D&gt;&lt;/FQL&gt;&lt;FQL&gt;&lt;Q&gt;DDR3512M-FDS^FG_PRICE_CHANGE(0,-1AM)&lt;/Q&gt;&lt;R&gt;1&lt;/R&gt;&lt;C&gt;1&lt;/C&gt;&lt;D xsi:type="xsd:double"&gt;3.13855091099986&lt;/D&gt;&lt;/FQL&gt;&lt;FQL&gt;&lt;Q&gt;WL-FDS^FG_PRICE_CHANGE(0,-1AY)&lt;/Q&gt;&lt;R&gt;1&lt;/R&gt;&lt;C&gt;1&lt;/C&gt;&lt;D xsi:type="xsd:double"&gt;-10.1647842992039&lt;/D&gt;&lt;/FQL&gt;&lt;FQL&gt;&lt;Q&gt;PASP-FDS^MAX(FG_PRICE(0,-5AY))&lt;/Q&gt;&lt;R&gt;1&lt;/R&gt;&lt;C&gt;1&lt;/C&gt;&lt;D xsi:type="xsd:double"&gt;3158.12&lt;/D&gt;&lt;/FQL&gt;&lt;FQL&gt;&lt;Q&gt;PASP-FDS^FG_PRICE_CHANGE(0,-1AM)&lt;/Q&gt;&lt;R&gt;1&lt;/R&gt;&lt;C&gt;1&lt;/C&gt;&lt;D xsi:type="xsd:double"&gt;6.78260869565217&lt;/D&gt;&lt;/FQL&gt;&lt;FQL&gt;&lt;Q&gt;NI-FDS^FG_PRICE_CHANGE(0,-1AY)&lt;/Q&gt;&lt;R&gt;1&lt;/R&gt;&lt;C&gt;1&lt;/C&gt;&lt;D xsi:type="xsd:double"&gt;-4.40944881889764&lt;/D&gt;&lt;/FQL&gt;&lt;FQL&gt;&lt;Q&gt;PLATI-FDS^MAX(FG_PRICE(0,-5AY))&lt;/Q&gt;&lt;R&gt;1&lt;/R&gt;&lt;C&gt;1&lt;/C&gt;&lt;D xsi:type="xsd:double"&gt;1480&lt;/D&gt;&lt;/FQL&gt;&lt;FQL&gt;&lt;Q&gt;PLATI-FDS^FG_PRICE_CHANGE(0,-1AM)&lt;/Q&gt;&lt;R&gt;1&lt;/R&gt;&lt;C&gt;1&lt;/C&gt;&lt;D xsi:type="xsd:double"&gt;5.14925373134327&lt;/D&gt;&lt;/FQL&gt;&lt;FQL&gt;&lt;Q&gt;CPALM-FDS^FG_PRICE_CHANGE(0,-1AY)&lt;/Q&gt;&lt;R&gt;1&lt;/R&gt;&lt;C&gt;1&lt;/C&gt;&lt;D xsi:type="xsd:double"&gt;9.02985074626865&lt;/D&gt;&lt;/FQL&gt;&lt;FQL&gt;&lt;Q&gt;W-FDS^MAX(FG_PRICE(0,-5AY))&lt;/Q&gt;&lt;R&gt;1&lt;/R&gt;&lt;C&gt;1&lt;/C&gt;&lt;D xsi:type="xsd:double"&gt;14.2525&lt;/D&gt;&lt;/FQL&gt;&lt;FQL&gt;&lt;Q&gt;W-FDS^FG_PRICE_CHANGE(0,-1AM)&lt;/Q&gt;&lt;R&gt;1&lt;/R&gt;&lt;C&gt;1&lt;/C&gt;&lt;D xsi:type="xsd:double"&gt;-0.396039603960385&lt;/D&gt;&lt;/FQL&gt;&lt;FQL&gt;&lt;Q&gt;BRENT-FDS^FG_PRICE_CHANGE(0,-1AY)&lt;/Q&gt;&lt;R&gt;1&lt;/R&gt;&lt;C&gt;1&lt;/C&gt;&lt;D xsi:type="xsd:double"&gt;0&lt;/D&gt;&lt;/FQL&gt;&lt;FQL&gt;&lt;Q&gt;COPP-FDS^MAX(FG_PRICE(0,-5AY))&lt;/Q&gt;&lt;R&gt;1&lt;/R&gt;&lt;C&gt;1&lt;/C&gt;&lt;D xsi:type="xsd:double"&gt;5.795&lt;/D&gt;&lt;/FQL&gt;&lt;FQL&gt;&lt;Q&gt;COPP-FDS^FG_PRICE_CHANGE(0,-1AM)&lt;/Q&gt;&lt;R&gt;1&lt;/R&gt;&lt;C&gt;1&lt;/C&gt;&lt;D xsi:type="xsd:double"&gt;1.77442608406344&lt;/D&gt;&lt;/FQL&gt;&lt;FQL&gt;&lt;Q&gt;TIOS-FDS^FG_PRICE_CHANGE(0,-1AY)&lt;/Q&gt;&lt;R&gt;1&lt;/R&gt;&lt;C&gt;1&lt;/C&gt;&lt;D xsi:type="xsd:double"&gt;13.2924994627122&lt;/D&gt;&lt;/FQL&gt;&lt;FQL&gt;&lt;Q&gt;FC0000SA^FG_PRICE(0)&lt;/Q&gt;&lt;R&gt;1&lt;/R&gt;&lt;C&gt;1&lt;/C&gt;&lt;D xsi:type="xsd:double"&gt;40.80706&lt;/D&gt;&lt;/FQL&gt;&lt;FQL&gt;&lt;Q&gt;FC0000AE^FG_PRICE(0)&lt;/Q&gt;&lt;R&gt;1&lt;/R&gt;&lt;C&gt;1&lt;/C&gt;&lt;D xsi:type="xsd:double"&gt;163.99493&lt;/D&gt;&lt;/FQL&gt;&lt;FQL&gt;&lt;Q&gt;SET-BKK^FG_PRICE(0)&lt;/Q&gt;&lt;R&gt;1&lt;/R&gt;&lt;C&gt;1&lt;/C&gt;&lt;D xsi:type="xsd:double"&gt;1293.62&lt;/D&gt;&lt;/FQL&gt;&lt;FQL&gt;&lt;Q&gt;FC0000QA^FG_PRICE(0)&lt;/Q&gt;&lt;R&gt;1&lt;/R&gt;&lt;C&gt;1&lt;/C&gt;&lt;D xsi:type="xsd:double"&gt;116.32805&lt;/D&gt;&lt;/FQL&gt;&lt;FQL&gt;&lt;Q&gt;FC0000GR^FG_PRICE(0)&lt;/Q&gt;&lt;R&gt;1&lt;/R&gt;&lt;C&gt;1&lt;/C&gt;&lt;D xsi:type="xsd:double"&gt;14.622525&lt;/D&gt;&lt;/FQL&gt;&lt;FQL&gt;&lt;Q&gt;FC0000BR^FG_PRICE(0)&lt;/Q&gt;&lt;R&gt;1&lt;/R&gt;&lt;C&gt;1&lt;/C&gt;&lt;D xsi:type="xsd:double"&gt;125.27915&lt;/D&gt;&lt;/FQL&gt;&lt;FQL&gt;&lt;Q&gt;FC0000MX^FG_PRICE(0)&lt;/Q&gt;&lt;R&gt;1&lt;/R&gt;&lt;C&gt;1&lt;/C&gt;&lt;D xsi:type="xsd:double"&gt;446.58517&lt;/D&gt;&lt;/FQL&gt;&lt;FQL&gt;&lt;Q&gt;FC0000TW^FG_PRICE(0)&lt;/Q&gt;&lt;R&gt;1&lt;/R&gt;&lt;C&gt;1&lt;/C&gt;&lt;D xsi:type="xsd:double"&gt;458.28326&lt;/D&gt;&lt;/FQL&gt;&lt;FQL&gt;&lt;Q&gt;FC0000PL^FG_PRICE(0)&lt;/Q&gt;&lt;R&gt;1&lt;/R&gt;&lt;C&gt;1&lt;/C&gt;&lt;D xsi:type="xsd:double"&gt;272.73196&lt;/D&gt;&lt;/FQL&gt;&lt;FQL&gt;&lt;Q&gt;FC0000ID^FG_PRICE(0)&lt;/Q&gt;&lt;R&gt;1&lt;/R&gt;&lt;C&gt;1&lt;/C&gt;&lt;D xsi:type="xsd:double"&gt;1138.4021&lt;/D&gt;&lt;/FQL&gt;&lt;FQL&gt;&lt;Q&gt;FC0000CN^FG_PRICE(0)&lt;/Q&gt;&lt;R&gt;1&lt;/R&gt;&lt;C&gt;1&lt;/C&gt;&lt;D xsi:type="xsd:double"&gt;339.6287&lt;/D&gt;&lt;/FQL&gt;&lt;FQL&gt;&lt;Q&gt;KSA^FG_PRICE(0)&lt;/Q&gt;&lt;R&gt;1&lt;/R&gt;&lt;C&gt;1&lt;/C&gt;&lt;D xsi:type="xsd:double"&gt;36.72&lt;/D&gt;&lt;/FQL&gt;&lt;FQL&gt;&lt;Q&gt;TUR^FG_PRICE_MAVG(0,,,,200)&lt;/Q&gt;&lt;R&gt;1&lt;/R&gt;&lt;C&gt;1&lt;/C&gt;&lt;D xsi:type="xsd:double"&gt;33.929775&lt;/D&gt;&lt;/FQL&gt;&lt;FQL&gt;&lt;Q&gt;QAT^FG_PRICE_MAVG(0,,,,60)&lt;/Q&gt;&lt;R&gt;1&lt;/R&gt;&lt;C&gt;1&lt;/C&gt;&lt;D xsi:type="xsd:double"&gt;19.39453&lt;/D&gt;&lt;/FQL&gt;&lt;FQL&gt;&lt;Q&gt;USDZAR^FG_PRICE_CHANGE(0,-6AM)&lt;/Q&gt;&lt;R&gt;1&lt;/R&gt;&lt;C&gt;1&lt;/C&gt;&lt;D xsi:type="xsd:double"&gt;-5.254543&lt;/D&gt;&lt;/FQL&gt;&lt;FQL&gt;&lt;Q&gt;USDPLN^FG_PRICE_CHANGE(0,-6AM)&lt;/Q&gt;&lt;R&gt;1&lt;/R&gt;&lt;C&gt;1&lt;/C&gt;&lt;D xsi:type="xsd:double"&gt;-5.5998683&lt;/D&gt;&lt;/FQL&gt;&lt;FQL&gt;&lt;Q&gt;SET-BKK^P_PRICE_RETURNS_PR('52W',2,-10AY,0,AM)&lt;/Q&gt;&lt;R&gt;121&lt;/R&gt;&lt;C&gt;1&lt;/C&gt;&lt;D xsi:type="xsd:double"&gt;-12.597495&lt;/D&gt;&lt;D xsi:type="xsd:double"&gt;-9.031248&lt;/D&gt;&lt;D xsi:type="xsd:double"&gt;-11.378783&lt;/D&gt;&lt;D xsi:type="xsd:double"&gt;-16.104816&lt;/D&gt;&lt;D xsi:type="xsd:double"&gt;-18.019081&lt;/D&gt;&lt;D xsi:type="xsd:double"&gt;-20.881992&lt;/D&gt;&lt;D xsi:type="xsd:double"&gt;-9.743881&lt;/D&gt;&lt;D xsi:type="xsd:double"&gt;-10.492748&lt;/D&gt;&lt;D xsi:type="xsd:double"&gt;-5.8160305&lt;/D&gt;&lt;D xsi:type="xsd:double"&gt;-4.975271&lt;/D&gt;&lt;D xsi:type="xsd:double"&gt;-0.672096&lt;/D&gt;&lt;D xsi:type="xsd:double"&gt;10.247671&lt;/D&gt;&lt;D xsi:type="xsd:double"&gt;2.180612&lt;/D&gt;&lt;D xsi:type="xsd:double"&gt;-0.4467249&lt;/D&gt;&lt;D xsi:type="xsd:double"&gt;7.50854&lt;/D&gt;&lt;D xsi:type="xsd:double"&gt;17.60645&lt;/D&gt;&lt;D xsi:type="xsd:double"&gt;24.977291&lt;/D&gt;&lt;D xsi:type="xsd:double"&gt;21.498537&lt;/D&gt;&lt;D xsi:type="xsd:double"&gt;11.663734&lt;/D&gt;&lt;D xsi:type="xsd:double"&gt;14.730549&lt;/D&gt;&lt;D xsi:type="xsd:double"&gt;10.335803&lt;/D&gt;&lt;D xsi:type="xsd:double"&gt;9.417796&lt;/D&gt;&lt;D xsi:type="xsd:double"&gt;6.780708&lt;/D&gt;&lt;D xsi:type="xsd:double"&gt;0.5584121&lt;/D&gt;&lt;D xsi:type="xsd:double"&gt;16.411102&lt;/D&gt;&lt;D xsi:type="xsd:double"&gt;21.78241&lt;/D&gt;&lt;D xsi:type="xsd:double"&gt;11.558127&lt;/D&gt;&lt;D xsi:type="xsd:double"&gt;11.521185&lt;/D&gt;&lt;D xsi:type="xsd:double"&gt;15.383983&lt;/D&gt;&lt;D xsi:type="xsd:double"&gt;13.512778&lt;/D&gt;&lt;D xsi:type="xsd:double"&gt;16.91072&lt;/D&gt;&lt;D xsi:type="xsd:double"&gt;11.177731&lt;/D&gt;&lt;D xsi:type="xsd:double"&gt;13.911128&lt;/D&gt;&lt;D xsi:type="xsd:double"&gt;10.453951&lt;/D&gt;&lt;D xsi:type="xsd:double"&gt;4.1906595&lt;/D&gt;&lt;D xsi:type="xsd:double"&gt;8.546484&lt;/D&gt;&lt;D xsi:type="xsd:double"&gt;2.1806479&lt;/D&gt;&lt;D xsi:type="xsd:double"&gt;-0.9530008&lt;/D&gt;&lt;D xsi:type="xsd:double"&gt;-2.038151&lt;/D&gt;&lt;D xsi:type="xsd:double"&gt;-3.9531887&lt;/D&gt;&lt;D xsi:type="xsd:double"&gt;-11.41336&lt;/D&gt;&lt;D xsi:type="xsd:double"&gt;-8.722663&lt;/D&gt;&lt;D xsi:type="xsd:double"&gt;-9.594404&lt;/D&gt;&lt;D xsi:type="xsd:double"&gt;-6.0390415&lt;/D&gt;&lt;D xsi:type="xsd:double"&gt;-5.6214213&lt;/D&gt;&lt;D xsi:type="xsd:double"&gt;-3.2524943&lt;/D&gt;&lt;D xsi:type="xsd:double"&gt;5.5249095&lt;/D&gt;&lt;D xsi:type="xsd:double"&gt;-4.1707277&lt;/D&gt;&lt;D xsi:type="xsd:double"&gt;-1.1140943&lt;/D&gt;&lt;D xsi:type="xsd:double"&gt;-3.3804953&lt;/D&gt;&lt;D xsi:type="xsd:double"&gt;-1.7312765&lt;/D&gt;&lt;D xsi:type="xsd:double"&gt;-4.344666&lt;/D&gt;&lt;D xsi:type="xsd:double"&gt;-0.44090748&lt;/D&gt;&lt;D xsi:type="xsd:double"&gt;-6.2496605&lt;/D&gt;&lt;D xsi:type="xsd:double"&gt;-31.499332&lt;/D&gt;&lt;D xsi:type="xsd:double"&gt;-26.117086&lt;/D&gt;&lt;D xsi:type="xsd:double"&gt;-21.168322&lt;/D&gt;&lt;D xsi:type="xsd:double"&gt;-17.266964&lt;/D&gt;&lt;D xsi:type="xsd:double"&gt;-22.359627&lt;/D&gt;&lt;D xsi:type="xsd:double"&gt;-19.010813&lt;/D&gt;&lt;D xsi:type="xsd:double"&gt;-23.540205&lt;/D&gt;&lt;D xsi:type="xsd:double"&gt;-21.68327&lt;/D&gt;&lt;D xsi:type="xsd:double"&gt;-17.826218&lt;/D&gt;&lt;D xsi:type="xsd:double"&gt;-4.5261917&lt;/D&gt;&lt;D xsi:type="xsd:double"&gt;-2.579987&lt;/D&gt;&lt;D xsi:type="xsd:double"&gt;-1.0223627&lt;/D&gt;&lt;D xsi:type="xsd:double"&gt;40.656185&lt;/D&gt;&lt;D xsi:type="xsd:double"&gt;25.495302&lt;/D&gt;&lt;D xsi:type="xsd:double"&gt;20.940388&lt;/D&gt;&lt;D xsi:type="xsd:double"&gt;17.167473&lt;/D&gt;&lt;D xsi:type="xsd:double"&gt;14.760458&lt;/D&gt;&lt;D xsi:type="xsd:double"&gt;14.651716&lt;/D&gt;&lt;D xsi:type="xsd:double"&gt;26.683914&lt;/D&gt;&lt;D xsi:type="xsd:double"&gt;29.071867&lt;/D&gt;&lt;D xsi:type="xsd:double"&gt;22.272514&lt;/D&gt;&lt;D xsi:type="xsd:double"&gt;9.14296&lt;/D&gt;&lt;D xsi:type="xsd:double"&gt;9.0041275&lt;/D&gt;&lt;D xsi:type="xsd:double"&gt;12.652898&lt;/D&gt;&lt;D xsi:type="xsd:double"&gt;5.2617908&lt;/D&gt;&lt;D xsi:type="xsd:double"&gt;8.644366&lt;/D&gt;&lt;D xsi:type="xsd:double"&gt;0.80605745&lt;/D&gt;&lt;D xsi:type="xsd:double"&gt;0.45223236&lt;/D&gt;&lt;D xsi:type="xsd:double"&gt;-0.196141&lt;/D&gt;&lt;D xsi:type="xsd:double"&gt;5.8425903&lt;/D&gt;&lt;D xsi:type="xsd:double"&gt;1.8583179&lt;/D&gt;&lt;D xsi:type="xsd:double"&gt;-5.0412474&lt;/D&gt;&lt;D xsi:type="xsd:double"&gt;0.2971053&lt;/D&gt;&lt;D xsi:type="xsd:double"&gt;0.30280352&lt;/D&gt;&lt;D xsi:type="xsd:double"&gt;0.53321123&lt;/D&gt;&lt;D xsi:type="xsd:double"&gt;-2.256608&lt;/D&gt;&lt;D xsi:type="xsd:double"&gt;-2.8796375&lt;/D&gt;&lt;D xsi:type="xsd:double"&gt;-4.87774&lt;/D&gt;&lt;D xsi:type="xsd:double"&gt;-1.4622748&lt;/D&gt;&lt;D xsi:type="xsd:double"&gt;-4.9742103&lt;/D&gt;&lt;D xsi:type="xsd:double"&gt;-3.598398&lt;/D&gt;&lt;D xsi:type="xsd:double"&gt;-5.369049&lt;/D&gt;&lt;D xsi:type="xsd:double"&gt;-7.2184143&lt;/D&gt;&lt;D xsi:type="xsd:double"&gt;-7.0496798&lt;/D&gt;&lt;D xsi:type="xsd:double"&gt;-14.183289&lt;/D&gt;&lt;D xsi:type="xsd:double"&gt;-15.353668&lt;/D&gt;&lt;D xsi:type="xsd:double"&gt;-16.23277&lt;/D&gt;&lt;D xsi:type="xsd:double"&gt;-16.536999&lt;/D&gt;&lt;D xsi:type="xsd:double"&gt;-13.754261&lt;/D&gt;&lt;D xsi:type="xsd:double"&gt;-12.567777&lt;/D&gt;&lt;D xsi:type="xsd:double"&gt;-12.593341&lt;/D&gt;&lt;D xsi:type="xsd:double"&gt;-15.129471&lt;/D&gt;&lt;D xsi:type="xsd:double"&gt;-10.669684&lt;/D&gt;&lt;D xsi:type="xsd:double"&gt;-15.129889&lt;/D&gt;&lt;D xsi:type="xsd:double"&gt;-8.018118&lt;/D&gt;&lt;D xsi:type="xsd:double"&gt;0.9691&lt;/D&gt;&lt;D xsi:type="xsd:double"&gt;3.9940357&lt;/D&gt;&lt;D xsi:type="xsd:double"&gt;4.8015833&lt;/D&gt;&lt;D xsi:type="xsd:double"&gt;-3.221041&lt;/D&gt;&lt;D xsi:type="xsd:double"&gt;-7.5196085&lt;/D&gt;&lt;D xsi:type="xsd:double"&gt;-15.915132&lt;/D&gt;&lt;D xsi:type="xsd:double"&gt;-19.17243&lt;/D&gt;&lt;D xsi:type="xsd:double"&gt;-11.564392&lt;/D&gt;&lt;D xsi:type="xsd:double"&gt;-14.283544&lt;/D&gt;&lt;D xsi:type="xsd:double"&gt;-15.664559&lt;/D&gt;&lt;D xsi:type="xsd:double"&gt;-2.8682768&lt;/D&gt;&lt;D xsi:type="xsd:double"&gt;-9.001249&lt;/D&gt;&lt;/FQL&gt;&lt;FQL&gt;&lt;Q&gt;EWZ^FG_TOTAL_RETURNC(-10AY,0,AM)&lt;/Q&gt;&lt;R&gt;121&lt;/R&gt;&lt;C&gt;1&lt;/C&gt;&lt;D xsi:type="xsd:double"&gt;-14.488429&lt;/D&gt;&lt;D xsi:type="xsd:double"&gt;7.816601&lt;/D&gt;&lt;D xsi:type="xsd:double"&gt;-4.0502253&lt;/D&gt;&lt;D xsi:type="xsd:double"&gt;-5.1498594&lt;/D&gt;&lt;D xsi:type="xsd:double"&gt;-14.404243&lt;/D&gt;&lt;D xsi:type="xsd:double"&gt;1.6824365&lt;/D&gt;&lt;D xsi:type="xsd:double"&gt;35.263706&lt;/D&gt;&lt;D xsi:type="xsd:double"&gt;7.4159026&lt;/D&gt;&lt;D xsi:type="xsd:double"&gt;3.3452034&lt;/D&gt;&lt;D xsi:type="xsd:double"&gt;-6.3016596&lt;/D&gt;&lt;D xsi:type="xsd:double"&gt;14.630175&lt;/D&gt;&lt;D xsi:type="xsd:double"&gt;11.304914&lt;/D&gt;&lt;D xsi:type="xsd:double"&gt;-2.0893693&lt;/D&gt;&lt;D xsi:type="xsd:double"&gt;5.068171&lt;/D&gt;&lt;D xsi:type="xsd:double"&gt;-8.321583&lt;/D&gt;&lt;D xsi:type="xsd:double"&gt;-0.21538138&lt;/D&gt;&lt;D xsi:type="xsd:double"&gt;13.722181&lt;/D&gt;&lt;D xsi:type="xsd:double"&gt;5.079639&lt;/D&gt;&lt;D xsi:type="xsd:double"&gt;-3.0049682&lt;/D&gt;&lt;D xsi:type="xsd:double"&gt;-0.5387962&lt;/D&gt;&lt;D xsi:type="xsd:double"&gt;7.6381445&lt;/D&gt;&lt;D xsi:type="xsd:double"&gt;-14.821344&lt;/D&gt;&lt;D xsi:type="xsd:double"&gt;8.112216&lt;/D&gt;&lt;D xsi:type="xsd:double"&gt;4.712045&lt;/D&gt;&lt;D xsi:type="xsd:double"&gt;11.500001&lt;/D&gt;&lt;D xsi:type="xsd:double"&gt;0.9204626&lt;/D&gt;&lt;D xsi:type="xsd:double"&gt;-9.190827&lt;/D&gt;&lt;D xsi:type="xsd:double"&gt;3.2449126&lt;/D&gt;&lt;D xsi:type="xsd:double"&gt;8.984089&lt;/D&gt;&lt;D xsi:type="xsd:double"&gt;1.2722611&lt;/D&gt;&lt;D xsi:type="xsd:double"&gt;5.5733323&lt;/D&gt;&lt;D xsi:type="xsd:double"&gt;-6.4041615&lt;/D&gt;&lt;D xsi:type="xsd:double"&gt;-5.3629217&lt;/D&gt;&lt;D xsi:type="xsd:double"&gt;-16.560818&lt;/D&gt;&lt;D xsi:type="xsd:double"&gt;-0.6382704&lt;/D&gt;&lt;D xsi:type="xsd:double"&gt;1.317358&lt;/D&gt;&lt;D xsi:type="xsd:double"&gt;-7.6536655&lt;/D&gt;&lt;D xsi:type="xsd:double"&gt;23.552&lt;/D&gt;&lt;D xsi:type="xsd:double"&gt;0.880599&lt;/D&gt;&lt;D xsi:type="xsd:double"&gt;-0.6675303&lt;/D&gt;&lt;D xsi:type="xsd:double"&gt;12.257719&lt;/D&gt;&lt;D xsi:type="xsd:double"&gt;2.1505475&lt;/D&gt;&lt;D xsi:type="xsd:double"&gt;-0.96110106&lt;/D&gt;&lt;D xsi:type="xsd:double"&gt;-6.8391857&lt;/D&gt;&lt;D xsi:type="xsd:double"&gt;-0.17361045&lt;/D&gt;&lt;D xsi:type="xsd:double"&gt;6.285715&lt;/D&gt;&lt;D xsi:type="xsd:double"&gt;9.677399&lt;/D&gt;&lt;D xsi:type="xsd:double"&gt;-8.072525&lt;/D&gt;&lt;D xsi:type="xsd:double"&gt;0.9391904&lt;/D&gt;&lt;D xsi:type="xsd:double"&gt;-1.7678559&lt;/D&gt;&lt;D xsi:type="xsd:double"&gt;1.3260722&lt;/D&gt;&lt;D xsi:type="xsd:double"&gt;7.0343494&lt;/D&gt;&lt;D xsi:type="xsd:double"&gt;2.5173903&lt;/D&gt;&lt;D xsi:type="xsd:double"&gt;-4.668254&lt;/D&gt;&lt;D xsi:type="xsd:double"&gt;-43.91295&lt;/D&gt;&lt;D xsi:type="xsd:double"&gt;3.6782503&lt;/D&gt;&lt;D xsi:type="xsd:double"&gt;-13.801164&lt;/D&gt;&lt;D xsi:type="xsd:double"&gt;37.44911&lt;/D&gt;&lt;D xsi:type="xsd:double"&gt;2.5424123&lt;/D&gt;&lt;D xsi:type="xsd:double"&gt;0.09742975&lt;/D&gt;&lt;D xsi:type="xsd:double"&gt;-2.3685932&lt;/D&gt;&lt;D xsi:type="xsd:double"&gt;-2.5589883&lt;/D&gt;&lt;D xsi:type="xsd:double"&gt;4.843116&lt;/D&gt;&lt;D xsi:type="xsd:double"&gt;20.819782&lt;/D&gt;&lt;D xsi:type="xsd:double"&gt;3.2856584&lt;/D&gt;&lt;D xsi:type="xsd:double"&gt;-5.358553&lt;/D&gt;&lt;D xsi:type="xsd:double"&gt;-7.604766&lt;/D&gt;&lt;D xsi:type="xsd:double"&gt;0.6909013&lt;/D&gt;&lt;D xsi:type="xsd:double"&gt;9.486877&lt;/D&gt;&lt;D xsi:type="xsd:double"&gt;11.490547&lt;/D&gt;&lt;D xsi:type="xsd:double"&gt;-2.2580624&lt;/D&gt;&lt;D xsi:type="xsd:double"&gt;-6.47372&lt;/D&gt;&lt;D xsi:type="xsd:double"&gt;-6.0803533&lt;/D&gt;&lt;D xsi:type="xsd:double"&gt;-7.3699417&lt;/D&gt;&lt;D xsi:type="xsd:double"&gt;-3.7129462&lt;/D&gt;&lt;D xsi:type="xsd:double"&gt;-0.58327913&lt;/D&gt;&lt;D xsi:type="xsd:double"&gt;1.1823416&lt;/D&gt;&lt;D xsi:type="xsd:double"&gt;12.720966&lt;/D&gt;&lt;D xsi:type="xsd:double"&gt;2.613771&lt;/D&gt;&lt;D xsi:type="xsd:double"&gt;12.526226&lt;/D&gt;&lt;D xsi:type="xsd:double"&gt;-17.203724&lt;/D&gt;&lt;D xsi:type="xsd:double"&gt;2.8751373&lt;/D&gt;&lt;D xsi:type="xsd:double"&gt;-14.379305&lt;/D&gt;&lt;D xsi:type="xsd:double"&gt;22.379494&lt;/D&gt;&lt;D xsi:type="xsd:double"&gt;0.5314112&lt;/D&gt;&lt;D xsi:type="xsd:double"&gt;-2.4564624&lt;/D&gt;&lt;D xsi:type="xsd:double"&gt;-2.3270667&lt;/D&gt;&lt;D xsi:type="xsd:double"&gt;-4.960829&lt;/D&gt;&lt;D xsi:type="xsd:double"&gt;9.883714&lt;/D&gt;&lt;D xsi:type="xsd:double"&gt;-5.4826736&lt;/D&gt;&lt;D xsi:type="xsd:double"&gt;-3.8434148&lt;/D&gt;&lt;D xsi:type="xsd:double"&gt;8.771276&lt;/D&gt;&lt;D xsi:type="xsd:double"&gt;1.3950348&lt;/D&gt;&lt;D xsi:type="xsd:double"&gt;9.055567&lt;/D&gt;&lt;D xsi:type="xsd:double"&gt;0.94578266&lt;/D&gt;&lt;D xsi:type="xsd:double"&gt;-1.4053762&lt;/D&gt;&lt;D xsi:type="xsd:double"&gt;-0.38010478&lt;/D&gt;&lt;D xsi:type="xsd:double"&gt;-4.1971445&lt;/D&gt;&lt;D xsi:type="xsd:double"&gt;7.534027&lt;/D&gt;&lt;D xsi:type="xsd:double"&gt;3.1481385&lt;/D&gt;&lt;D xsi:type="xsd:double"&gt;6.466818&lt;/D&gt;&lt;D xsi:type="xsd:double"&gt;-3.2615006&lt;/D&gt;&lt;D xsi:type="xsd:double"&gt;-2.0168602&lt;/D&gt;&lt;D xsi:type="xsd:double"&gt;-3.9324105&lt;/D&gt;&lt;D xsi:type="xsd:double"&gt;1.0873079&lt;/D&gt;&lt;D xsi:type="xsd:double"&gt;-10.995472&lt;/D&gt;&lt;D xsi:type="xsd:double"&gt;7.0117474&lt;/D&gt;&lt;D xsi:type="xsd:double"&gt;0.9605527&lt;/D&gt;&lt;D xsi:type="xsd:double"&gt;-0.5096853&lt;/D&gt;&lt;D xsi:type="xsd:double"&gt;-3.2786906&lt;/D&gt;&lt;D xsi:type="xsd:double"&gt;-2.2245705&lt;/D&gt;&lt;D xsi:type="xsd:double"&gt;-7.0783734&lt;/D&gt;&lt;D xsi:type="xsd:double"&gt;-7.802689&lt;/D&gt;&lt;D xsi:type="xsd:double"&gt;11.679149&lt;/D&gt;&lt;D xsi:type="xsd:double"&gt;-3.3938468&lt;/D&gt;&lt;D xsi:type="xsd:double"&gt;0.85784197&lt;/D&gt;&lt;D xsi:type="xsd:double"&gt;11.340618&lt;/D&gt;&lt;D xsi:type="xsd:double"&gt;2.400875&lt;/D&gt;&lt;D xsi:type="xsd:double"&gt;-0.42275786&lt;/D&gt;&lt;D xsi:type="xsd:double"&gt;3.1238556&lt;/D&gt;&lt;D xsi:type="xsd:double"&gt;5.7766914&lt;/D&gt;&lt;/FQL&gt;&lt;FQL&gt;&lt;Q&gt;UAE^FMA_DIV_YLD(NTMA,-10AY,0,AM,"PORTAGG","MEANR")&lt;/Q&gt;&lt;R&gt;121&lt;/R&gt;&lt;C&gt;1&lt;/C&gt;&lt;D xsi:type="xsd:double"&gt;4.05480255150319&lt;/D&gt;&lt;D xsi:type="xsd:double"&gt;3.81121031950376&lt;/D&gt;&lt;D xsi:type="xsd:double"&gt;4.40348381632682&lt;/D&gt;&lt;D xsi:type="xsd:double"&gt;4.67225779042212&lt;/D&gt;&lt;D xsi:type="xsd:double"&gt;4.62539311301504&lt;/D&gt;&lt;D xsi:type="xsd:double"&gt;4.65105595687221&lt;/D&gt;&lt;D xsi:type="xsd:double"&gt;3.91745828419989&lt;/D&gt;&lt;D xsi:type="xsd:double"&gt;3.88316047495918&lt;/D&gt;&lt;D xsi:type="xsd:double"&gt;4.12922301773981&lt;/D&gt;&lt;D xsi:type="xsd:double"&gt;3.95546556434018&lt;/D&gt;&lt;D xsi:type="xsd:double"&gt;3.89580136334077&lt;/D&gt;&lt;D xsi:type="xsd:double"&gt;3.77743177030132&lt;/D&gt;&lt;D xsi:type="xsd:double"&gt;3.7256832304283&lt;/D&gt;&lt;D xsi:type="xsd:double"&gt;3.75798158165824&lt;/D&gt;&lt;D xsi:type="xsd:double"&gt;3.87497433264577&lt;/D&gt;&lt;D xsi:type="xsd:double"&gt;3.97139355714756&lt;/D&gt;&lt;D xsi:type="xsd:double"&gt;3.95881360133642&lt;/D&gt;&lt;D xsi:type="xsd:double"&gt;4.06370041395673&lt;/D&gt;&lt;D xsi:type="xsd:double"&gt;4.13351713077394&lt;/D&gt;&lt;D xsi:type="xsd:double"&gt;3.98796042359228&lt;/D&gt;&lt;D xsi:type="xsd:double"&gt;3.86803731421877&lt;/D&gt;&lt;D xsi:type="xsd:double"&gt;4.07178304352993&lt;/D&gt;&lt;D xsi:type="xsd:double"&gt;4.06323586881923&lt;/D&gt;&lt;D xsi:type="xsd:double"&gt;3.93872845197669&lt;/D&gt;&lt;D xsi:type="xsd:double"&gt;4.11286251108287&lt;/D&gt;&lt;D xsi:type="xsd:double"&gt;4.17146968406893&lt;/D&gt;&lt;D xsi:type="xsd:double"&gt;4.40735294523302&lt;/D&gt;&lt;D xsi:type="xsd:double"&gt;4.43988372126695&lt;/D&gt;&lt;D xsi:type="xsd:double"&gt;4.31534132704103&lt;/D&gt;&lt;D xsi:type="xsd:double"&gt;4.36623088787693&lt;/D&gt;&lt;D xsi:type="xsd:double"&gt;4.46114367915243&lt;/D&gt;&lt;D xsi:type="xsd:double"&gt;4.77984361813043&lt;/D&gt;&lt;D xsi:type="xsd:double"&gt;5.00639244522247&lt;/D&gt;&lt;D xsi:type="xsd:double"&gt;4.68655172057188&lt;/D&gt;&lt;D xsi:type="xsd:double"&gt;4.87998071708643&lt;/D&gt;&lt;D xsi:type="xsd:double"&gt;4.70876359398125&lt;/D&gt;&lt;D xsi:type="xsd:double"&gt;4.73733900526223&lt;/D&gt;&lt;D xsi:type="xsd:double"&gt;4.90406983789996&lt;/D&gt;&lt;D xsi:type="xsd:double"&gt;4.86845289855282&lt;/D&gt;&lt;D xsi:type="xsd:double"&gt;5.23213452400654&lt;/D&gt;&lt;D xsi:type="xsd:double"&gt;5.13677926837889&lt;/D&gt;&lt;D xsi:type="xsd:double"&gt;5.31234092632601&lt;/D&gt;&lt;D xsi:type="xsd:double"&gt;5.34422945789826&lt;/D&gt;&lt;D xsi:type="xsd:double"&gt;4.97141166676353&lt;/D&gt;&lt;D xsi:type="xsd:double"&gt;5.14294282253743&lt;/D&gt;&lt;D xsi:type="xsd:double"&gt;5.1557633293493&lt;/D&gt;&lt;D xsi:type="xsd:double"&gt;5.10395582576676&lt;/D&gt;&lt;D xsi:type="xsd:double"&gt;5.01418938410076&lt;/D&gt;&lt;D xsi:type="xsd:double"&gt;4.78420984171272&lt;/D&gt;&lt;D xsi:type="xsd:double"&gt;4.70724253149004&lt;/D&gt;&lt;D xsi:type="xsd:double"&gt;4.77689905725253&lt;/D&gt;&lt;D xsi:type="xsd:double"&gt;5.01688015427198&lt;/D&gt;&lt;D xsi:type="xsd:double"&gt;5.30146964765545&lt;/D&gt;&lt;D xsi:type="xsd:double"&gt;5.36379619431509&lt;/D&gt;&lt;D xsi:type="xsd:double"&gt;6.95434570344758&lt;/D&gt;&lt;D xsi:type="xsd:double"&gt;6.40843352040207&lt;/D&gt;&lt;D xsi:type="xsd:double"&gt;5.25997925208243&lt;/D&gt;&lt;D xsi:type="xsd:double"&gt;4.77790644032296&lt;/D&gt;&lt;D xsi:type="xsd:double"&gt;5.16879639480415&lt;/D&gt;&lt;D xsi:type="xsd:double"&gt;5.00167733362003&lt;/D&gt;&lt;D xsi:type="xsd:double"&gt;4.62787908032414&lt;/D&gt;&lt;D xsi:type="xsd:double"&gt;4.6933859218647&lt;/D&gt;&lt;D xsi:type="xsd:double"&gt;5.18753753900435&lt;/D&gt;&lt;D xsi:type="xsd:double"&gt;4.74355602257029&lt;/D&gt;&lt;D xsi:type="xsd:double"&gt;4.60028179373534&lt;/D&gt;&lt;D xsi:type="xsd:double"&gt;4.57703444628565&lt;/D&gt;&lt;D xsi:type="xsd:double"&gt;4.75758244956113&lt;/D&gt;&lt;D xsi:type="xsd:double"&gt;4.5332343766049&lt;/D&gt;&lt;D xsi:type="xsd:double"&gt;4.70336080719626&lt;/D&gt;&lt;D xsi:type="xsd:double"&gt;4.4680271454182&lt;/D&gt;&lt;D xsi:type="xsd:double"&gt;4.7325273323896&lt;/D&gt;&lt;D xsi:type="xsd:double"&gt;4.62208196175466&lt;/D&gt;&lt;D xsi:type="xsd:double"&gt;4.30583387737145&lt;/D&gt;&lt;D xsi:type="xsd:double"&gt;4.38019330682268&lt;/D&gt;&lt;D xsi:type="xsd:double"&gt;3.96535882096803&lt;/D&gt;&lt;D xsi:type="xsd:double"&gt;4.16263235085039&lt;/D&gt;&lt;D xsi:type="xsd:double"&gt;4.43005731679828&lt;/D&gt;&lt;D xsi:type="xsd:double"&gt;4.21012775816243&lt;/D&gt;&lt;D xsi:type="xsd:double"&gt;3.70003314956759&lt;/D&gt;&lt;D xsi:type="xsd:double"&gt;3.44202604063286&lt;/D&gt;&lt;D xsi:type="xsd:double"&gt;4.09544121150835&lt;/D&gt;&lt;D xsi:type="xsd:double"&gt;4.13974131216917&lt;/D&gt;&lt;D xsi:type="xsd:double"&gt;4.53067574103697&lt;/D&gt;&lt;D xsi:type="xsd:double"&gt;4.0266596491503&lt;/D&gt;&lt;D xsi:type="xsd:double"&gt;4.24275853928663&lt;/D&gt;&lt;D xsi:type="xsd:double"&gt;4.43656048462992&lt;/D&gt;&lt;D xsi:type="xsd:double"&gt;4.31850883630876&lt;/D&gt;&lt;D xsi:type="xsd:double"&gt;4.66536287635894&lt;/D&gt;&lt;D xsi:type="xsd:double"&gt;4.87723611142284&lt;/D&gt;&lt;D xsi:type="xsd:double"&gt;4.67480153984242&lt;/D&gt;&lt;D xsi:type="xsd:double"&gt;4.71993998284994&lt;/D&gt;&lt;D xsi:type="xsd:double"&gt;4.54130070036559&lt;/D&gt;&lt;D xsi:type="xsd:double"&gt;4.5012300029093&lt;/D&gt;&lt;D xsi:type="xsd:double"&gt;4.62222969888694&lt;/D&gt;&lt;D xsi:type="xsd:double"&gt;4.34797764232452&lt;/D&gt;&lt;D xsi:type="xsd:double"&gt;4.19043391332053&lt;/D&gt;&lt;D xsi:type="xsd:double"&gt;4.42935579012662&lt;/D&gt;&lt;D xsi:type="xsd:double"&gt;4.50693878482457&lt;/D&gt;&lt;D xsi:type="xsd:double"&gt;4.66906694007135&lt;/D&gt;&lt;D xsi:type="xsd:double"&gt;4.81305423255415&lt;/D&gt;&lt;D xsi:type="xsd:double"&gt;4.5151219884839&lt;/D&gt;&lt;D xsi:type="xsd:double"&gt;4.94168149259347&lt;/D&gt;&lt;D xsi:type="xsd:double"&gt;5.11741151657595&lt;/D&gt;&lt;D xsi:type="xsd:double"&gt;5.46523376547584&lt;/D&gt;&lt;D xsi:type="xsd:double"&gt;5.67912914772319&lt;/D&gt;&lt;D xsi:type="xsd:double"&gt;5.99141205579111&lt;/D&gt;&lt;D xsi:type="xsd:double"&gt;5.71132074465112&lt;/D&gt;&lt;D xsi:type="xsd:double"&gt;5.53011088237529&lt;/D&gt;&lt;D xsi:type="xsd:double"&gt;5.31706231340275&lt;/D&gt;&lt;D xsi:type="xsd:double"&gt;5.40855647932657&lt;/D&gt;&lt;D xsi:type="xsd:double"&gt;5.24551770489436&lt;/D&gt;&lt;D xsi:type="xsd:double"&gt;5.18664247262889&lt;/D&gt;&lt;D xsi:type="xsd:double"&gt;5.49291370252817&lt;/D&gt;&lt;D xsi:type="xsd:double"&gt;5.27030871387023&lt;/D&gt;&lt;D xsi:type="xsd:double"&gt;5.69740845522661&lt;/D&gt;&lt;D xsi:type="xsd:double"&gt;5.99976604178514&lt;/D&gt;&lt;D xsi:type="xsd:double"&gt;5.47326069831235&lt;/D&gt;&lt;D xsi:type="xsd:double"&gt;5.3614683893856&lt;/D&gt;&lt;D xsi:type="xsd:double"&gt;5.06754826555786&lt;/D&gt;&lt;D xsi:type="xsd:double"&gt;4.92007678316229&lt;/D&gt;&lt;D xsi:type="xsd:double"&gt;5.12763814339161&lt;/D&gt;&lt;/FQL&gt;&lt;FQL&gt;&lt;Q&gt;EWZ^FMA_DIV_YLD(NTMA,-10AY,0,AM,"PORTAGG","MEANR")&lt;/Q&gt;&lt;R&gt;121&lt;/R&gt;&lt;C&gt;1&lt;/C&gt;&lt;D xsi:type="xsd:double"&gt;4.37171616227155&lt;/D&gt;&lt;D xsi:type="xsd:double"&gt;3.88403155486824&lt;/D&gt;&lt;D xsi:type="xsd:double"&gt;4.02701868537462&lt;/D&gt;&lt;D xsi:type="xsd:double"&gt;4.03294516141694&lt;/D&gt;&lt;D xsi:type="xsd:double"&gt;4.74280550827344&lt;/D&gt;&lt;D xsi:type="xsd:double"&gt;4.45503016170433&lt;/D&gt;&lt;D xsi:type="xsd:double"&gt;3.37013403514173&lt;/D&gt;&lt;D xsi:type="xsd:double"&gt;3.14259249814721&lt;/D&gt;&lt;D xsi:type="xsd:double"&gt;3.3075610663272&lt;/D&gt;&lt;D xsi:type="xsd:double"&gt;3.46436826826673&lt;/D&gt;&lt;D xsi:type="xsd:double"&gt;3.09045098322501&lt;/D&gt;&lt;D xsi:type="xsd:double"&gt;3.02189153580602&lt;/D&gt;&lt;D xsi:type="xsd:double"&gt;3.0990281779194&lt;/D&gt;&lt;D xsi:type="xsd:double"&gt;3.01076445843576&lt;/D&gt;&lt;D xsi:type="xsd:double"&gt;3.20718799260425&lt;/D&gt;&lt;D xsi:type="xsd:double"&gt;3.58585234114615&lt;/D&gt;&lt;D xsi:type="xsd:double"&gt;3.35068185779007&lt;/D&gt;&lt;D xsi:type="xsd:double"&gt;3.32484124329301&lt;/D&gt;&lt;D xsi:type="xsd:double"&gt;3.58711507754529&lt;/D&gt;&lt;D xsi:type="xsd:double"&gt;3.66710803742586&lt;/D&gt;&lt;D xsi:type="xsd:double"&gt;3.47426783770299&lt;/D&gt;&lt;D xsi:type="xsd:double"&gt;3.68077856525863&lt;/D&gt;&lt;D xsi:type="xsd:double"&gt;3.54218544727155&lt;/D&gt;&lt;D xsi:type="xsd:double"&gt;3.41334435669142&lt;/D&gt;&lt;D xsi:type="xsd:double"&gt;3.14958866935912&lt;/D&gt;&lt;D xsi:type="xsd:double"&gt;3.09919013708254&lt;/D&gt;&lt;D xsi:type="xsd:double"&gt;3.49406110306687&lt;/D&gt;&lt;D xsi:type="xsd:double"&gt;3.57448392153934&lt;/D&gt;&lt;D xsi:type="xsd:double"&gt;3.33585135823823&lt;/D&gt;&lt;D xsi:type="xsd:double"&gt;3.45135532805203&lt;/D&gt;&lt;D xsi:type="xsd:double"&gt;3.36161553811406&lt;/D&gt;&lt;D xsi:type="xsd:double"&gt;3.5621756059479&lt;/D&gt;&lt;D xsi:type="xsd:double"&gt;3.71260941200793&lt;/D&gt;&lt;D xsi:type="xsd:double"&gt;4.37492334127443&lt;/D&gt;&lt;D xsi:type="xsd:double"&gt;4.3192286526663&lt;/D&gt;&lt;D xsi:type="xsd:double"&gt;4.38497288216708&lt;/D&gt;&lt;D xsi:type="xsd:double"&gt;4.51377189329176&lt;/D&gt;&lt;D xsi:type="xsd:double"&gt;4.14014293020204&lt;/D&gt;&lt;D xsi:type="xsd:double"&gt;3.97466347598413&lt;/D&gt;&lt;D xsi:type="xsd:double"&gt;3.97685949561617&lt;/D&gt;&lt;D xsi:type="xsd:double"&gt;3.79922940862009&lt;/D&gt;&lt;D xsi:type="xsd:double"&gt;3.49768402967149&lt;/D&gt;&lt;D xsi:type="xsd:double"&gt;3.46129277152891&lt;/D&gt;&lt;D xsi:type="xsd:double"&gt;3.5219949528078&lt;/D&gt;&lt;D xsi:type="xsd:double"&gt;3.48153781843077&lt;/D&gt;&lt;D xsi:type="xsd:double"&gt;3.16291949437975&lt;/D&gt;&lt;D xsi:type="xsd:double"&gt;3.08312638592623&lt;/D&gt;&lt;D xsi:type="xsd:double"&gt;3.28033032390025&lt;/D&gt;&lt;D xsi:type="xsd:double"&gt;3.2620695793969&lt;/D&gt;&lt;D xsi:type="xsd:double"&gt;3.26601528143359&lt;/D&gt;&lt;D xsi:type="xsd:double"&gt;3.33021736610142&lt;/D&gt;&lt;D xsi:type="xsd:double"&gt;3.15453428175167&lt;/D&gt;&lt;D xsi:type="xsd:double"&gt;3.14365594031632&lt;/D&gt;&lt;D xsi:type="xsd:double"&gt;3.03842062035521&lt;/D&gt;&lt;D xsi:type="xsd:double"&gt;5.11875223026825&lt;/D&gt;&lt;D xsi:type="xsd:double"&gt;4.28015048715286&lt;/D&gt;&lt;D xsi:type="xsd:double"&gt;3.91760710032565&lt;/D&gt;&lt;D xsi:type="xsd:double"&gt;3.03881619324996&lt;/D&gt;&lt;D xsi:type="xsd:double"&gt;2.87147652626044&lt;/D&gt;&lt;D xsi:type="xsd:double"&gt;2.88649188017713&lt;/D&gt;&lt;D xsi:type="xsd:double"&gt;3.33488535458736&lt;/D&gt;&lt;D xsi:type="xsd:double"&gt;3.54834957975293&lt;/D&gt;&lt;D xsi:type="xsd:double"&gt;3.54038956234615&lt;/D&gt;&lt;D xsi:type="xsd:double"&gt;3.46276315149988&lt;/D&gt;&lt;D xsi:type="xsd:double"&gt;3.36933693377557&lt;/D&gt;&lt;D xsi:type="xsd:double"&gt;3.85976090146913&lt;/D&gt;&lt;D xsi:type="xsd:double"&gt;4.32017188218409&lt;/D&gt;&lt;D xsi:type="xsd:double"&gt;4.52040058583619&lt;/D&gt;&lt;D xsi:type="xsd:double"&gt;4.94029509717021&lt;/D&gt;&lt;D xsi:type="xsd:double"&gt;4.76497528228564&lt;/D&gt;&lt;D xsi:type="xsd:double"&gt;5.22326307431952&lt;/D&gt;&lt;D xsi:type="xsd:double"&gt;5.83386947213215&lt;/D&gt;&lt;D xsi:type="xsd:double"&gt;6.41993952695734&lt;/D&gt;&lt;D xsi:type="xsd:double"&gt;6.64777649127689&lt;/D&gt;&lt;D xsi:type="xsd:double"&gt;7.58454031675574&lt;/D&gt;&lt;D xsi:type="xsd:double"&gt;7.63242729829824&lt;/D&gt;&lt;D xsi:type="xsd:double"&gt;7.48093371510423&lt;/D&gt;&lt;D xsi:type="xsd:double"&gt;6.871583792025&lt;/D&gt;&lt;D xsi:type="xsd:double"&gt;9.04978166456888&lt;/D&gt;&lt;D xsi:type="xsd:double"&gt;8.59828411528995&lt;/D&gt;&lt;D xsi:type="xsd:double"&gt;9.35558861375198&lt;/D&gt;&lt;D xsi:type="xsd:double"&gt;10.6143515659682&lt;/D&gt;&lt;D xsi:type="xsd:double"&gt;11.6514789890113&lt;/D&gt;&lt;D xsi:type="xsd:double"&gt;10.7859873150157&lt;/D&gt;&lt;D xsi:type="xsd:double"&gt;10.4175361622273&lt;/D&gt;&lt;D xsi:type="xsd:double"&gt;9.77014619915944&lt;/D&gt;&lt;D xsi:type="xsd:double"&gt;8.56933103150495&lt;/D&gt;&lt;D xsi:type="xsd:double"&gt;7.44552612512579&lt;/D&gt;&lt;D xsi:type="xsd:double"&gt;6.92739785193319&lt;/D&gt;&lt;D xsi:type="xsd:double"&gt;6.88195281875182&lt;/D&gt;&lt;D xsi:type="xsd:double"&gt;7.2009433955894&lt;/D&gt;&lt;D xsi:type="xsd:double"&gt;6.6537350816089&lt;/D&gt;&lt;D xsi:type="xsd:double"&gt;6.8621025635346&lt;/D&gt;&lt;D xsi:type="xsd:double"&gt;6.32535760977927&lt;/D&gt;&lt;D xsi:type="xsd:double"&gt;6.30696844653416&lt;/D&gt;&lt;D xsi:type="xsd:double"&gt;6.12490324039529&lt;/D&gt;&lt;D xsi:type="xsd:double"&gt;6.12136089934486&lt;/D&gt;&lt;D xsi:type="xsd:double"&gt;6.35470148775625&lt;/D&gt;&lt;D xsi:type="xsd:double"&gt;6.58197504424407&lt;/D&gt;&lt;D xsi:type="xsd:double"&gt;6.32634645590615&lt;/D&gt;&lt;D xsi:type="xsd:double"&gt;5.83207628064004&lt;/D&gt;&lt;D xsi:type="xsd:double"&gt;6.04030806136652&lt;/D&gt;&lt;D xsi:type="xsd:double"&gt;6.41432046310346&lt;/D&gt;&lt;D xsi:type="xsd:double"&gt;6.33671489901076&lt;/D&gt;&lt;D xsi:type="xsd:double"&gt;6.76668632805541&lt;/D&gt;&lt;D xsi:type="xsd:double"&gt;7.46563496726765&lt;/D&gt;&lt;D xsi:type="xsd:double"&gt;6.73076417451768&lt;/D&gt;&lt;D xsi:type="xsd:double"&gt;6.67750847346845&lt;/D&gt;&lt;D xsi:type="xsd:double"&gt;6.42958762190291&lt;/D&gt;&lt;D xsi:type="xsd:double"&gt;6.4965108882795&lt;/D&gt;&lt;D xsi:type="xsd:double"&gt;6.65154259727327&lt;/D&gt;&lt;D xsi:type="xsd:double"&gt;6.53039623139486&lt;/D&gt;&lt;D xsi:type="xsd:double"&gt;6.94628719170452&lt;/D&gt;&lt;D xsi:type="xsd:double"&gt;7.47552982529402&lt;/D&gt;&lt;D xsi:type="xsd:double"&gt;7.31857883947427&lt;/D&gt;&lt;D xsi:type="xsd:double"&gt;7.36096427250009&lt;/D&gt;&lt;D xsi:type="xsd:double"&gt;6.75377810157122&lt;/D&gt;&lt;D xsi:type="xsd:double"&gt;6.66765862049787&lt;/D&gt;&lt;D xsi:type="xsd:double"&gt;6.75015190188718&lt;/D&gt;&lt;D xsi:type="xsd:double"&gt;6.75592150441633&lt;/D&gt;&lt;D xsi:type="xsd:double"&gt;6.6203828029224&lt;/D&gt;&lt;/FQL&gt;&lt;FQL&gt;&lt;Q&gt;EPHE^FMA_DIV_YLD(NTMA,-10AY,0,AM,"PORTAGG","MEANR")&lt;/Q&gt;&lt;R&gt;121&lt;/R&gt;&lt;C&gt;1&lt;/C&gt;&lt;D xsi:type="xsd:double"&gt;2.1024213971822&lt;/D&gt;&lt;D xsi:type="xsd:double"&gt;1.98759208335527&lt;/D&gt;&lt;D xsi:type="xsd:double"&gt;2.06215404938032&lt;/D&gt;&lt;D xsi:type="xsd:double"&gt;2.00748438834588&lt;/D&gt;&lt;D xsi:type="xsd:double"&gt;2.1521359259389&lt;/D&gt;&lt;D xsi:type="xsd:double"&gt;2.04372261787286&lt;/D&gt;&lt;D xsi:type="xsd:double"&gt;1.86043187974265&lt;/D&gt;&lt;D xsi:type="xsd:double"&gt;1.76589057675432&lt;/D&gt;&lt;D xsi:type="xsd:double"&gt;1.78155974634085&lt;/D&gt;&lt;D xsi:type="xsd:double"&gt;1.70578990597474&lt;/D&gt;&lt;D xsi:type="xsd:double"&gt;1.64713307935337&lt;/D&gt;&lt;D xsi:type="xsd:double"&gt;1.60313826580536&lt;/D&gt;&lt;D xsi:type="xsd:double"&gt;1.67170459669174&lt;/D&gt;&lt;D xsi:type="xsd:double"&gt;1.68284405694533&lt;/D&gt;&lt;D xsi:type="xsd:double"&gt;1.78556675902314&lt;/D&gt;&lt;D xsi:type="xsd:double"&gt;1.74588019174467&lt;/D&gt;&lt;D xsi:type="xsd:double"&gt;1.65050449686819&lt;/D&gt;&lt;D xsi:type="xsd:double"&gt;1.63675784673202&lt;/D&gt;&lt;D xsi:type="xsd:double"&gt;1.67459289603591&lt;/D&gt;&lt;D xsi:type="xsd:double"&gt;1.58918492328928&lt;/D&gt;&lt;D xsi:type="xsd:double"&gt;1.55123049851669&lt;/D&gt;&lt;D xsi:type="xsd:double"&gt;1.52248238528889&lt;/D&gt;&lt;D xsi:type="xsd:double"&gt;1.55833557166698&lt;/D&gt;&lt;D xsi:type="xsd:double"&gt;1.58060746493313&lt;/D&gt;&lt;D xsi:type="xsd:double"&gt;1.54454702738148&lt;/D&gt;&lt;D xsi:type="xsd:double"&gt;1.44798968502763&lt;/D&gt;&lt;D xsi:type="xsd:double"&gt;1.45961703374302&lt;/D&gt;&lt;D xsi:type="xsd:double"&gt;1.58676573615714&lt;/D&gt;&lt;D xsi:type="xsd:double"&gt;1.53550079769237&lt;/D&gt;&lt;D xsi:type="xsd:double"&gt;1.58156570654147&lt;/D&gt;&lt;D xsi:type="xsd:double"&gt;1.56934465888627&lt;/D&gt;&lt;D xsi:type="xsd:double"&gt;1.6781645933859&lt;/D&gt;&lt;D xsi:type="xsd:double"&gt;1.7291321006625&lt;/D&gt;&lt;D xsi:type="xsd:double"&gt;1.72769109575501&lt;/D&gt;&lt;D xsi:type="xsd:double"&gt;1.80817627504941&lt;/D&gt;&lt;D xsi:type="xsd:double"&gt;1.72434186921537&lt;/D&gt;&lt;D xsi:type="xsd:double"&gt;1.80752648544205&lt;/D&gt;&lt;D xsi:type="xsd:double"&gt;1.93514785891136&lt;/D&gt;&lt;D xsi:type="xsd:double"&gt;1.94777874201945&lt;/D&gt;&lt;D xsi:type="xsd:double"&gt;1.79147628593669&lt;/D&gt;&lt;D xsi:type="xsd:double"&gt;1.68335833293077&lt;/D&gt;&lt;D xsi:type="xsd:double"&gt;1.66707711920339&lt;/D&gt;&lt;D xsi:type="xsd:double"&gt;1.77645300595125&lt;/D&gt;&lt;D xsi:type="xsd:double"&gt;1.73712667477661&lt;/D&gt;&lt;D xsi:type="xsd:double"&gt;1.8030457673428&lt;/D&gt;&lt;D xsi:type="xsd:double"&gt;1.75022252978353&lt;/D&gt;&lt;D xsi:type="xsd:double"&gt;1.70810228205488&lt;/D&gt;&lt;D xsi:type="xsd:double"&gt;1.82553933867725&lt;/D&gt;&lt;D xsi:type="xsd:double"&gt;1.84118268793955&lt;/D&gt;&lt;D xsi:type="xsd:double"&gt;1.8631303483847&lt;/D&gt;&lt;D xsi:type="xsd:double"&gt;1.82741614426982&lt;/D&gt;&lt;D xsi:type="xsd:double"&gt;1.88816825365956&lt;/D&gt;&lt;D xsi:type="xsd:double"&gt;1.83995695497165&lt;/D&gt;&lt;D xsi:type="xsd:double"&gt;1.89299925121934&lt;/D&gt;&lt;D xsi:type="xsd:double"&gt;2.45106202226211&lt;/D&gt;&lt;D xsi:type="xsd:double"&gt;2.57842327371929&lt;/D&gt;&lt;D xsi:type="xsd:double"&gt;2.3965892993832&lt;/D&gt;&lt;D xsi:type="xsd:double"&gt;2.03401804717421&lt;/D&gt;&lt;D xsi:type="xsd:double"&gt;2.07629733059828&lt;/D&gt;&lt;D xsi:type="xsd:double"&gt;2.10315865234811&lt;/D&gt;&lt;D xsi:type="xsd:double"&gt;2.0926485178897&lt;/D&gt;&lt;D xsi:type="xsd:double"&gt;2.00535383575666&lt;/D&gt;&lt;D xsi:type="xsd:double"&gt;1.6519369331269&lt;/D&gt;&lt;D xsi:type="xsd:double"&gt;1.67222445973283&lt;/D&gt;&lt;D xsi:type="xsd:double"&gt;1.68730530183612&lt;/D&gt;&lt;D xsi:type="xsd:double"&gt;1.77234805569143&lt;/D&gt;&lt;D xsi:type="xsd:double"&gt;1.83901040038906&lt;/D&gt;&lt;D xsi:type="xsd:double"&gt;1.94239540150133&lt;/D&gt;&lt;D xsi:type="xsd:double"&gt;2.06478782509885&lt;/D&gt;&lt;D xsi:type="xsd:double"&gt;1.88410811074026&lt;/D&gt;&lt;D xsi:type="xsd:double"&gt;1.92689753180691&lt;/D&gt;&lt;D xsi:type="xsd:double"&gt;2.04060983671265&lt;/D&gt;&lt;D xsi:type="xsd:double"&gt;1.86682829540748&lt;/D&gt;&lt;D xsi:type="xsd:double"&gt;1.83549045504118&lt;/D&gt;&lt;D xsi:type="xsd:double"&gt;1.75068859747852&lt;/D&gt;&lt;D xsi:type="xsd:double"&gt;1.78498237433417&lt;/D&gt;&lt;D xsi:type="xsd:double"&gt;1.81151651271306&lt;/D&gt;&lt;D xsi:type="xsd:double"&gt;1.8591150591404&lt;/D&gt;&lt;D xsi:type="xsd:double"&gt;1.97267736046724&lt;/D&gt;&lt;D xsi:type="xsd:double"&gt;2.12905579715777&lt;/D&gt;&lt;D xsi:type="xsd:double"&gt;2.36253425828558&lt;/D&gt;&lt;D xsi:type="xsd:double"&gt;2.30070502778753&lt;/D&gt;&lt;D xsi:type="xsd:double"&gt;2.47210823385085&lt;/D&gt;&lt;D xsi:type="xsd:double"&gt;2.30886222780557&lt;/D&gt;&lt;D xsi:type="xsd:double"&gt;2.30835247409948&lt;/D&gt;&lt;D xsi:type="xsd:double"&gt;2.77135698772392&lt;/D&gt;&lt;D xsi:type="xsd:double"&gt;2.57646932770312&lt;/D&gt;&lt;D xsi:type="xsd:double"&gt;2.43047753651311&lt;/D&gt;&lt;D xsi:type="xsd:double"&gt;2.34395285858459&lt;/D&gt;&lt;D xsi:type="xsd:double"&gt;2.37563552773137&lt;/D&gt;&lt;D xsi:type="xsd:double"&gt;2.75129986116813&lt;/D&gt;&lt;D xsi:type="xsd:double"&gt;2.83827325564077&lt;/D&gt;&lt;D xsi:type="xsd:double"&gt;2.83694606826971&lt;/D&gt;&lt;D xsi:type="xsd:double"&gt;3.0176897588188&lt;/D&gt;&lt;D xsi:type="xsd:double"&gt;3.09305207639974&lt;/D&gt;&lt;D xsi:type="xsd:double"&gt;3.10911021905374&lt;/D&gt;&lt;D xsi:type="xsd:double"&gt;2.87694898564692&lt;/D&gt;&lt;D xsi:type="xsd:double"&gt;2.92021451348873&lt;/D&gt;&lt;D xsi:type="xsd:double"&gt;3.11027690692131&lt;/D&gt;&lt;D xsi:type="xsd:double"&gt;3.40652163044503&lt;/D&gt;&lt;D xsi:type="xsd:double"&gt;3.21619512919218&lt;/D&gt;&lt;D xsi:type="xsd:double"&gt;2.91733915798105&lt;/D&gt;&lt;D xsi:type="xsd:double"&gt;2.87437376436732&lt;/D&gt;&lt;D xsi:type="xsd:double"&gt;2.90838351491979&lt;/D&gt;&lt;D xsi:type="xsd:double"&gt;3.02836716678565&lt;/D&gt;&lt;D xsi:type="xsd:double"&gt;3.39734967837131&lt;/D&gt;&lt;D xsi:type="xsd:double"&gt;3.37230616759259&lt;/D&gt;&lt;D xsi:type="xsd:double"&gt;3.3799588265927&lt;/D&gt;&lt;D xsi:type="xsd:double"&gt;3.18991133367748&lt;/D&gt;&lt;D xsi:type="xsd:double"&gt;3.23766969879542&lt;/D&gt;&lt;D xsi:type="xsd:double"&gt;3.34754879704083&lt;/D&gt;&lt;D xsi:type="xsd:double"&gt;3.28080496842541&lt;/D&gt;&lt;D xsi:type="xsd:double"&gt;3.26799572483801&lt;/D&gt;&lt;D xsi:type="xsd:double"&gt;3.48322457635743&lt;/D&gt;&lt;D xsi:type="xsd:double"&gt;3.28164363079523&lt;/D&gt;&lt;D xsi:type="xsd:double"&gt;3.63991479469807&lt;/D&gt;&lt;D xsi:type="xsd:double"&gt;3.49650490966281&lt;/D&gt;&lt;D xsi:type="xsd:double"&gt;3.436137472101&lt;/D&gt;&lt;D xsi:type="xsd:double"&gt;3.59239861824774&lt;/D&gt;&lt;D xsi:type="xsd:double"&gt;3.76486612842891&lt;/D&gt;&lt;D xsi:type="xsd:double"&gt;3.86057535254602&lt;/D&gt;&lt;/FQL&gt;&lt;FQL&gt;&lt;Q&gt;VNM^FMA_PE(NTMA,-10AY,0,AM,"PORTAGG","MEANR")&lt;/Q&gt;&lt;R&gt;121&lt;/R&gt;&lt;C&gt;1&lt;/C&gt;&lt;D xsi:type="xsd:double"&gt;13.689150055594&lt;/D&gt;&lt;D xsi:type="xsd:double"&gt;14.1687230349982&lt;/D&gt;&lt;D xsi:type="xsd:double"&gt;14.524023811709&lt;/D&gt;&lt;D xsi:type="xsd:double"&gt;12.226370205928&lt;/D&gt;&lt;D xsi:type="xsd:string"&gt;@NA&lt;/D&gt;&lt;D xsi:type="xsd:double"&gt;14.1112055803979&lt;/D&gt;&lt;D xsi:type="xsd:double"&gt;15.7133127761966&lt;/D&gt;&lt;D xsi:type="xsd:double"&gt;12.83131542795</t>
        </r>
      </text>
    </comment>
    <comment ref="A13" authorId="0" shapeId="0" xr:uid="{16702E9D-2F18-46FA-97ED-BFD846441050}">
      <text>
        <r>
          <rPr>
            <b/>
            <sz val="9"/>
            <color indexed="81"/>
            <rFont val="Tahoma"/>
            <family val="2"/>
          </rPr>
          <t>47&lt;/D&gt;&lt;D xsi:type="xsd:double"&gt;12.6434165719335&lt;/D&gt;&lt;D xsi:type="xsd:double"&gt;12.6603200373731&lt;/D&gt;&lt;D xsi:type="xsd:double"&gt;12.4484425926524&lt;/D&gt;&lt;D xsi:type="xsd:double"&gt;11.7371413078711&lt;/D&gt;&lt;D xsi:type="xsd:double"&gt;11.5627593681617&lt;/D&gt;&lt;D xsi:type="xsd:double"&gt;13.4388196790629&lt;/D&gt;&lt;D xsi:type="xsd:double"&gt;12.6975920254589&lt;/D&gt;&lt;D xsi:type="xsd:double"&gt;12.2729258651307&lt;/D&gt;&lt;D xsi:type="xsd:double"&gt;12.7839238411105&lt;/D&gt;&lt;D xsi:type="xsd:double"&gt;13.2286847437057&lt;/D&gt;&lt;D xsi:type="xsd:double"&gt;13.0884608030298&lt;/D&gt;&lt;D xsi:type="xsd:double"&gt;14.1943524504317&lt;/D&gt;&lt;D xsi:type="xsd:double"&gt;14.9864013364748&lt;/D&gt;&lt;D xsi:type="xsd:double"&gt;14.4941633672111&lt;/D&gt;&lt;D xsi:type="xsd:double"&gt;15.7226834098982&lt;/D&gt;&lt;D xsi:type="xsd:double"&gt;16.0167971919356&lt;/D&gt;&lt;D xsi:type="xsd:double"&gt;15.8872786809966&lt;/D&gt;&lt;D xsi:type="xsd:double"&gt;16.1295568932108&lt;/D&gt;&lt;D xsi:type="xsd:double"&gt;16.355064462693&lt;/D&gt;&lt;D xsi:type="xsd:double"&gt;17.8416965402661&lt;/D&gt;&lt;D xsi:type="xsd:double"&gt;20.5067517453401&lt;/D&gt;&lt;D xsi:type="xsd:double"&gt;19.392861379011&lt;/D&gt;&lt;D xsi:type="xsd:double"&gt;20.6135409072001&lt;/D&gt;&lt;D xsi:type="xsd:double"&gt;21.6098356310692&lt;/D&gt;&lt;D xsi:type="xsd:double"&gt;20.2095779275138&lt;/D&gt;&lt;D xsi:type="xsd:double"&gt;20.0165697041479&lt;/D&gt;&lt;D xsi:type="xsd:double"&gt;16.4333992813247&lt;/D&gt;&lt;D xsi:type="xsd:double"&gt;17.7730805053864&lt;/D&gt;&lt;D xsi:type="xsd:double"&gt;17.7947782123433&lt;/D&gt;&lt;D xsi:type="xsd:double"&gt;15.4276166380788&lt;/D&gt;&lt;D xsi:type="xsd:double"&gt;15.4595485484189&lt;/D&gt;&lt;D xsi:type="xsd:double"&gt;15.9849108853966&lt;/D&gt;&lt;D xsi:type="xsd:double"&gt;14.9776665369359&lt;/D&gt;&lt;D xsi:type="xsd:double"&gt;15.8250818442015&lt;/D&gt;&lt;D xsi:type="xsd:double"&gt;17.3405514069293&lt;/D&gt;&lt;D xsi:type="xsd:double"&gt;18.0765285918125&lt;/D&gt;&lt;D xsi:type="xsd:double"&gt;17.3993137965497&lt;/D&gt;&lt;D xsi:type="xsd:double"&gt;16.8748399375908&lt;/D&gt;&lt;D xsi:type="xsd:double"&gt;16.2744239860196&lt;/D&gt;&lt;D xsi:type="xsd:double"&gt;15.2297078129165&lt;/D&gt;&lt;D xsi:type="xsd:double"&gt;13.9880461654844&lt;/D&gt;&lt;D xsi:type="xsd:double"&gt;14.2746727635999&lt;/D&gt;&lt;D xsi:type="xsd:double"&gt;14.8501950627264&lt;/D&gt;&lt;D xsi:type="xsd:double"&gt;14.6572092603146&lt;/D&gt;&lt;D xsi:type="xsd:double"&gt;14.0689424593441&lt;/D&gt;&lt;D xsi:type="xsd:double"&gt;13.2577776209171&lt;/D&gt;&lt;D xsi:type="xsd:double"&gt;11.8371270014324&lt;/D&gt;&lt;D xsi:type="xsd:double"&gt;13.24997314281&lt;/D&gt;&lt;D xsi:type="xsd:double"&gt;14.5015248453224&lt;/D&gt;&lt;D xsi:type="xsd:double"&gt;15.4823158144056&lt;/D&gt;&lt;D xsi:type="xsd:double"&gt;15.2675996177223&lt;/D&gt;&lt;D xsi:type="xsd:double"&gt;14.9715584785102&lt;/D&gt;&lt;D xsi:type="xsd:double"&gt;15.8038428417147&lt;/D&gt;&lt;D xsi:type="xsd:double"&gt;16.0204932782541&lt;/D&gt;&lt;D xsi:type="xsd:double"&gt;15.6513314409869&lt;/D&gt;&lt;D xsi:type="xsd:double"&gt;16.1552450687299&lt;/D&gt;&lt;D xsi:type="xsd:double"&gt;18.0914559750035&lt;/D&gt;&lt;D xsi:type="xsd:double"&gt;16.9176267924492&lt;/D&gt;&lt;D xsi:type="xsd:double"&gt;16.9332623373403&lt;/D&gt;&lt;D xsi:type="xsd:double"&gt;16.89825975106&lt;/D&gt;&lt;D xsi:type="xsd:double"&gt;16.3041001986611&lt;/D&gt;&lt;D xsi:type="xsd:double"&gt;17.7130975081712&lt;/D&gt;&lt;D xsi:type="xsd:double"&gt;16.6517483714563&lt;/D&gt;&lt;D xsi:type="xsd:double"&gt;16.8584912600391&lt;/D&gt;&lt;D xsi:type="xsd:double"&gt;16.2792685853252&lt;/D&gt;&lt;D xsi:type="xsd:double"&gt;16.2366895555137&lt;/D&gt;&lt;D xsi:type="xsd:double"&gt;16.1185917936053&lt;/D&gt;&lt;D xsi:type="xsd:double"&gt;16.634041260805&lt;/D&gt;&lt;D xsi:type="xsd:double"&gt;15.8719442293012&lt;/D&gt;&lt;D xsi:type="xsd:double"&gt;15.0378831241652&lt;/D&gt;&lt;D xsi:type="xsd:double"&gt;14.3016969150729&lt;/D&gt;&lt;D xsi:type="xsd:double"&gt;14.0721877122216&lt;/D&gt;&lt;D xsi:type="xsd:double"&gt;12.1874148677059&lt;/D&gt;&lt;D xsi:type="xsd:double"&gt;12.6984034662733&lt;/D&gt;&lt;D xsi:type="xsd:double"&gt;10.7402958621366&lt;/D&gt;&lt;D xsi:type="xsd:double"&gt;11.5435576821085&lt;/D&gt;&lt;D xsi:type="xsd:double"&gt;11.1899252057004&lt;/D&gt;&lt;D xsi:type="xsd:double"&gt;10.4707906378414&lt;/D&gt;&lt;D xsi:type="xsd:double"&gt;9.75328163391306&lt;/D&gt;&lt;D xsi:type="xsd:double"&gt;11.4936501159901&lt;/D&gt;&lt;D xsi:type="xsd:double"&gt;11.2315022546207&lt;/D&gt;&lt;D xsi:type="xsd:double"&gt;11.0510363549253&lt;/D&gt;&lt;D xsi:type="xsd:double"&gt;12.5383166145089&lt;/D&gt;&lt;D xsi:type="xsd:double"&gt;13.903412576161&lt;/D&gt;&lt;D xsi:type="xsd:double"&gt;14.3036773931404&lt;/D&gt;&lt;D xsi:type="xsd:double"&gt;14.065056487213&lt;/D&gt;&lt;D xsi:type="xsd:double"&gt;13.4103583378386&lt;/D&gt;&lt;D xsi:type="xsd:double"&gt;14.7412101074785&lt;/D&gt;&lt;D xsi:type="xsd:double"&gt;15.3124539499682&lt;/D&gt;&lt;D xsi:type="xsd:double"&gt;14.0829518642644&lt;/D&gt;&lt;D xsi:type="xsd:double"&gt;13.8337241572335&lt;/D&gt;&lt;D xsi:type="xsd:double"&gt;14.6199161427732&lt;/D&gt;&lt;D xsi:type="xsd:double"&gt;14.3244886702284&lt;/D&gt;&lt;D xsi:type="xsd:double"&gt;14.6712593804664&lt;/D&gt;&lt;D xsi:type="xsd:double"&gt;16.2838122253235&lt;/D&gt;&lt;D xsi:type="xsd:double"&gt;16.3960444262735&lt;/D&gt;&lt;D xsi:type="xsd:double"&gt;15.5491147626222&lt;/D&gt;&lt;D xsi:type="xsd:double"&gt;15.7257704035238&lt;/D&gt;&lt;D xsi:type="xsd:double"&gt;14.6526275364862&lt;/D&gt;&lt;D xsi:type="xsd:double"&gt;13.4170267394684&lt;/D&gt;&lt;D xsi:type="xsd:double"&gt;13.1318261769743&lt;/D&gt;&lt;D xsi:type="xsd:double"&gt;13.7529543406342&lt;/D&gt;&lt;D xsi:type="xsd:double"&gt;13.4647353049207&lt;/D&gt;&lt;D xsi:type="xsd:double"&gt;13.1397663864756&lt;/D&gt;&lt;D xsi:type="xsd:double"&gt;12.396750155045&lt;/D&gt;&lt;D xsi:type="xsd:double"&gt;12.3134396945593&lt;/D&gt;&lt;D xsi:type="xsd:double"&gt;12.9239829096537&lt;/D&gt;&lt;D xsi:type="xsd:double"&gt;12.5710286677089&lt;/D&gt;&lt;D xsi:type="xsd:double"&gt;13.9219915274206&lt;/D&gt;&lt;D xsi:type="xsd:double"&gt;13.9866599672863&lt;/D&gt;&lt;D xsi:type="xsd:double"&gt;15.6696821297402&lt;/D&gt;&lt;D xsi:type="xsd:double"&gt;16.3025754214369&lt;/D&gt;&lt;D xsi:type="xsd:double"&gt;16.6703901558147&lt;/D&gt;&lt;/FQL&gt;&lt;FQL&gt;&lt;Q&gt;GREK^FMA_PE(NTMA,-10AY,0,AM,"PORTAGG","MEANR")&lt;/Q&gt;&lt;R&gt;121&lt;/R&gt;&lt;C&gt;1&lt;/C&gt;&lt;D xsi:type="xsd:double"&gt;3.93982969080584&lt;/D&gt;&lt;D xsi:type="xsd:double"&gt;4.07376696207188&lt;/D&gt;&lt;D xsi:type="xsd:double"&gt;4.43751630593448&lt;/D&gt;&lt;D xsi:type="xsd:double"&gt;3.70100163637592&lt;/D&gt;&lt;D xsi:type="xsd:double"&gt;9.52806845242696&lt;/D&gt;&lt;D xsi:type="xsd:double"&gt;7.87327717513449&lt;/D&gt;&lt;D xsi:type="xsd:double"&gt;8.97193403754854&lt;/D&gt;&lt;D xsi:type="xsd:double"&gt;8.54886426794448&lt;/D&gt;&lt;D xsi:type="xsd:double"&gt;10.8385951858344&lt;/D&gt;&lt;D xsi:type="xsd:double"&gt;9.83311946286077&lt;/D&gt;&lt;D xsi:type="xsd:double"&gt;8.76955776546563&lt;/D&gt;&lt;D xsi:type="xsd:double"&gt;8.77468305105581&lt;/D&gt;&lt;D xsi:type="xsd:double"&gt;8.39666439988762&lt;/D&gt;&lt;D xsi:type="xsd:double"&gt;9.10922104057625&lt;/D&gt;&lt;D xsi:type="xsd:double"&gt;8.5795707587211&lt;/D&gt;&lt;D xsi:type="xsd:double"&gt;9.77748815947362&lt;/D&gt;&lt;D xsi:type="xsd:double"&gt;9.51898128850701&lt;/D&gt;&lt;D xsi:type="xsd:double"&gt;8.46488026590253&lt;/D&gt;&lt;D xsi:type="xsd:double"&gt;9.16082911267516&lt;/D&gt;&lt;D xsi:type="xsd:double"&gt;10.9536641766249&lt;/D&gt;&lt;D xsi:type="xsd:double"&gt;13.8288034554469&lt;/D&gt;&lt;D xsi:type="xsd:double"&gt;13.3864460595207&lt;/D&gt;&lt;D xsi:type="xsd:double"&gt;13.0435825726259&lt;/D&gt;&lt;D xsi:type="xsd:double"&gt;12.4646004562117&lt;/D&gt;&lt;D xsi:type="xsd:double"&gt;11.4574428704924&lt;/D&gt;&lt;D xsi:type="xsd:double"&gt;11.8575544985154&lt;/D&gt;&lt;D xsi:type="xsd:double"&gt;11.8837365859588&lt;/D&gt;&lt;D xsi:type="xsd:double"&gt;13.2689974456491&lt;/D&gt;&lt;D xsi:type="xsd:double"&gt;14.4075328570669&lt;/D&gt;&lt;D xsi:type="xsd:double"&gt;14.0725491061662&lt;/D&gt;&lt;D xsi:type="xsd:double"&gt;14.3579026384364&lt;/D&gt;&lt;D xsi:type="xsd:double"&gt;13.8921493459127&lt;/D&gt;&lt;D xsi:type="xsd:double"&gt;14.7902839707537&lt;/D&gt;&lt;D xsi:type="xsd:double"&gt;14.359567836638&lt;/D&gt;&lt;D xsi:type="xsd:double"&gt;14.5757382846167&lt;/D&gt;&lt;D xsi:type="xsd:double"&gt;15.1341829019057&lt;/D&gt;&lt;D xsi:type="xsd:double"&gt;14.2113070527403&lt;/D&gt;&lt;D xsi:type="xsd:double"&gt;12.5395606993708&lt;/D&gt;&lt;D xsi:type="xsd:double"&gt;12.0894915516255&lt;/D&gt;&lt;D xsi:type="xsd:double"&gt;12.414953170025&lt;/D&gt;&lt;D xsi:type="xsd:double"&gt;11.5214592015067&lt;/D&gt;&lt;D xsi:type="xsd:double"&gt;11.6088736271952&lt;/D&gt;&lt;D xsi:type="xsd:double"&gt;12.7429288129675&lt;/D&gt;&lt;D xsi:type="xsd:double"&gt;13.9243263292703&lt;/D&gt;&lt;D xsi:type="xsd:double"&gt;12.9353551844085&lt;/D&gt;&lt;D xsi:type="xsd:double"&gt;13.6369040711105&lt;/D&gt;&lt;D xsi:type="xsd:double"&gt;14.0021465320807&lt;/D&gt;&lt;D xsi:type="xsd:double"&gt;12.5849567436321&lt;/D&gt;&lt;D xsi:type="xsd:double"&gt;13.5620010391553&lt;/D&gt;&lt;D xsi:type="xsd:double"&gt;12.1007286190029&lt;/D&gt;&lt;D xsi:type="xsd:double"&gt;11.5720886982572&lt;/D&gt;&lt;D xsi:type="xsd:double"&gt;11.2478220865037&lt;/D&gt;&lt;D xsi:type="xsd:double"&gt;11.1049889030353&lt;/D&gt;&lt;D xsi:type="xsd:double"&gt;11.0625114410786&lt;/D&gt;&lt;D xsi:type="xsd:double"&gt;6.34996515070849&lt;/D&gt;&lt;D xsi:type="xsd:double"&gt;7.77450282507978&lt;/D&gt;&lt;D xsi:type="xsd:double"&gt;9.64250889237837&lt;/D&gt;&lt;D xsi:type="xsd:double"&gt;13.0293751556559&lt;/D&gt;&lt;D xsi:type="xsd:double"&gt;13.2153505600705&lt;/D&gt;&lt;D xsi:type="xsd:double"&gt;12.2474328081172&lt;/D&gt;&lt;D xsi:type="xsd:double"&gt;12.0930189989282&lt;/D&gt;&lt;D xsi:type="xsd:double"&gt;11.1237313727406&lt;/D&gt;&lt;D xsi:type="xsd:double"&gt;10.2164018438701&lt;/D&gt;&lt;D xsi:type="xsd:double"&gt;11.9414545056119&lt;/D&gt;&lt;D xsi:type="xsd:double"&gt;11.48703901868&lt;/D&gt;&lt;D xsi:type="xsd:double"&gt;11.4092207738401&lt;/D&gt;&lt;D xsi:type="xsd:double"&gt;12.2678128987113&lt;/D&gt;&lt;D xsi:type="xsd:double"&gt;12.2186574840487&lt;/D&gt;&lt;D xsi:type="xsd:double"&gt;6.62727677204596&lt;/D&gt;&lt;D xsi:type="xsd:double"&gt;13.3467133517267&lt;/D&gt;&lt;D xsi:type="xsd:double"&gt;11.8596507756482&lt;/D&gt;&lt;D xsi:type="xsd:double"&gt;11.0308094693028&lt;/D&gt;&lt;D xsi:type="xsd:double"&gt;10.4778248455294&lt;/D&gt;&lt;D xsi:type="xsd:double"&gt;10.4891111308819&lt;/D&gt;&lt;D xsi:type="xsd:double"&gt;11.0699022985034&lt;/D&gt;&lt;D xsi:type="xsd:double"&gt;9.92669415741485&lt;/D&gt;&lt;D xsi:type="xsd:double"&gt;10.2288575926221&lt;/D&gt;&lt;D xsi:type="xsd:double"&gt;10.41044335509&lt;/D&gt;&lt;D xsi:type="xsd:double"&gt;9.13350095968428&lt;/D&gt;&lt;D xsi:type="xsd:double"&gt;10.3645757961408&lt;/D&gt;&lt;D xsi:type="xsd:double"&gt;8.86397743731074&lt;/D&gt;&lt;D xsi:type="xsd:double"&gt;8.93377904132701&lt;/D&gt;&lt;D xsi:type="xsd:double"&gt;7.61251064387614&lt;/D&gt;&lt;D xsi:type="xsd:double"&gt;8.21791560643644&lt;/D&gt;&lt;D xsi:type="xsd:double"&gt;6.98591043670486&lt;/D&gt;&lt;D xsi:type="xsd:double"&gt;6.65287094420027&lt;/D&gt;&lt;D xsi:type="xsd:double"&gt;6.87446370264056&lt;/D&gt;&lt;D xsi:type="xsd:double"&gt;6.65312775417519&lt;/D&gt;&lt;D xsi:type="xsd:double"&gt;6.48127851207003&lt;/D&gt;&lt;D xsi:type="xsd:double"&gt;7.73661827614971&lt;/D&gt;&lt;D xsi:type="xsd:double"&gt;7.34232696160907&lt;/D&gt;&lt;D xsi:type="xsd:double"&gt;7.24694577912474&lt;/D&gt;&lt;D xsi:type="xsd:double"&gt;6.94456046864515&lt;/D&gt;&lt;D xsi:type="xsd:double"&gt;7.74973433948959&lt;/D&gt;&lt;D xsi:type="xsd:double"&gt;8.0907155289278&lt;/D&gt;&lt;D xsi:type="xsd:double"&gt;7.41767893852173&lt;/D&gt;&lt;D xsi:type="xsd:double"&gt;6.83964359877935&lt;/D&gt;&lt;D xsi:type="xsd:double"&gt;6.57183965682792&lt;/D&gt;&lt;D xsi:type="xsd:double"&gt;6.51711289196371&lt;/D&gt;&lt;D xsi:type="xsd:double"&gt;6.62588693787039&lt;/D&gt;&lt;D xsi:type="xsd:double"&gt;6.86175570575105&lt;/D&gt;&lt;D xsi:type="xsd:double"&gt;7.03260922680034&lt;/D&gt;&lt;D xsi:type="xsd:double"&gt;6.93633561011573&lt;/D&gt;&lt;D xsi:type="xsd:double"&gt;6.92974942124849&lt;/D&gt;&lt;D xsi:type="xsd:double"&gt;7.24679330003187&lt;/D&gt;&lt;D xsi:type="xsd:double"&gt;7.14196799947507&lt;/D&gt;&lt;D xsi:type="xsd:double"&gt;7.14119520400584&lt;/D&gt;&lt;D xsi:type="xsd:double"&gt;6.78029661989778&lt;/D&gt;&lt;D xsi:type="xsd:double"&gt;6.7923440441222&lt;/D&gt;&lt;D xsi:type="xsd:double"&gt;6.709408536146&lt;/D&gt;&lt;D xsi:type="xsd:double"&gt;6.86038410435943&lt;/D&gt;&lt;D xsi:type="xsd:double"&gt;7.05861972807043&lt;/D&gt;&lt;D xsi:type="xsd:double"&gt;7.28669123895508&lt;/D&gt;&lt;D xsi:type="xsd:double"&gt;7.43771331281458&lt;/D&gt;&lt;D xsi:type="xsd:double"&gt;7.74528570417171&lt;/D&gt;&lt;D xsi:type="xsd:double"&gt;7.12561296572615&lt;/D&gt;&lt;D xsi:type="xsd:double"&gt;8.05374117447146&lt;/D&gt;&lt;D xsi:type="xsd:double"&gt;8.45383573823367&lt;/D&gt;&lt;D xsi:type="xsd:double"&gt;8.91037733005252&lt;/D&gt;&lt;D xsi:type="xsd:double"&gt;9.34522401087204&lt;/D&gt;&lt;D xsi:type="xsd:double"&gt;8.98372624959132&lt;/D&gt;&lt;/FQL&gt;&lt;FQL&gt;&lt;Q&gt;QAT^FMA_PE(LTMA,-10AY,0,AM,"PORTAGG","MEANR")&lt;/Q&gt;&lt;R&gt;121&lt;/R&gt;&lt;C&gt;1&lt;/C&gt;&lt;D xsi:type="xsd:double"&gt;14.4095595416807&lt;/D&gt;&lt;D xsi:type="xsd:double"&gt;14.1645237905897&lt;/D&gt;&lt;D xsi:type="xsd:double"&gt;12.9179219691142&lt;/D&gt;&lt;D xsi:type="xsd:double"&gt;11.9629294527282&lt;/D&gt;&lt;D xsi:type="xsd:double"&gt;11.2042208177658&lt;/D&gt;&lt;D xsi:type="xsd:double"&gt;11.7515449416159&lt;/D&gt;&lt;D xsi:type="xsd:double"&gt;12.1133179039989&lt;/D&gt;&lt;D xsi:type="xsd:double"&gt;12.1902164870018&lt;/D&gt;&lt;D xsi:type="xsd:double"&gt;12.1504062895841&lt;/D&gt;&lt;D xsi:type="xsd:double"&gt;12.2539148515918&lt;/D&gt;&lt;D xsi:type="xsd:double"&gt;12.4306311655539&lt;/D&gt;&lt;D xsi:type="xsd:double"&gt;13.1153864692954&lt;/D&gt;&lt;D xsi:type="xsd:double"&gt;13.1214904751831&lt;/D&gt;&lt;D xsi:type="xsd:double"&gt;13.3237320733676&lt;/D&gt;&lt;D xsi:type="xsd:double"&gt;13.1442929870235&lt;/D&gt;&lt;D xsi:type="xsd:double"&gt;13.9582359847731&lt;/D&gt;&lt;D xsi:type="xsd:double"&gt;14.7908841951693&lt;/D&gt;&lt;D xsi:type="xsd:double"&gt;14.5857171295782&lt;/D&gt;&lt;D xsi:type="xsd:double"&gt;14.8016153356777&lt;/D&gt;&lt;D xsi:type="xsd:double"&gt;14.7358842222905&lt;/D&gt;&lt;D xsi:type="xsd:double"&gt;14.6498988853707&lt;/D&gt;&lt;D xsi:type="xsd:double"&gt;14.1167349234784&lt;/D&gt;&lt;D xsi:type="xsd:double"&gt;14.0074098981345&lt;/D&gt;&lt;D xsi:type="xsd:double"&gt;14.1308108011499&lt;/D&gt;&lt;D xsi:type="xsd:double"&gt;13.0164376169453&lt;/D&gt;&lt;D xsi:type="xsd:double"&gt;12.7752702181994&lt;/D&gt;&lt;D xsi:type="xsd:double"&gt;12.4814660894642&lt;/D&gt;&lt;D xsi:type="xsd:double"&gt;12.7620269784058&lt;/D&gt;&lt;D xsi:type="xsd:double"&gt;13.7047650128678&lt;/D&gt;&lt;D xsi:type="xsd:double"&gt;13.369777851634&lt;/D&gt;&lt;D xsi:type="xsd:double"&gt;12.7624747961969&lt;/D&gt;&lt;D xsi:type="xsd:double"&gt;12.7318887360695&lt;/D&gt;&lt;D xsi:type="xsd:double"&gt;12.5025592095958&lt;/D&gt;&lt;D xsi:type="xsd:double"&gt;12.6431935889611&lt;/D&gt;&lt;D xsi:type="xsd:double"&gt;12.5323511543312&lt;/D&gt;&lt;D xsi:type="xsd:double"&gt;13.1891877387983&lt;/D&gt;&lt;D xsi:type="xsd:double"&gt;13.3448739689305&lt;/D&gt;&lt;D xsi:type="xsd:double"&gt;13.2214480010474&lt;/D&gt;&lt;D xsi:type="xsd:double"&gt;13.7802800425401&lt;/D&gt;&lt;D xsi:type="xsd:double"&gt;14.0133441875196&lt;/D&gt;&lt;D xsi:type="xsd:double"&gt;14.4982338785301&lt;/D&gt;&lt;D xsi:type="xsd:double"&gt;13.90868440661&lt;/D&gt;&lt;D xsi:type="xsd:double"&gt;13.5033974863336&lt;/D&gt;&lt;D xsi:type="xsd:double"&gt;13.6042917375303&lt;/D&gt;&lt;D xsi:type="xsd:double"&gt;13.4997135062627&lt;/D&gt;&lt;D xsi:type="xsd:double"&gt;13.8067626200429&lt;/D&gt;&lt;D xsi:type="xsd:double"&gt;13.8698677738992&lt;/D&gt;&lt;D xsi:type="xsd:double"&gt;13.3492863575119&lt;/D&gt;&lt;D xsi:type="xsd:double"&gt;13.9417436473719&lt;/D&gt;&lt;D xsi:type="xsd:double"&gt;14.0095474897698&lt;/D&gt;&lt;D xsi:type="xsd:double"&gt;14.0839142788539&lt;/D&gt;&lt;D xsi:type="xsd:double"&gt;14.2586704106038&lt;/D&gt;&lt;D xsi:type="xsd:double"&gt;14.7031939224957&lt;/D&gt;&lt;D xsi:type="xsd:double"&gt;14.2666971662374&lt;/D&gt;&lt;D xsi:type="xsd:double"&gt;13.5229190974184&lt;/D&gt;&lt;D xsi:type="xsd:double"&gt;13.7204125232888&lt;/D&gt;&lt;D xsi:type="xsd:double"&gt;14.1316454052159&lt;/D&gt;&lt;D xsi:type="xsd:double"&gt;14.7291339804532&lt;/D&gt;&lt;D xsi:type="xsd:double"&gt;15.0173148199089&lt;/D&gt;&lt;D xsi:type="xsd:double"&gt;15.5210949533668&lt;/D&gt;&lt;D xsi:type="xsd:double"&gt;15.5204107388526&lt;/D&gt;&lt;D xsi:type="xsd:double"&gt;16.462709069852&lt;/D&gt;&lt;D xsi:type="xsd:double"&gt;16.6972540070139&lt;/D&gt;&lt;D xsi:type="xsd:double"&gt;16.5988012083405&lt;/D&gt;&lt;D xsi:type="xsd:double"&gt;17.4885732557857&lt;/D&gt;&lt;D xsi:type="xsd:double"&gt;16.9280801770356&lt;/D&gt;&lt;D xsi:type="xsd:double"&gt;16.8098416414637&lt;/D&gt;&lt;D xsi:type="xsd:double"&gt;16.6315739535284&lt;/D&gt;&lt;D xsi:type="xsd:double"&gt;16.449859905101&lt;/D&gt;&lt;D xsi:type="xsd:double"&gt;16.0418317965788&lt;/D&gt;&lt;D xsi:type="xsd:double"&gt;15.7408221216396&lt;/D&gt;&lt;D xsi:type="xsd:double"&gt;15.5255385786164&lt;/D&gt;&lt;D xsi:type="xsd:double"&gt;15.3298397832705&lt;/D&gt;&lt;D xsi:type="xsd:double"&gt;15.5204501936099&lt;/D&gt;&lt;D xsi:type="xsd:double"&gt;15.7073136223308&lt;/D&gt;&lt;D xsi:type="xsd:double"&gt;15.0531064161285&lt;/D&gt;&lt;D xsi:type="xsd:double"&gt;15.2345979239646&lt;/D&gt;&lt;D xsi:type="xsd:double"&gt;16.2986375607756&lt;/D&gt;&lt;D xsi:type="xsd:double"&gt;16.3052222058709&lt;/D&gt;&lt;D xsi:type="xsd:double"&gt;16.0972648404831&lt;/D&gt;&lt;D xsi:type="xsd:double"&gt;15.6227423847977&lt;/D&gt;&lt;D xsi:type="xsd:double"&gt;15.1504464924136&lt;/D&gt;&lt;D xsi:type="xsd:double"&gt;14.5881703731532&lt;/D&gt;&lt;D xsi:type="xsd:double"&gt;15.5258319743357&lt;/D&gt;&lt;D xsi:type="xsd:double"&gt;14.7545626581801&lt;/D&gt;&lt;D xsi:type="xsd:double"&gt;14.3520302516924&lt;/D&gt;&lt;D xsi:type="xsd:double"&gt;14.0215100983051&lt;/D&gt;&lt;D xsi:type="xsd:double"&gt;12.7935247591357&lt;/D&gt;&lt;D xsi:type="xsd:double"&gt;12.3775583650644&lt;/D&gt;&lt;D xsi:type="xsd:double"&gt;11.8217366526955&lt;/D&gt;&lt;D xsi:type="xsd:double"&gt;11.8337161309594&lt;/D&gt;&lt;D xsi:type="xsd:double"&gt;11.7189557529979&lt;/D&gt;&lt;D xsi:type="xsd:double"&gt;11.8964306883412&lt;/D&gt;&lt;D xsi:type="xsd:double"&gt;11.7415196551909&lt;/D&gt;&lt;D xsi:type="xsd:double"&gt;11.7390935627868&lt;/D&gt;&lt;D xsi:type="xsd:double"&gt;12.1592676836381&lt;/D&gt;&lt;D xsi:type="xsd:double"&gt;11.741177810201&lt;/D&gt;&lt;D xsi:type="xsd:double"&gt;11.5207637670956&lt;/D&gt;&lt;D xsi:type="xsd:double"&gt;11.506025830909&lt;/D&gt;&lt;D xsi:type="xsd:double"&gt;11.081929534396&lt;/D&gt;&lt;D xsi:type="xsd:double"&gt;11.8077639685344&lt;/D&gt;&lt;D xsi:type="xsd:double"&gt;11.1447061303021&lt;/D&gt;&lt;D xsi:type="xsd:double"&gt;11.4530837727585&lt;/D&gt;&lt;D xsi:type="xsd:double"&gt;11.2848080065411&lt;/D&gt;&lt;D xsi:type="xsd:double"&gt;11.0914712132693&lt;/D&gt;&lt;D xsi:type="xsd:double"&gt;10.9088000365647&lt;/D&gt;&lt;D xsi:type="xsd:double"&gt;11.0924900476472&lt;/D&gt;&lt;D xsi:type="xsd:double"&gt;11.1252387085327&lt;/D&gt;&lt;D xsi:type="xsd:double"&gt;11.356386656977&lt;/D&gt;&lt;D xsi:type="xsd:double"&gt;11.5076277153371&lt;/D&gt;&lt;D xsi:type="xsd:double"&gt;11.3605082743573&lt;/D&gt;&lt;D xsi:type="xsd:double"&gt;11.4200626051217&lt;/D&gt;&lt;D xsi:type="xsd:double"&gt;11.2424388697901&lt;/D&gt;&lt;D xsi:type="xsd:double"&gt;11.4494739283615&lt;/D&gt;&lt;D xsi:type="xsd:double"&gt;11.3070596551911&lt;/D&gt;&lt;D xsi:type="xsd:double"&gt;11.2023813480542&lt;/D&gt;&lt;D xsi:type="xsd:double"&gt;11.3702545142795&lt;/D&gt;&lt;D xsi:type="xsd:double"&gt;11.3916105674562&lt;/D&gt;&lt;D xsi:type="xsd:double"&gt;11.5329421661939&lt;/D&gt;&lt;D xsi:type="xsd:double"&gt;11.9903948524993&lt;/D&gt;&lt;D xsi:type="xsd:double"&gt;11.8818231502121&lt;/D&gt;&lt;/FQL&gt;&lt;FQL&gt;&lt;Q&gt;EWY^FMA_PE(LTMA,-10AY,0,AM,"PORTAGG","MEANR")&lt;/Q&gt;&lt;R&gt;121&lt;/R&gt;&lt;C&gt;1&lt;/C&gt;&lt;D xsi:type="xsd:double"&gt;10.7095550328909&lt;/D&gt;&lt;D xsi:type="xsd:double"&gt;11.0708384765666&lt;/D&gt;&lt;D xsi:type="xsd:double"&gt;11.305684795398&lt;/D&gt;&lt;D xsi:type="xsd:double"&gt;10.4716071522201&lt;/D&gt;&lt;D xsi:type="xsd:double"&gt;9.70235451902479&lt;/D&gt;&lt;D xsi:type="xsd:double"&gt;10.1128939524871&lt;/D&gt;&lt;D xsi:type="xsd:double"&gt;10.6072059206048&lt;/D&gt;&lt;D xsi:type="xsd:double"&gt;10.6425954638584&lt;/D&gt;&lt;D xsi:type="xsd:double"&gt;10.4904017633971&lt;/D&gt;&lt;D xsi:type="xsd:double"&gt;10.5659713111807&lt;/D&gt;&lt;D xsi:type="xsd:double"&gt;10.4875863587006&lt;/D&gt;&lt;D xsi:type="xsd:double"&gt;10.5690759384992&lt;/D&gt;&lt;D xsi:type="xsd:double"&gt;10.5377616680063&lt;/D&gt;&lt;D xsi:type="xsd:double"&gt;10.7020718109419&lt;/D&gt;&lt;D xsi:type="xsd:double"&gt;10.6739301786575&lt;/D&gt;&lt;D xsi:type="xsd:double"&gt;11.0962690613765&lt;/D&gt;&lt;D xsi:type="xsd:double"&gt;11.3883958423354&lt;/D&gt;&lt;D xsi:type="xsd:double"&gt;11.6553899255292&lt;/D&gt;&lt;D xsi:type="xsd:double"&gt;11.6051346709182&lt;/D&gt;&lt;D xsi:type="xsd:double"&gt;11.2927942692402&lt;/D&gt;&lt;D xsi:type="xsd:double"&gt;11.1839496884041&lt;/D&gt;&lt;D xsi:type="xsd:double"&gt;11.0472624319336&lt;/D&gt;&lt;D xsi:type="xsd:double"&gt;10.8866332571224&lt;/D&gt;&lt;D xsi:type="xsd:double"&gt;10.4381305037991&lt;/D&gt;&lt;D xsi:type="xsd:double"&gt;10.3624736181939&lt;/D&gt;&lt;D xsi:type="xsd:double"&gt;10.6102772902253&lt;/D&gt;&lt;D xsi:type="xsd:double"&gt;10.4562386317666&lt;/D&gt;&lt;D xsi:type="xsd:double"&gt;10.1085149618776&lt;/D&gt;&lt;D xsi:type="xsd:double"&gt;10.4100719058274&lt;/D&gt;&lt;D xsi:type="xsd:double"&gt;10.3486065692474&lt;/D&gt;&lt;D xsi:type="xsd:double"&gt;10.5424788667479&lt;/D&gt;&lt;D xsi:type="xsd:double"&gt;10.3556518073255&lt;/D&gt;&lt;D xsi:type="xsd:double"&gt;10.2391610894007&lt;/D&gt;&lt;D xsi:type="xsd:double"&gt;10.1307033027537&lt;/D&gt;&lt;D xsi:type="xsd:double"&gt;9.66287455108959&lt;/D&gt;&lt;D xsi:type="xsd:double"&gt;9.46903991252104&lt;/D&gt;&lt;D xsi:type="xsd:double"&gt;9.28394818973547&lt;/D&gt;&lt;D xsi:type="xsd:double"&gt;8.87578076696753&lt;/D&gt;&lt;D xsi:type="xsd:double"&gt;8.54528200376742&lt;/D&gt;&lt;D xsi:type="xsd:double"&gt;8.39575878969328&lt;/D&gt;&lt;D xsi:type="xsd:double"&gt;8.48083891249742&lt;/D&gt;&lt;D xsi:type="xsd:double"&gt;9.73770425689897&lt;/D&gt;&lt;D xsi:type="xsd:double"&gt;10.0127963420585&lt;/D&gt;&lt;D xsi:type="xsd:double"&gt;10.4252251576081&lt;/D&gt;&lt;D xsi:type="xsd:double"&gt;10.4461813390757&lt;/D&gt;&lt;D xsi:type="xsd:double"&gt;10.7822047936033&lt;/D&gt;&lt;D xsi:type="xsd:double"&gt;11.1868379468767&lt;/D&gt;&lt;D xsi:type="xsd:double"&gt;11.1113329370887&lt;/D&gt;&lt;D xsi:type="xsd:double"&gt;11.8333117590911&lt;/D&gt;&lt;D xsi:type="xsd:double"&gt;12.1528741631091&lt;/D&gt;&lt;D xsi:type="xsd:double"&gt;13.4404475614616&lt;/D&gt;&lt;D xsi:type="xsd:double"&gt;13.9465224742909&lt;/D&gt;&lt;D xsi:type="xsd:double"&gt;14.6940502818374&lt;/D&gt;&lt;D xsi:type="xsd:double"&gt;16.2913525649662&lt;/D&gt;&lt;D xsi:type="xsd:double"&gt;14.8256509423024&lt;/D&gt;&lt;D xsi:type="xsd:double"&gt;14.6570490006157&lt;/D&gt;&lt;D xsi:type="xsd:double"&gt;14.8841571500675&lt;/D&gt;&lt;D xsi:type="xsd:double"&gt;15.3780184237071&lt;/D&gt;&lt;D xsi:type="xsd:double"&gt;15.4576946385564&lt;/D&gt;&lt;D xsi:type="xsd:double"&gt;16.5436272597217&lt;/D&gt;&lt;D xsi:type="xsd:double"&gt;16.2481720344473&lt;/D&gt;&lt;D xsi:type="xsd:double"&gt;16.1882761592864&lt;/D&gt;&lt;D xsi:type="xsd:double"&gt;16.5804990863998&lt;/D&gt;&lt;D xsi:type="xsd:double"&gt;18.7907978431965&lt;/D&gt;&lt;D xsi:type="xsd:double"&gt;21.7696695580861&lt;/D&gt;&lt;D xsi:type="xsd:double"&gt;21.3755153869458&lt;/D&gt;&lt;D xsi:type="xsd:double"&gt;20.2391760423616&lt;/D&gt;&lt;D xsi:type="xsd:double"&gt;19.4908893068555&lt;/D&gt;&lt;D xsi:type="xsd:double"&gt;17.9612189024287&lt;/D&gt;&lt;D xsi:type="xsd:double"&gt;17.1754349309095&lt;/D&gt;&lt;D xsi:type="xsd:double"&gt;16.1383976538044&lt;/D&gt;&lt;D xsi:type="xsd:double"&gt;14.828310384279&lt;/D&gt;&lt;D xsi:type="xsd:double"&gt;13.7557706162088&lt;/D&gt;&lt;D xsi:type="xsd:double"&gt;12.1710949815675&lt;/D&gt;&lt;D xsi:type="xsd:double"&gt;11.1385221025713&lt;/D&gt;&lt;D xsi:type="xsd:double"&gt;10.3305624386034&lt;/D&gt;&lt;D xsi:type="xsd:double"&gt;9.63441549159745&lt;/D&gt;&lt;D xsi:type="xsd:double"&gt;9.35797694809728&lt;/D&gt;&lt;D xsi:type="xsd:double"&gt;9.27418893919459&lt;/D&gt;&lt;D xsi:type="xsd:double"&gt;9.27153710678071&lt;/D&gt;&lt;D xsi:type="xsd:double"&gt;9.06396426772136&lt;/D&gt;&lt;D xsi:type="xsd:double"&gt;9.18638914758872&lt;/D&gt;&lt;D xsi:type="xsd:double"&gt;8.84149874978439&lt;/D&gt;&lt;D xsi:type="xsd:double"&gt;9.12838238986365&lt;/D&gt;&lt;D xsi:type="xsd:double"&gt;8.73023054659358&lt;/D&gt;&lt;D xsi:type="xsd:double"&gt;8.4795963275378&lt;/D&gt;&lt;D xsi:type="xsd:double"&gt;10.0060200750088&lt;/D&gt;&lt;D xsi:type="xsd:double"&gt;9.77658569375483&lt;/D&gt;&lt;D xsi:type="xsd:double"&gt;10.0752743993681&lt;/D&gt;&lt;D xsi:type="xsd:double"&gt;10.8277455041942&lt;/D&gt;&lt;D xsi:type="xsd:double"&gt;11.0797237773635&lt;/D&gt;&lt;D xsi:type="xsd:double"&gt;11.9400224115484&lt;/D&gt;&lt;D xsi:type="xsd:double"&gt;12.1037598759609&lt;/D&gt;&lt;D xsi:type="xsd:double"&gt;12.6344540117347&lt;/D&gt;&lt;D xsi:type="xsd:double"&gt;12.6859875904866&lt;/D&gt;&lt;D xsi:type="xsd:double"&gt;13.0366548528658&lt;/D&gt;&lt;D xsi:type="xsd:double"&gt;13.4453113023244&lt;/D&gt;&lt;D xsi:type="xsd:double"&gt;13.6806970113803&lt;/D&gt;&lt;D xsi:type="xsd:double"&gt;13.7723484091696&lt;/D&gt;&lt;D xsi:type="xsd:double"&gt;14.7025407559929&lt;/D&gt;&lt;D xsi:type="xsd:double"&gt;14.7865907539242&lt;/D&gt;&lt;D xsi:type="xsd:double"&gt;16.3583749551094&lt;/D&gt;&lt;D xsi:type="xsd:double"&gt;16.14668946592&lt;/D&gt;&lt;D xsi:type="xsd:double"&gt;15.5712811866267&lt;/D&gt;&lt;D xsi:type="xsd:double"&gt;14.9817810225688&lt;/D&gt;&lt;D xsi:type="xsd:double"&gt;14.3570796149972&lt;/D&gt;&lt;D xsi:type="xsd:double"&gt;13.9308820205832&lt;/D&gt;&lt;D xsi:type="xsd:double"&gt;12.6681902255792&lt;/D&gt;&lt;D xsi:type="xsd:double"&gt;11.8530998379043&lt;/D&gt;&lt;D xsi:type="xsd:double"&gt;11.5181919338695&lt;/D&gt;&lt;D xsi:type="xsd:double"&gt;10.7252737115802&lt;/D&gt;&lt;D xsi:type="xsd:double"&gt;10.1074954929489&lt;/D&gt;&lt;D xsi:type="xsd:double"&gt;9.94333388010378&lt;/D&gt;&lt;D xsi:type="xsd:double"&gt;10.2868346602984&lt;/D&gt;&lt;D xsi:type="xsd:double"&gt;10.0711638493375&lt;/D&gt;&lt;D xsi:type="xsd:double"&gt;9.78893479230345&lt;/D&gt;&lt;D xsi:type="xsd:double"&gt;9.77218794815363&lt;/D&gt;&lt;D xsi:type="xsd:double"&gt;10.1347318277363&lt;/D&gt;&lt;D xsi:type="xsd:double"&gt;10.6706878874661&lt;/D&gt;&lt;D xsi:type="xsd:double"&gt;10.7561577151802&lt;/D&gt;&lt;D xsi:type="xsd:double"&gt;11.2186099862768&lt;/D&gt;&lt;/FQL&gt;&lt;FQL&gt;&lt;Q&gt;EPHE^FMA_PE(LTMA,-10AY,0,AM,"PORTAGG","MEANR")&lt;/Q&gt;&lt;R&gt;121&lt;/R&gt;&lt;C&gt;1&lt;/C&gt;&lt;D xsi:type="xsd:double"&gt;18.8294023149253&lt;/D&gt;&lt;D xsi:type="xsd:double"&gt;19.2867526553175&lt;/D&gt;&lt;D xsi:type="xsd:double"&gt;18.5283375511907&lt;/D&gt;&lt;D xsi:type="xsd:double"&gt;17.9527184277684&lt;/D&gt;&lt;D xsi:type="xsd:double"&gt;16.4803699633101&lt;/D&gt;&lt;D xsi:type="xsd:double"&gt;17.1990730339448&lt;/D&gt;&lt;D xsi:type="xsd:double"&gt;16.7612554646083&lt;/D&gt;&lt;D xsi:type="xsd:double"&gt;17.0241958574623&lt;/D&gt;&lt;D xsi:type="xsd:double"&gt;16.8906897609347&lt;/D&gt;&lt;D xsi:type="xsd:double"&gt;17.2663797124929&lt;/D&gt;&lt;D xsi:type="xsd:double"&gt;17.9115566831758&lt;/D&gt;&lt;D xsi:type="xsd:double"&gt;18.4152543073338&lt;/D&gt;&lt;D xsi:type="xsd:double"&gt;18.2667040632533&lt;/D&gt;&lt;D xsi:type="xsd:double"&gt;17.5431841854098&lt;/D&gt;&lt;D xsi:type="xsd:double"&gt;16.6468610925541&lt;/D&gt;&lt;D xsi:type="xsd:double"&gt;16.8345156193696&lt;/D&gt;&lt;D xsi:type="xsd:double"&gt;18.0923543946137&lt;/D&gt;&lt;D xsi:type="xsd:double"&gt;18.0196968149294&lt;/D&gt;&lt;D xsi:type="xsd:double"&gt;17.8236819729801&lt;/D&gt;&lt;D xsi:type="xsd:double"&gt;18.0275513415866&lt;/D&gt;&lt;D xsi:type="xsd:double"&gt;18.134806813199&lt;/D&gt;&lt;D xsi:type="xsd:double"&gt;18.332435438031&lt;/D&gt;&lt;D xsi:type="xsd:double"&gt;17.9842996866738&lt;/D&gt;&lt;D xsi:type="xsd:double"&gt;17.7228183443118&lt;/D&gt;&lt;D xsi:type="xsd:double"&gt;18.4180712015991&lt;/D&gt;&lt;D xsi:type="xsd:double"&gt;19.29584010295&lt;/D&gt;&lt;D xsi:type="xsd:double"&gt;19.7261645724278&lt;/D&gt;&lt;D xsi:type="xsd:double"&gt;19.1968426131952&lt;/D&gt;&lt;D xsi:type="xsd:double"&gt;20.2587352539303&lt;/D&gt;&lt;D xsi:type="xsd:double"&gt;19.253982371128&lt;/D&gt;&lt;D xsi:type="xsd:double"&gt;19.3179799776705&lt;/D&gt;&lt;D xsi:type="xsd:double"&gt;18.921387676777&lt;/D&gt;&lt;D xsi:type="xsd:double"&gt;18.6816804659829&lt;/D&gt;&lt;D xsi:type="xsd:double"&gt;18.5555359658532&lt;/D&gt;&lt;D xsi:type="xsd:double"&gt;17.7201131678056&lt;/D&gt;&lt;D xsi:type="xsd:double"&gt;18.0855972030202&lt;/D&gt;&lt;D xsi:type="xsd:double"&gt;16.8166357392573&lt;/D&gt;&lt;D xsi:type="xsd:double"&gt;15.9883057991846&lt;/D&gt;&lt;D xsi:type="xsd:double"&gt;15.4661936817306&lt;/D&gt;&lt;D xsi:type="xsd:double"&gt;16.4511990689173&lt;/D&gt;&lt;D xsi:type="xsd:double"&gt;17.5151428752928&lt;/D&gt;&lt;D xsi:type="xsd:double"&gt;17.5169779462488&lt;/D&gt;&lt;D xsi:type="xsd:double"&gt;16.7608250604029&lt;/D&gt;&lt;D xsi:type="xsd:double"&gt;16.7164322080323&lt;/D&gt;&lt;D xsi:type="xsd:double"&gt;16.5432027165877&lt;/D&gt;&lt;D xsi:type="xsd:double"&gt;16.7377995255494&lt;/D&gt;&lt;D xsi:type="xsd:double"&gt;16.7774285565105&lt;/D&gt;&lt;D xsi:type="xsd:double"&gt;16.3162896868334&lt;/D&gt;&lt;D xsi:type="xsd:double"&gt;15.4980447963252&lt;/D&gt;&lt;D xsi:type="xsd:double"&gt;15.1653521469171&lt;/D&gt;&lt;D xsi:type="xsd:double"&gt;15.2266816696419&lt;/D&gt;&lt;D xsi:type="xsd:double"&gt;14.8760325963833&lt;/D&gt;&lt;D xsi:type="xsd:double"&gt;14.8344334513372&lt;/D&gt;&lt;D xsi:type="xsd:double"&gt;14.0496641660428&lt;/D&gt;&lt;D xsi:type="xsd:double"&gt;12.5662921137401&lt;/D&gt;&lt;D xsi:type="xsd:double"&gt;12.4884808192561&lt;/D&gt;&lt;D xsi:type="xsd:double"&gt;13.2022024589073&lt;/D&gt;&lt;D xsi:type="xsd:double"&gt;15.3137353127223&lt;/D&gt;&lt;D xsi:type="xsd:double"&gt;15.7799876747742&lt;/D&gt;&lt;D xsi:type="xsd:double"&gt;16.9594056077361&lt;/D&gt;&lt;D xsi:type="xsd:double"&gt;18.5854906859737&lt;/D&gt;&lt;D xsi:type="xsd:double"&gt;19.7057776069184&lt;/D&gt;&lt;D xsi:type="xsd:double"&gt;24.1761736477443&lt;/D&gt;&lt;D xsi:type="xsd:double"&gt;24.988773161948&lt;/D&gt;&lt;D xsi:type="xsd:double"&gt;25.873831997291&lt;/D&gt;&lt;D xsi:type="xsd:double"&gt;24.8433325087646&lt;/D&gt;&lt;D xsi:type="xsd:double"&gt;22.7185767519862&lt;/D&gt;&lt;D xsi:type="xsd:double"&gt;21.9234086275926&lt;/D&gt;&lt;D xsi:type="xsd:double"&gt;21.1883816647923&lt;/D&gt;&lt;D xsi:type="xsd:double"&gt;21.7389785851598&lt;/D&gt;&lt;D xsi:type="xsd:double"&gt;21.1467780643566&lt;/D&gt;&lt;D xsi:type="xsd:double"&gt;20.1347325362005&lt;/D&gt;&lt;D xsi:type="xsd:double"&gt;20.6704457550416&lt;/D&gt;&lt;D xsi:type="xsd:double"&gt;20.8142241547736&lt;/D&gt;&lt;D xsi:type="xsd:double"&gt;20.983866326834&lt;/D&gt;&lt;D xsi:type="xsd:double"&gt;19.9650128489108&lt;/D&gt;&lt;D xsi:type="xsd:double"&gt;19.5224927967052&lt;/D&gt;&lt;D xsi:type="xsd:double"&gt;19.3521866627899&lt;/D&gt;&lt;D xsi:type="xsd:double"&gt;19.1247932419874&lt;/D&gt;&lt;D xsi:type="xsd:double"&gt;18.5801363619071&lt;/D&gt;&lt;D xsi:type="xsd:double"&gt;17.903835856367&lt;/D&gt;&lt;D xsi:type="xsd:double"&gt;17.4811015731452&lt;/D&gt;&lt;D xsi:type="xsd:double"&gt;16.7079289320982&lt;/D&gt;&lt;D xsi:type="xsd:double"&gt;16.5609000362089&lt;/D&gt;&lt;D xsi:type="xsd:double"&gt;15.9877559790762&lt;/D&gt;&lt;D xsi:type="xsd:double"&gt;14.0325977881112&lt;/D&gt;&lt;D xsi:type="xsd:double"&gt;13.9495174859477&lt;/D&gt;&lt;D xsi:type="xsd:double"&gt;14.0971594145467&lt;/D&gt;&lt;D xsi:type="xsd:double"&gt;14.3375344699913&lt;/D&gt;&lt;D xsi:type="xsd:double"&gt;14.1825775532779&lt;/D&gt;&lt;D xsi:type="xsd:double"&gt;13.2097106896923&lt;/D&gt;&lt;D xsi:type="xsd:double"&gt;13.0072022717058&lt;/D&gt;&lt;D xsi:type="xsd:double"&gt;12.8067531196795&lt;/D&gt;&lt;D xsi:type="xsd:double"&gt;12.2114591460136&lt;/D&gt;&lt;D xsi:type="xsd:double"&gt;11.8977810141845&lt;/D&gt;&lt;D xsi:type="xsd:double"&gt;11.5132125711981&lt;/D&gt;&lt;D xsi:type="xsd:double"&gt;11.2630997418557&lt;/D&gt;&lt;D xsi:type="xsd:double"&gt;11.1657366510442&lt;/D&gt;&lt;D xsi:type="xsd:double"&gt;10.6653254764302&lt;/D&gt;&lt;D xsi:type="xsd:double"&gt;9.80867062816522&lt;/D&gt;&lt;D xsi:type="xsd:double"&gt;10.1647384598037&lt;/D&gt;&lt;D xsi:type="xsd:double"&gt;10.3723923047462&lt;/D&gt;&lt;D xsi:type="xsd:double"&gt;10.6280353945508&lt;/D&gt;&lt;D xsi:type="xsd:double"&gt;10.3998127695337&lt;/D&gt;&lt;D xsi:type="xsd:double"&gt;10.2710125316321&lt;/D&gt;&lt;D xsi:type="xsd:double"&gt;10.0312776271625&lt;/D&gt;&lt;D xsi:type="xsd:double"&gt;10.2398654735221&lt;/D&gt;&lt;D xsi:type="xsd:double"&gt;10.1241340623071&lt;/D&gt;&lt;D xsi:type="xsd:double"&gt;10.5739785186148&lt;/D&gt;&lt;D xsi:type="xsd:double"&gt;10.7372261843547&lt;/D&gt;&lt;D xsi:type="xsd:double"&gt;10.2159637494941&lt;/D&gt;&lt;D xsi:type="xsd:double"&gt;10.5319861613013&lt;/D&gt;&lt;D xsi:type="xsd:double"&gt;10.4015834199849&lt;/D&gt;&lt;D xsi:type="xsd:double"&gt;9.74896627253883&lt;/D&gt;&lt;D xsi:type="xsd:double"&gt;9.77829469722137&lt;/D&gt;&lt;D xsi:type="xsd:double"&gt;9.54262551539297&lt;/D&gt;&lt;D xsi:type="xsd:double"&gt;9.73989470694215&lt;/D&gt;&lt;D xsi:type="xsd:double"&gt;9.75588829168924&lt;/D&gt;&lt;D xsi:type="xsd:double"&gt;9.72101595198542&lt;/D&gt;&lt;D xsi:type="xsd:double"&gt;9.57325771146614&lt;/D&gt;&lt;D xsi:type="xsd:double"&gt;9.3085606732371&lt;/D&gt;&lt;/FQL&gt;&lt;FQL&gt;&lt;Q&gt;WL-FDS^FG_PRICE_CHANGE(0,-6AM)&lt;/Q&gt;&lt;R&gt;1&lt;/R&gt;&lt;C&gt;1&lt;/C&gt;&lt;D xsi:type="xsd:double"&gt;-9.00225056264067&lt;/D&gt;&lt;/FQL&gt;&lt;FQL&gt;&lt;Q&gt;NI-FDS^FG_PRICE_CHANGE(0,-6AM)&lt;/Q&gt;&lt;R&gt;1&lt;/R&gt;&lt;C&gt;1&lt;/C&gt;&lt;D xsi:type="xsd:double"&gt;-7.80680437424058&lt;/D&gt;&lt;/FQL&gt;&lt;FQL&gt;&lt;Q&gt;CPALM-FDS^FG_PRICE_CHANGE(0,-6AM)&lt;/Q&gt;&lt;R&gt;1&lt;/R&gt;&lt;C&gt;1&lt;/C&gt;&lt;D xsi:type="xsd:double"&gt;-7.90081949989494&lt;/D&gt;&lt;/FQL&gt;&lt;FQL&gt;&lt;Q&gt;BRENT-FDS^FG_PRICE_CHANGE(0,-6AM)&lt;/Q&gt;&lt;R&gt;1&lt;/R&gt;&lt;C&gt;1&lt;/C&gt;&lt;D xsi:type="xsd:double"&gt;0&lt;/D&gt;&lt;/FQL&gt;&lt;FQL&gt;&lt;Q&gt;TIOS-FDS^FG_PRICE_CHANGE(0,-6AM)&lt;/Q&gt;&lt;R&gt;1&lt;/R&gt;&lt;C&gt;1&lt;/C&gt;&lt;D xsi:type="xsd:double"&gt;3.93335962145112&lt;/D&gt;&lt;/FQL&gt;&lt;FQL&gt;&lt;Q&gt;FTSEWIVNXXXX^FG_PRICE(0)&lt;/Q&gt;&lt;R&gt;1&lt;/R&gt;&lt;C&gt;1&lt;/C&gt;&lt;D xsi:type="xsd:double"&gt;562.04882609&lt;/D&gt;&lt;/FQL&gt;&lt;FQL&gt;&lt;Q&gt;FC0000TR^FG_PRICE(0)&lt;/Q&gt;&lt;R&gt;1&lt;/R&gt;&lt;C&gt;1&lt;/C&gt;&lt;D xsi:type="xsd:double"&gt;225.38976&lt;/D&gt;&lt;/FQL&gt;&lt;FQL&gt;&lt;Q&gt;FC0000IN^FG_PRICE(0)&lt;/Q&gt;&lt;R&gt;1&lt;/R&gt;&lt;C&gt;1&lt;/C&gt;&lt;D xsi:type="xsd:double"&gt;1343.2207&lt;/D&gt;&lt;/FQL&gt;&lt;FQL&gt;&lt;Q&gt;FC0000ZA^FG_PRICE(0)&lt;/Q&gt;&lt;R&gt;1&lt;/R&gt;&lt;C&gt;1&lt;/C&gt;&lt;D xsi:type="xsd:double"&gt;453.3585&lt;/D&gt;&lt;/FQL&gt;&lt;FQL&gt;&lt;Q&gt;FC0000KR^FG_PRICE(0)&lt;/Q&gt;&lt;R&gt;1&lt;/R&gt;&lt;C&gt;1&lt;/C&gt;&lt;D xsi:type="xsd:double"&gt;562.1949&lt;/D&gt;&lt;/FQL&gt;&lt;FQL&gt;&lt;Q&gt;FC0000PE^FG_PRICE(0)&lt;/Q&gt;&lt;R&gt;1&lt;/R&gt;&lt;C&gt;1&lt;/C&gt;&lt;D xsi:type="xsd:double"&gt;949.5113&lt;/D&gt;&lt;/FQL&gt;&lt;FQL&gt;&lt;Q&gt;FC0000PH^FG_PRICE(0)&lt;/Q&gt;&lt;R&gt;1&lt;/R&gt;&lt;C&gt;1&lt;/C&gt;&lt;D xsi:type="xsd:double"&gt;335.42776&lt;/D&gt;&lt;/FQL&gt;&lt;FQL&gt;&lt;Q&gt;FC0000CL^FG_PRICE(0)&lt;/Q&gt;&lt;R&gt;1&lt;/R&gt;&lt;C&gt;1&lt;/C&gt;&lt;D xsi:type="xsd:double"&gt;265.33044&lt;/D&gt;&lt;/FQL&gt;&lt;FQL&gt;&lt;Q&gt;UAE^FG_PRICE_MAVG(0,,,,200)&lt;/Q&gt;&lt;R&gt;1&lt;/R&gt;&lt;C&gt;1&lt;/C&gt;&lt;D xsi:type="xsd:double"&gt;17.798786&lt;/D&gt;&lt;/FQL&gt;&lt;FQL&gt;&lt;Q&gt;SET-BKK^FG_PRICE_MAVG(0,,,,60)&lt;/Q&gt;&lt;R&gt;1&lt;/R&gt;&lt;C&gt;1&lt;/C&gt;&lt;D xsi:type="xsd:double"&gt;1198.4073&lt;/D&gt;&lt;/FQL&gt;&lt;FQL&gt;&lt;Q&gt;MCHI^FG_PRICE_MAVG(0,,,,30)&lt;/Q&gt;&lt;R&gt;1&lt;/R&gt;&lt;C&gt;1&lt;/C&gt;&lt;D xsi:type="xsd:double"&gt;60.311333&lt;/D&gt;&lt;/FQL&gt;&lt;FQL&gt;&lt;Q&gt;INDA^FG_PRICE_MAVG(0,,,,30)&lt;/Q&gt;&lt;R&gt;1&lt;/R&gt;&lt;C&gt;1&lt;/C&gt;&lt;D xsi:type="xsd:double"&gt;52.77833&lt;/D&gt;&lt;/FQL&gt;&lt;FQL&gt;&lt;Q&gt;GREK^FG_PRICE_MAVG(0,,,,30)&lt;/Q&gt;&lt;R&gt;1&lt;/R&gt;&lt;C&gt;1&lt;/C&gt;&lt;D xsi:type="xsd:double"&gt;64.45747&lt;/D&gt;&lt;/FQL&gt;&lt;FQL&gt;&lt;Q&gt;EZA^FG_PRICE_MAVG(0,,,,30)&lt;/Q&gt;&lt;R&gt;1&lt;/R&gt;&lt;C&gt;1&lt;/C&gt;&lt;D xsi:type="xsd:double"&gt;57.485332&lt;/D&gt;&lt;/FQL&gt;&lt;FQL&gt;&lt;Q&gt;EWZ^FG_PRICE_MAVG(0,,,,30)&lt;/Q&gt;&lt;R&gt;1&lt;/R&gt;&lt;C&gt;1&lt;/C&gt;&lt;D xsi:type="xsd:double"&gt;28.498667&lt;/D&gt;&lt;/FQL&gt;&lt;FQL&gt;&lt;Q&gt;USDBRL^FG_PRICE_CHANGE(0,-6AM)&lt;/Q&gt;&lt;R&gt;1&lt;/R&gt;&lt;C&gt;1&lt;/C&gt;&lt;D xsi:type="xsd:double"&gt;-7.8787384&lt;/D&gt;&lt;/FQL&gt;&lt;FQL&gt;&lt;Q&gt;USDPLN^FG_COMPANY_NAME&lt;/Q&gt;&lt;R&gt;1&lt;/R&gt;&lt;C&gt;1&lt;/C&gt;&lt;D xsi:type="xsd:string"&gt;Polish Zloty per U.S. Dollar&lt;/D&gt;&lt;/FQL&gt;&lt;FQL&gt;&lt;Q&gt;EZA^P_PRICE_RETURNS_PR('52W',2,-10AY,0,AM)&lt;/Q&gt;&lt;R&gt;121&lt;/R&gt;&lt;C&gt;1&lt;/C&gt;&lt;D xsi:type="xsd:double"&gt;-19.35454&lt;/D&gt;&lt;D xsi:type="xsd:double"&gt;-2.9285848&lt;/D&gt;&lt;D xsi:type="xsd:double"&gt;-19.18289&lt;/D&gt;&lt;D xsi:type="xsd:double"&gt;-29.039806&lt;/D&gt;&lt;D xsi:type="xsd:double"&gt;-35.12959&lt;/D&gt;&lt;D xsi:type="xsd:double"&gt;-33.545494&lt;/D&gt;&lt;D xsi:type="xsd:double"&gt;-20.107292&lt;/D&gt;&lt;D xsi:type="xsd:double"&gt;-21.954853&lt;/D&gt;&lt;D xsi:type="xsd:double"&gt;-24.19998&lt;/D&gt;&lt;D xsi:type="xsd:double"&gt;-16.334682&lt;/D&gt;&lt;D xsi:type="xsd:double"&gt;-10.497027&lt;/D&gt;&lt;D xsi:type="xsd:double"&gt;4.411769&lt;/D&gt;&lt;D xsi:type="xsd:double"&gt;6.450069&lt;/D&gt;&lt;D xsi:type="xsd:double"&gt;-6.6671133&lt;/D&gt;&lt;D xsi:type="xsd:double"&gt;-5.9575915&lt;/D&gt;&lt;D xsi:type="xsd:double"&gt;30.167866&lt;/D&gt;&lt;D xsi:type="xsd:double"&gt;39.83668&lt;/D&gt;&lt;D xsi:type="xsd:double"&gt;34.057404&lt;/D&gt;&lt;D xsi:type="xsd:double"&gt;19.250631&lt;/D&gt;&lt;D xsi:type="xsd:double"&gt;10.46611&lt;/D&gt;&lt;D xsi:type="xsd:double"&gt;22.898245&lt;/D&gt;&lt;D xsi:type="xsd:double"&gt;17.515707&lt;/D&gt;&lt;D xsi:type="xsd:double"&gt;7.561898&lt;/D&gt;&lt;D xsi:type="xsd:double"&gt;0.0674963&lt;/D&gt;&lt;D xsi:type="xsd:double"&gt;14.308035&lt;/D&gt;&lt;D xsi:type="xsd:double"&gt;18.743504&lt;/D&gt;&lt;D xsi:type="xsd:double"&gt;17.369997&lt;/D&gt;&lt;D xsi:type="xsd:double"&gt;15.265512&lt;/D&gt;&lt;D xsi:type="xsd:double"&gt;28.82105&lt;/D&gt;&lt;D xsi:type="xsd:double"&gt;24.551641&lt;/D&gt;&lt;D xsi:type="xsd:double"&gt;34.436214&lt;/D&gt;&lt;D xsi:type="xsd:double"&gt;20.962883&lt;/D&gt;&lt;D xsi:type="xsd:double"&gt;16.835463&lt;/D&gt;&lt;D xsi:type="xsd:double"&gt;4.2141914&lt;/D&gt;&lt;D xsi:type="xsd:double"&gt;5.705321&lt;/D&gt;&lt;D xsi:type="xsd:double"&gt;-2.6522338&lt;/D&gt;&lt;D xsi:type="xsd:double"&gt;-14.843803&lt;/D&gt;&lt;D xsi:type="xsd:double"&gt;-16.321194&lt;/D&gt;&lt;D xsi:type="xsd:double"&gt;-12.888413&lt;/D&gt;&lt;D xsi:type="xsd:double"&gt;-10.603756&lt;/D&gt;&lt;D xsi:type="xsd:double"&gt;-17.778778&lt;/D&gt;&lt;D xsi:type="xsd:double"&gt;-18.242067&lt;/D&gt;&lt;D xsi:type="xsd:double"&gt;-26.038033&lt;/D&gt;&lt;D xsi:type="xsd:double"&gt;-12.566477&lt;/D&gt;&lt;D xsi:type="xsd:double"&gt;-13.571912&lt;/D&gt;&lt;D xsi:type="xsd:double"&gt;-7.716298&lt;/D&gt;&lt;D xsi:type="xsd:double"&gt;-3.8926482&lt;/D&gt;&lt;D xsi:type="xsd:double"&gt;-12.035561&lt;/D&gt;&lt;D xsi:type="xsd:double"&gt;5.166352&lt;/D&gt;&lt;D xsi:type="xsd:double"&gt;10.762262&lt;/D&gt;&lt;D xsi:type="xsd:double"&gt;5.5731654&lt;/D&gt;&lt;D xsi:type="xsd:double"&gt;1.0276914&lt;/D&gt;&lt;D xsi:type="xsd:double"&gt;-1.2399793&lt;/D&gt;&lt;D xsi:type="xsd:double"&gt;-1.3451874&lt;/D&gt;&lt;D xsi:type="xsd:double"&gt;-33.472622&lt;/D&gt;&lt;D xsi:type="xsd:double"&gt;-38.4515&lt;/D&gt;&lt;D xsi:type="xsd:double"&gt;-36.472183&lt;/D&gt;&lt;D xsi:type="xsd:double"&gt;-23.142242&lt;/D&gt;&lt;D xsi:type="xsd:double"&gt;-22.351473&lt;/D&gt;&lt;D xsi:type="xsd:double"&gt;-11.887037&lt;/D&gt;&lt;D xsi:type="xsd:double"&gt;-15.597778&lt;/D&gt;&lt;D xsi:type="xsd:double"&gt;-14.460838&lt;/D&gt;&lt;D xsi:type="xsd:double"&gt;-7.7580395&lt;/D&gt;&lt;D xsi:type="xsd:double"&gt;-1.0997713&lt;/D&gt;&lt;D xsi:type="xsd:double"&gt;-3.0022502&lt;/D&gt;&lt;D xsi:type="xsd:double"&gt;11.233544&lt;/D&gt;&lt;D xsi:type="xsd:double"&gt;67.19896&lt;/D&gt;&lt;D xsi:type="xsd:double"&gt;71.96452&lt;/D&gt;&lt;D xsi:type="xsd:double"&gt;68.43058&lt;/D&gt;&lt;D xsi:type="xsd:double"&gt;58.487858&lt;/D&gt;&lt;D xsi:type="xsd:double"&gt;35.45556&lt;/D&gt;&lt;D xsi:type="xsd:double"&gt;36.59787&lt;/D&gt;&lt;D xsi:type="xsd:double"&gt;31.115997&lt;/D&gt;&lt;D xsi:type="xsd:double"&gt;31.84402&lt;/D&gt;&lt;D xsi:type="xsd:double"&gt;20.493149&lt;/D&gt;&lt;D xsi:type="xsd:double"&gt;8.22097&lt;/D&gt;&lt;D xsi:type="xsd:double"&gt;17.78307&lt;/D&gt;&lt;D xsi:type="xsd:double"&gt;7.2432876&lt;/D&gt;&lt;D xsi:type="xsd:double"&gt;5.9047103&lt;/D&gt;&lt;D xsi:type="xsd:double"&gt;12.287164&lt;/D&gt;&lt;D xsi:type="xsd:double"&gt;-10.592651&lt;/D&gt;&lt;D xsi:type="xsd:double"&gt;-15.456068&lt;/D&gt;&lt;D xsi:type="xsd:double"&gt;-12.577015&lt;/D&gt;&lt;D xsi:type="xsd:double"&gt;-1.3016939&lt;/D&gt;&lt;D xsi:type="xsd:double"&gt;-8.49275&lt;/D&gt;&lt;D xsi:type="xsd:double"&gt;-21.490717&lt;/D&gt;&lt;D xsi:type="xsd:double"&gt;-5.9883356&lt;/D&gt;&lt;D xsi:type="xsd:doubl</t>
        </r>
      </text>
    </comment>
    <comment ref="A14" authorId="0" shapeId="0" xr:uid="{4B249ABA-6E9F-47B6-8AF4-0E23721A9CF0}">
      <text>
        <r>
          <rPr>
            <b/>
            <sz val="9"/>
            <color indexed="81"/>
            <rFont val="Tahoma"/>
            <family val="2"/>
          </rPr>
          <t>e"&gt;-2.7277827&lt;/D&gt;&lt;D xsi:type="xsd:double"&gt;-3.3637643&lt;/D&gt;&lt;D xsi:type="xsd:double"&gt;-12.601185&lt;/D&gt;&lt;D xsi:type="xsd:double"&gt;-20.447147&lt;/D&gt;&lt;D xsi:type="xsd:double"&gt;-19.963455&lt;/D&gt;&lt;D xsi:type="xsd:double"&gt;-7.8602133&lt;/D&gt;&lt;D xsi:type="xsd:double"&gt;-4.2047024&lt;/D&gt;&lt;D xsi:type="xsd:double"&gt;4.7938585&lt;/D&gt;&lt;D xsi:type="xsd:double"&gt;-6.76896&lt;/D&gt;&lt;D xsi:type="xsd:double"&gt;-3.634119&lt;/D&gt;&lt;D xsi:type="xsd:double"&gt;7.964134&lt;/D&gt;&lt;D xsi:type="xsd:double"&gt;-7.621914&lt;/D&gt;&lt;D xsi:type="xsd:double"&gt;-5.808544&lt;/D&gt;&lt;D xsi:type="xsd:double"&gt;-13.857878&lt;/D&gt;&lt;D xsi:type="xsd:double"&gt;-7.877821&lt;/D&gt;&lt;D xsi:type="xsd:double"&gt;-0.9577036&lt;/D&gt;&lt;D xsi:type="xsd:double"&gt;-2.7188659&lt;/D&gt;&lt;D xsi:type="xsd:double"&gt;7.4516177&lt;/D&gt;&lt;D xsi:type="xsd:double"&gt;3.6497593&lt;/D&gt;&lt;D xsi:type="xsd:double"&gt;10.956383&lt;/D&gt;&lt;D xsi:type="xsd:double"&gt;10.975671&lt;/D&gt;&lt;D xsi:type="xsd:double"&gt;21.61187&lt;/D&gt;&lt;D xsi:type="xsd:double"&gt;31.160557&lt;/D&gt;&lt;D xsi:type="xsd:double"&gt;24.978697&lt;/D&gt;&lt;D xsi:type="xsd:double"&gt;29.027891&lt;/D&gt;&lt;D xsi:type="xsd:double"&gt;12.715614&lt;/D&gt;&lt;D xsi:type="xsd:double"&gt;27.166069&lt;/D&gt;&lt;D xsi:type="xsd:double"&gt;26.141024&lt;/D&gt;&lt;D xsi:type="xsd:double"&gt;19.921219&lt;/D&gt;&lt;D xsi:type="xsd:double"&gt;26.257431&lt;/D&gt;&lt;D xsi:type="xsd:double"&gt;41.262543&lt;/D&gt;&lt;D xsi:type="xsd:double"&gt;26.205826&lt;/D&gt;&lt;D xsi:type="xsd:double"&gt;39.562214&lt;/D&gt;&lt;D xsi:type="xsd:double"&gt;39.575504&lt;/D&gt;&lt;/FQL&gt;&lt;FQL&gt;&lt;Q&gt;EWW^FG_TOTAL_RETURNC(-10AY,0,AM)&lt;/Q&gt;&lt;R&gt;121&lt;/R&gt;&lt;C&gt;1&lt;/C&gt;&lt;D xsi:type="xsd:double"&gt;-5.6020317&lt;/D&gt;&lt;D xsi:type="xsd:double"&gt;5.3179145&lt;/D&gt;&lt;D xsi:type="xsd:double"&gt;-2.2868633&lt;/D&gt;&lt;D xsi:type="xsd:double"&gt;-7.7326355&lt;/D&gt;&lt;D xsi:type="xsd:double"&gt;-4.657465&lt;/D&gt;&lt;D xsi:type="xsd:double"&gt;-2.397412&lt;/D&gt;&lt;D xsi:type="xsd:double"&gt;13.454306&lt;/D&gt;&lt;D xsi:type="xsd:double"&gt;2.5355935&lt;/D&gt;&lt;D xsi:type="xsd:double"&gt;-2.0353794&lt;/D&gt;&lt;D xsi:type="xsd:double"&gt;-4.6407757&lt;/D&gt;&lt;D xsi:type="xsd:double"&gt;4.7940016&lt;/D&gt;&lt;D xsi:type="xsd:double"&gt;4.1085124&lt;/D&gt;&lt;D xsi:type="xsd:double"&gt;-6.6087604&lt;/D&gt;&lt;D xsi:type="xsd:double"&gt;2.062273&lt;/D&gt;&lt;D xsi:type="xsd:double"&gt;-14.144212&lt;/D&gt;&lt;D xsi:type="xsd:double"&gt;6.622052&lt;/D&gt;&lt;D xsi:type="xsd:double"&gt;-8.630383&lt;/D&gt;&lt;D xsi:type="xsd:double"&gt;10.920774&lt;/D&gt;&lt;D xsi:type="xsd:double"&gt;1.9948483&lt;/D&gt;&lt;D xsi:type="xsd:double"&gt;8.075714&lt;/D&gt;&lt;D xsi:type="xsd:double"&gt;1.3426781&lt;/D&gt;&lt;D xsi:type="xsd:double"&gt;2.8993845&lt;/D&gt;&lt;D xsi:type="xsd:double"&gt;5.6889772&lt;/D&gt;&lt;D xsi:type="xsd:double"&gt;-0.017857552&lt;/D&gt;&lt;D xsi:type="xsd:double"&gt;0.41065216&lt;/D&gt;&lt;D xsi:type="xsd:double"&gt;-6.7567644&lt;/D&gt;&lt;D xsi:type="xsd:double"&gt;-5.129671&lt;/D&gt;&lt;D xsi:type="xsd:double"&gt;-0.60301423&lt;/D&gt;&lt;D xsi:type="xsd:double"&gt;3.561139&lt;/D&gt;&lt;D xsi:type="xsd:double"&gt;-0.13809204&lt;/D&gt;&lt;D xsi:type="xsd:double"&gt;2.844727&lt;/D&gt;&lt;D xsi:type="xsd:double"&gt;2.5931597&lt;/D&gt;&lt;D xsi:type="xsd:double"&gt;-9.998131&lt;/D&gt;&lt;D xsi:type="xsd:double"&gt;-6.864989&lt;/D&gt;&lt;D xsi:type="xsd:double"&gt;14.121056&lt;/D&gt;&lt;D xsi:type="xsd:double"&gt;-1.6256928&lt;/D&gt;&lt;D xsi:type="xsd:double"&gt;1.551795&lt;/D&gt;&lt;D xsi:type="xsd:double"&gt;-3.3339977&lt;/D&gt;&lt;D xsi:type="xsd:double"&gt;-14.801889&lt;/D&gt;&lt;D xsi:type="xsd:double"&gt;-1.9758999&lt;/D&gt;&lt;D xsi:type="xsd:double"&gt;9.811902&lt;/D&gt;&lt;D xsi:type="xsd:double"&gt;-0.63261986&lt;/D&gt;&lt;D xsi:type="xsd:double"&gt;-3.228736&lt;/D&gt;&lt;D xsi:type="xsd:double"&gt;9.281004&lt;/D&gt;&lt;D xsi:type="xsd:double"&gt;-4.1281404&lt;/D&gt;&lt;D xsi:type="xsd:double"&gt;0.7400751&lt;/D&gt;&lt;D xsi:type="xsd:double"&gt;-1.1647165&lt;/D&gt;&lt;D xsi:type="xsd:double"&gt;-9.23925&lt;/D&gt;&lt;D xsi:type="xsd:double"&gt;8.381867&lt;/D&gt;&lt;D xsi:type="xsd:double"&gt;3.0841112&lt;/D&gt;&lt;D xsi:type="xsd:double"&gt;-0.29464364&lt;/D&gt;&lt;D xsi:type="xsd:double"&gt;2.6369572&lt;/D&gt;&lt;D xsi:type="xsd:double"&gt;3.7225246&lt;/D&gt;&lt;D xsi:type="xsd:double"&gt;3.1687856&lt;/D&gt;&lt;D xsi:type="xsd:double"&gt;-30.777264&lt;/D&gt;&lt;D xsi:type="xsd:double"&gt;-14.699668&lt;/D&gt;&lt;D xsi:type="xsd:double"&gt;5.7324767&lt;/D&gt;&lt;D xsi:type="xsd:double"&gt;10.609102&lt;/D&gt;&lt;D xsi:type="xsd:double"&gt;-4.1464863&lt;/D&gt;&lt;D xsi:type="xsd:double"&gt;7.446134&lt;/D&gt;&lt;D xsi:type="xsd:double"&gt;-1.0321379&lt;/D&gt;&lt;D xsi:type="xsd:double"&gt;5.959475&lt;/D&gt;&lt;D xsi:type="xsd:double"&gt;7.395947&lt;/D&gt;&lt;D xsi:type="xsd:double"&gt;10.761976&lt;/D&gt;&lt;D xsi:type="xsd:double"&gt;6.663382&lt;/D&gt;&lt;D xsi:type="xsd:double"&gt;-4.686099&lt;/D&gt;&lt;D xsi:type="xsd:double"&gt;3.1051636&lt;/D&gt;&lt;D xsi:type="xsd:double"&gt;2.5781393&lt;/D&gt;&lt;D xsi:type="xsd:double"&gt;2.3354053&lt;/D&gt;&lt;D xsi:type="xsd:double"&gt;8.077836&lt;/D&gt;&lt;D xsi:type="xsd:double"&gt;-3.0198634&lt;/D&gt;&lt;D xsi:type="xsd:double"&gt;2.5705457&lt;/D&gt;&lt;D xsi:type="xsd:double"&gt;1.8948555&lt;/D&gt;&lt;D xsi:type="xsd:double"&gt;-3.379321&lt;/D&gt;&lt;D xsi:type="xsd:double"&gt;0.95198154&lt;/D&gt;&lt;D xsi:type="xsd:double"&gt;-1.4350057&lt;/D&gt;&lt;D xsi:type="xsd:double"&gt;8.39839&lt;/D&gt;&lt;D xsi:type="xsd:double"&gt;-2.0821154&lt;/D&gt;&lt;D xsi:type="xsd:double"&gt;-2.3251176&lt;/D&gt;&lt;D xsi:type="xsd:double"&gt;8.0773115&lt;/D&gt;&lt;D xsi:type="xsd:double"&gt;-9.356171&lt;/D&gt;&lt;D xsi:type="xsd:double"&gt;-0.026535988&lt;/D&gt;&lt;D xsi:type="xsd:double"&gt;-4.788023&lt;/D&gt;&lt;D xsi:type="xsd:double"&gt;7.7979684&lt;/D&gt;&lt;D xsi:type="xsd:double"&gt;-1.8701196&lt;/D&gt;&lt;D xsi:type="xsd:double"&gt;-4.41885&lt;/D&gt;&lt;D xsi:type="xsd:double"&gt;17.462753&lt;/D&gt;&lt;D xsi:type="xsd:double"&gt;-2.9099047&lt;/D&gt;&lt;D xsi:type="xsd:double"&gt;10.753071&lt;/D&gt;&lt;D xsi:type="xsd:double"&gt;-0.31864047&lt;/D&gt;&lt;D xsi:type="xsd:double"&gt;1.1898398&lt;/D&gt;&lt;D xsi:type="xsd:double"&gt;4.6156526&lt;/D&gt;&lt;D xsi:type="xsd:double"&gt;4.2106986&lt;/D&gt;&lt;D xsi:type="xsd:double"&gt;1.551044&lt;/D&gt;&lt;D xsi:type="xsd:double"&gt;1.4851451&lt;/D&gt;&lt;D xsi:type="xsd:double"&gt;-2.360344&lt;/D&gt;&lt;D xsi:type="xsd:double"&gt;-3.3843637&lt;/D&gt;&lt;D xsi:type="xsd:double"&gt;-7.589656&lt;/D&gt;&lt;D xsi:type="xsd:double"&gt;6.516242&lt;/D&gt;&lt;D xsi:type="xsd:double"&gt;9.320461&lt;/D&gt;&lt;D xsi:type="xsd:double"&gt;4.439628&lt;/D&gt;&lt;D xsi:type="xsd:double"&gt;1.7935276&lt;/D&gt;&lt;D xsi:type="xsd:double"&gt;-2.9760182&lt;/D&gt;&lt;D xsi:type="xsd:double"&gt;2.8841734&lt;/D&gt;&lt;D xsi:type="xsd:double"&gt;1.5574098&lt;/D&gt;&lt;D xsi:type="xsd:double"&gt;-18.247055&lt;/D&gt;&lt;D xsi:type="xsd:double"&gt;11.241221&lt;/D&gt;&lt;D xsi:type="xsd:double"&gt;-11.206472&lt;/D&gt;&lt;D xsi:type="xsd:double"&gt;-1.9332528&lt;/D&gt;&lt;D xsi:type="xsd:double"&gt;2.4177074&lt;/D&gt;&lt;D xsi:type="xsd:double"&gt;-8.153254&lt;/D&gt;&lt;D xsi:type="xsd:double"&gt;1.7595887&lt;/D&gt;&lt;D xsi:type="xsd:double"&gt;-5.495751&lt;/D&gt;&lt;D xsi:type="xsd:double"&gt;10.118794&lt;/D&gt;&lt;D xsi:type="xsd:double"&gt;-1.7915606&lt;/D&gt;&lt;D xsi:type="xsd:double"&gt;-0.58846474&lt;/D&gt;&lt;D xsi:type="xsd:double"&gt;14.127863&lt;/D&gt;&lt;D xsi:type="xsd:double"&gt;6.448829&lt;/D&gt;&lt;D xsi:type="xsd:double"&gt;-0.57024956&lt;/D&gt;&lt;D xsi:type="xsd:double"&gt;3.6587358&lt;/D&gt;&lt;D xsi:type="xsd:double"&gt;6.080544&lt;/D&gt;&lt;/FQL&gt;&lt;FQL&gt;&lt;Q&gt;EIDO^FMA_DIV_YLD(NTMA,-10AY,0,AM,"PORTAGG","MEANR")&lt;/Q&gt;&lt;R&gt;121&lt;/R&gt;&lt;C&gt;1&lt;/C&gt;&lt;D xsi:type="xsd:double"&gt;2.74823529765569&lt;/D&gt;&lt;D xsi:type="xsd:double"&gt;2.53697695855207&lt;/D&gt;&lt;D xsi:type="xsd:double"&gt;2.60869191108997&lt;/D&gt;&lt;D xsi:type="xsd:double"&gt;2.60414686915988&lt;/D&gt;&lt;D xsi:type="xsd:double"&gt;2.53130473189124&lt;/D&gt;&lt;D xsi:type="xsd:double"&gt;2.42737578055174&lt;/D&gt;&lt;D xsi:type="xsd:double"&gt;2.38602637910647&lt;/D&gt;&lt;D xsi:type="xsd:double"&gt;2.39668591093381&lt;/D&gt;&lt;D xsi:type="xsd:double"&gt;2.41750536029039&lt;/D&gt;&lt;D xsi:type="xsd:double"&gt;2.38550732231453&lt;/D&gt;&lt;D xsi:type="xsd:double"&gt;2.2276144876897&lt;/D&gt;&lt;D xsi:type="xsd:double"&gt;2.15819790513306&lt;/D&gt;&lt;D xsi:type="xsd:double"&gt;2.25591807249014&lt;/D&gt;&lt;D xsi:type="xsd:double"&gt;2.26560832636404&lt;/D&gt;&lt;D xsi:type="xsd:double"&gt;2.4057798663856&lt;/D&gt;&lt;D xsi:type="xsd:double"&gt;2.43121563723436&lt;/D&gt;&lt;D xsi:type="xsd:double"&gt;2.44052173808923&lt;/D&gt;&lt;D xsi:type="xsd:double"&gt;2.42000269524997&lt;/D&gt;&lt;D xsi:type="xsd:double"&gt;2.46676551582942&lt;/D&gt;&lt;D xsi:type="xsd:double"&gt;2.40635298557736&lt;/D&gt;&lt;D xsi:type="xsd:double"&gt;2.48874387503843&lt;/D&gt;&lt;D xsi:type="xsd:double"&gt;2.54675967434639&lt;/D&gt;&lt;D xsi:type="xsd:double"&gt;2.55066830820265&lt;/D&gt;&lt;D xsi:type="xsd:double"&gt;2.57002595515021&lt;/D&gt;&lt;D xsi:type="xsd:double"&gt;2.59119911715656&lt;/D&gt;&lt;D xsi:type="xsd:double"&gt;2.55332072411578&lt;/D&gt;&lt;D xsi:type="xsd:double"&gt;2.59443551457898&lt;/D&gt;&lt;D xsi:type="xsd:double"&gt;2.64953867566145&lt;/D&gt;&lt;D xsi:type="xsd:double"&gt;2.51214813977289&lt;/D&gt;&lt;D xsi:type="xsd:double"&gt;2.48399585052641&lt;/D&gt;&lt;D xsi:type="xsd:double"&gt;2.52240218301332&lt;/D&gt;&lt;D xsi:type="xsd:double"&gt;2.65572831147882&lt;/D&gt;&lt;D xsi:type="xsd:double"&gt;2.95657629058304&lt;/D&gt;&lt;D xsi:type="xsd:double"&gt;2.9798882223382&lt;/D&gt;&lt;D xsi:type="xsd:double"&gt;3.08681029456225&lt;/D&gt;&lt;D xsi:type="xsd:double"&gt;2.92828899398241&lt;/D&gt;&lt;D xsi:type="xsd:double"&gt;3.11825483051497&lt;/D&gt;&lt;D xsi:type="xsd:double"&gt;3.09240089233836&lt;/D&gt;&lt;D xsi:type="xsd:double"&gt;3.08505978665396&lt;/D&gt;&lt;D xsi:type="xsd:double"&gt;2.86656690178495&lt;/D&gt;&lt;D xsi:type="xsd:double"&gt;2.80203712036918&lt;/D&gt;&lt;D xsi:type="xsd:double"&gt;2.83467829640704&lt;/D&gt;&lt;D xsi:type="xsd:double"&gt;2.8723335209988&lt;/D&gt;&lt;D xsi:type="xsd:double"&gt;2.84712902168397&lt;/D&gt;&lt;D xsi:type="xsd:double"&gt;2.97413855510859&lt;/D&gt;&lt;D xsi:type="xsd:double"&gt;2.82775913314263&lt;/D&gt;&lt;D xsi:type="xsd:double"&gt;2.72190175587604&lt;/D&gt;&lt;D xsi:type="xsd:double"&gt;2.81797458303352&lt;/D&gt;&lt;D xsi:type="xsd:double"&gt;2.77974263637938&lt;/D&gt;&lt;D xsi:type="xsd:double"&gt;2.86195187224226&lt;/D&gt;&lt;D xsi:type="xsd:double"&gt;2.77596798592874&lt;/D&gt;&lt;D xsi:type="xsd:double"&gt;2.87135299797152&lt;/D&gt;&lt;D xsi:type="xsd:double"&gt;2.7417166651884&lt;/D&gt;&lt;D xsi:type="xsd:double"&gt;2.89133710372558&lt;/D&gt;&lt;D xsi:type="xsd:double"&gt;3.81345982858287&lt;/D&gt;&lt;D xsi:type="xsd:double"&gt;3.93599651472168&lt;/D&gt;&lt;D xsi:type="xsd:double"&gt;3.85927415940143&lt;/D&gt;&lt;D xsi:type="xsd:double"&gt;3.30133186718178&lt;/D&gt;&lt;D xsi:type="xsd:double"&gt;2.92421454326958&lt;/D&gt;&lt;D xsi:type="xsd:double"&gt;2.80089692693066&lt;/D&gt;&lt;D xsi:type="xsd:double"&gt;2.95958555247025&lt;/D&gt;&lt;D xsi:type="xsd:double"&gt;2.94996189756832&lt;/D&gt;&lt;D xsi:type="xsd:double"&gt;2.62595817242845&lt;/D&gt;&lt;D xsi:type="xsd:double"&gt;2.40842723953363&lt;/D&gt;&lt;D xsi:type="xsd:double"&gt;2.3335027713244&lt;/D&gt;&lt;D xsi:type="xsd:double"&gt;2.56166858622939&lt;/D&gt;&lt;D xsi:type="xsd:double"&gt;2.61239179017175&lt;/D&gt;&lt;D xsi:type="xsd:double"&gt;2.8783617241203&lt;/D&gt;&lt;D xsi:type="xsd:double"&gt;2.9025276988594&lt;/D&gt;&lt;D xsi:type="xsd:double"&gt;2.92888530908013&lt;/D&gt;&lt;D xsi:type="xsd:double"&gt;3.20553534840415&lt;/D&gt;&lt;D xsi:type="xsd:double"&gt;3.2038312813317&lt;/D&gt;&lt;D xsi:type="xsd:double"&gt;3.20144253826551&lt;/D&gt;&lt;D xsi:type="xsd:double"&gt;3.05300113862827&lt;/D&gt;&lt;D xsi:type="xsd:double"&gt;3.05909945283574&lt;/D&gt;&lt;D xsi:type="xsd:double"&gt;3.23414550135789&lt;/D&gt;&lt;D xsi:type="xsd:double"&gt;3.26135156739754&lt;/D&gt;&lt;D xsi:type="xsd:double"&gt;3.22047962789798&lt;/D&gt;&lt;D xsi:type="xsd:double"&gt;3.40021943465868&lt;/D&gt;&lt;D xsi:type="xsd:double"&gt;3.55731754618679&lt;/D&gt;&lt;D xsi:type="xsd:double"&gt;3.79390128739696&lt;/D&gt;&lt;D xsi:type="xsd:double"&gt;3.77919391189895&lt;/D&gt;&lt;D xsi:type="xsd:double"&gt;4.03452608487378&lt;/D&gt;&lt;D xsi:type="xsd:double"&gt;3.89984645473686&lt;/D&gt;&lt;D xsi:type="xsd:double"&gt;3.80482250637048&lt;/D&gt;&lt;D xsi:type="xsd:double"&gt;4.01934929596118&lt;/D&gt;&lt;D xsi:type="xsd:double"&gt;4.10895435176053&lt;/D&gt;&lt;D xsi:type="xsd:double"&gt;4.28317677863106&lt;/D&gt;&lt;D xsi:type="xsd:double"&gt;4.51656639585703&lt;/D&gt;&lt;D xsi:type="xsd:double"&gt;4.36668716853497&lt;/D&gt;&lt;D xsi:type="xsd:double"&gt;4.50729550255808&lt;/D&gt;&lt;D xsi:type="xsd:double"&gt;4.59639746548148&lt;/D&gt;&lt;D xsi:type="xsd:double"&gt;4.79659716641877&lt;/D&gt;&lt;D xsi:type="xsd:double"&gt;4.70131739401736&lt;/D&gt;&lt;D xsi:type="xsd:double"&gt;4.58501232473001&lt;/D&gt;&lt;D xsi:type="xsd:double"&gt;4.4070177545298&lt;/D&gt;&lt;D xsi:type="xsd:double"&gt;4.48609723741185&lt;/D&gt;&lt;D xsi:type="xsd:double"&gt;4.460127352875&lt;/D&gt;&lt;D xsi:type="xsd:double"&gt;4.53723171055399&lt;/D&gt;&lt;D xsi:type="xsd:double"&gt;4.65131791671917&lt;/D&gt;&lt;D xsi:type="xsd:double"&gt;4.33056969439627&lt;/D&gt;&lt;D xsi:type="xsd:double"&gt;4.34508921322217&lt;/D&gt;&lt;D xsi:type="xsd:double"&gt;4.34358816415334&lt;/D&gt;&lt;D xsi:type="xsd:double"&gt;4.55007986311086&lt;/D&gt;&lt;D xsi:type="xsd:double"&gt;4.95207952397189&lt;/D&gt;&lt;D xsi:type="xsd:double"&gt;5.10703539298087&lt;/D&gt;&lt;D xsi:type="xsd:double"&gt;4.6695891799399&lt;/D&gt;&lt;D xsi:type="xsd:double"&gt;4.66095157251668&lt;/D&gt;&lt;D xsi:type="xsd:double"&gt;4.41927127358396&lt;/D&gt;&lt;D xsi:type="xsd:double"&gt;4.54379428288498&lt;/D&gt;&lt;D xsi:type="xsd:double"&gt;4.82015075402001&lt;/D&gt;&lt;D xsi:type="xsd:double"&gt;5.03353322022609&lt;/D&gt;&lt;D xsi:type="xsd:double"&gt;5.34349165604338&lt;/D&gt;&lt;D xsi:type="xsd:double"&gt;5.63072674014535&lt;/D&gt;&lt;D xsi:type="xsd:double"&gt;5.69513203654166&lt;/D&gt;&lt;D xsi:type="xsd:double"&gt;5.99100754732206&lt;/D&gt;&lt;D xsi:type="xsd:double"&gt;5.70811257108416&lt;/D&gt;&lt;D xsi:type="xsd:double"&gt;5.51978087552517&lt;/D&gt;&lt;D xsi:type="xsd:double"&gt;5.77031698682101&lt;/D&gt;&lt;D xsi:type="xsd:double"&gt;5.42062404837311&lt;/D&gt;&lt;D xsi:type="xsd:double"&gt;5.63419125180458&lt;/D&gt;&lt;/FQL&gt;&lt;FQL&gt;&lt;Q&gt;EPU^FMA_PE(NTMA,-10AY,0,AM,"PORTAGG","MEANR")&lt;/Q&gt;&lt;R&gt;121&lt;/R&gt;&lt;C&gt;1&lt;/C&gt;&lt;D xsi:type="xsd:double"&gt;11.2968842046307&lt;/D&gt;&lt;D xsi:type="xsd:double"&gt;12.0653903368416&lt;/D&gt;&lt;D xsi:type="xsd:double"&gt;7.74268276482581&lt;/D&gt;&lt;D xsi:type="xsd:double"&gt;7.38953393132571&lt;/D&gt;&lt;D xsi:type="xsd:double"&gt;11.1970392063891&lt;/D&gt;&lt;D xsi:type="xsd:double"&gt;13.7536641994313&lt;/D&gt;&lt;D xsi:type="xsd:double"&gt;14.8167361929867&lt;/D&gt;&lt;D xsi:type="xsd:double"&gt;16.1718339388381&lt;/D&gt;&lt;D xsi:type="xsd:double"&gt;15.0780356702062&lt;/D&gt;&lt;D xsi:type="xsd:double"&gt;14.4065036681528&lt;/D&gt;&lt;D xsi:type="xsd:double"&gt;14.327398283773&lt;/D&gt;&lt;D xsi:type="xsd:double"&gt;14.5877483216097&lt;/D&gt;&lt;D xsi:type="xsd:double"&gt;13.990963750509&lt;/D&gt;&lt;D xsi:type="xsd:double"&gt;12.7985643241335&lt;/D&gt;&lt;D xsi:type="xsd:double"&gt;11.7826345419832&lt;/D&gt;&lt;D xsi:type="xsd:double"&gt;11.4580771252374&lt;/D&gt;&lt;D xsi:type="xsd:double"&gt;12.0336045979594&lt;/D&gt;&lt;D xsi:type="xsd:double"&gt;13.680164753412&lt;/D&gt;&lt;D xsi:type="xsd:double"&gt;12.9191561255992&lt;/D&gt;&lt;D xsi:type="xsd:double"&gt;12.1599803728506&lt;/D&gt;&lt;D xsi:type="xsd:double"&gt;12.0069001331464&lt;/D&gt;&lt;D xsi:type="xsd:double"&gt;11.8877060371485&lt;/D&gt;&lt;D xsi:type="xsd:double"&gt;12.1463633717566&lt;/D&gt;&lt;D xsi:type="xsd:double"&gt;12.6989099183047&lt;/D&gt;&lt;D xsi:type="xsd:double"&gt;13.1128249876881&lt;/D&gt;&lt;D xsi:type="xsd:double"&gt;13.1067158606431&lt;/D&gt;&lt;D xsi:type="xsd:double"&gt;13.0785455228169&lt;/D&gt;&lt;D xsi:type="xsd:double"&gt;12.3554593125403&lt;/D&gt;&lt;D xsi:type="xsd:double"&gt;14.0259735028596&lt;/D&gt;&lt;D xsi:type="xsd:double"&gt;12.9229327676437&lt;/D&gt;&lt;D xsi:type="xsd:double"&gt;13.868886289141&lt;/D&gt;&lt;D xsi:type="xsd:double"&gt;13.919684142833&lt;/D&gt;&lt;D xsi:type="xsd:double"&gt;13.6586151633951&lt;/D&gt;&lt;D xsi:type="xsd:double"&gt;14.2883084432261&lt;/D&gt;&lt;D xsi:type="xsd:double"&gt;13.1294885570578&lt;/D&gt;&lt;D xsi:type="xsd:double"&gt;14.0433289283248&lt;/D&gt;&lt;D xsi:type="xsd:double"&gt;12.5382955572817&lt;/D&gt;&lt;D xsi:type="xsd:double"&gt;13.1218107139205&lt;/D&gt;&lt;D xsi:type="xsd:double"&gt;12.8634896753333&lt;/D&gt;&lt;D xsi:type="xsd:double"&gt;13.2754442416861&lt;/D&gt;&lt;D xsi:type="xsd:double"&gt;13.8022394890502&lt;/D&gt;&lt;D xsi:type="xsd:double"&gt;15.5492221789341&lt;/D&gt;&lt;D xsi:type="xsd:double"&gt;15.5450729630124&lt;/D&gt;&lt;D xsi:type="xsd:double"&gt;15.343752470848&lt;/D&gt;&lt;D xsi:type="xsd:double"&gt;13.4642005692872&lt;/D&gt;&lt;D xsi:type="xsd:double"&gt;13.3057028628414&lt;/D&gt;&lt;D xsi:type="xsd:double"&gt;13.8210840270069&lt;/D&gt;&lt;D xsi:type="xsd:double"&gt;14.1737904891997&lt;/D&gt;&lt;D xsi:type="xsd:double"&gt;14.0676483480058&lt;/D&gt;&lt;D xsi:type="xsd:double"&gt;13.6940008954691&lt;/D&gt;&lt;D xsi:type="xsd:double"&gt;13.7279268855004&lt;/D&gt;&lt;D xsi:type="xsd:double"&gt;14.0229360612771&lt;/D&gt;&lt;D xsi:type="xsd:double"&gt;14.5193854498351&lt;/D&gt;&lt;D xsi:type="xsd:double"&gt;14.5043226464418&lt;/D&gt;&lt;D xsi:type="xsd:double"&gt;10.9360450932354&lt;/D&gt;&lt;D xsi:type="xsd:double"&gt;10.3993858018848&lt;/D&gt;&lt;D xsi:type="xsd:double"&gt;14.3729243092331&lt;/D&gt;&lt;D xsi:type="xsd:double"&gt;17.9127018580989&lt;/D&gt;&lt;D xsi:type="xsd:double"&gt;19.6844941183939&lt;/D&gt;&lt;D xsi:type="xsd:double"&gt;20.4547561721262&lt;/D&gt;&lt;D xsi:type="xsd:double"&gt;21.1045547615758&lt;/D&gt;&lt;D xsi:type="xsd:double"&gt;19.5431834616397&lt;/D&gt;&lt;D xsi:type="xsd:double"&gt;17.281921676358&lt;/D&gt;&lt;D xsi:type="xsd:double"&gt;15.8954252551672&lt;/D&gt;&lt;D xsi:type="xsd:double"&gt;14.6057563617949&lt;/D&gt;&lt;D xsi:type="xsd:double"&gt;15.3222321245175&lt;/D&gt;&lt;D xsi:type="xsd:double"&gt;14.7046100956539&lt;/D&gt;&lt;D xsi:type="xsd:double"&gt;11.8996565340179&lt;/D&gt;&lt;D xsi:type="xsd:double"&gt;11.9656598379382&lt;/D&gt;&lt;D xsi:type="xsd:double"&gt;9.41731266755468&lt;/D&gt;&lt;D xsi:type="xsd:double"&gt;9.53499323208718&lt;/D&gt;&lt;D xsi:type="xsd:double"&gt;8.53737581947969&lt;/D&gt;&lt;D xsi:type="xsd:double"&gt;8.96919590301013&lt;/D&gt;&lt;D xsi:type="xsd:double"&gt;9.74366874356201&lt;/D&gt;&lt;D xsi:type="xsd:double"&gt;10.1048093768908&lt;/D&gt;&lt;D xsi:type="xsd:double"&gt;9.80986498939382&lt;/D&gt;&lt;D xsi:type="xsd:double"&gt;11.37020911283&lt;/D&gt;&lt;D xsi:type="xsd:double"&gt;10.9760106192186&lt;/D&gt;&lt;D xsi:type="xsd:double"&gt;11.5460054486514&lt;/D&gt;&lt;D xsi:type="xsd:double"&gt;10.0990492983335&lt;/D&gt;&lt;D xsi:type="xsd:double"&gt;7.59969777379401&lt;/D&gt;&lt;D xsi:type="xsd:double"&gt;8.05995306106391&lt;/D&gt;&lt;D xsi:type="xsd:double"&gt;6.93601651400942&lt;/D&gt;&lt;D xsi:type="xsd:double"&gt;7.79292374604546&lt;/D&gt;&lt;D xsi:type="xsd:double"&gt;7.98775375155082&lt;/D&gt;&lt;D xsi:type="xsd:double"&gt;8.30239801149822&lt;/D&gt;&lt;D xsi:type="xsd:double"&gt;9.87541519053903&lt;/D&gt;&lt;D xsi:type="xsd:double"&gt;9.28533372674629&lt;/D&gt;&lt;D xsi:type="xsd:double"&gt;9.9903611504222&lt;/D&gt;&lt;D xsi:type="xsd:double"&gt;9.69676339846742&lt;/D&gt;&lt;D xsi:type="xsd:double"&gt;9.42216126988958&lt;/D&gt;&lt;D xsi:type="xsd:double"&gt;9.77460947331464&lt;/D&gt;&lt;D xsi:type="xsd:double"&gt;9.53001004856362&lt;/D&gt;&lt;D xsi:type="xsd:double"&gt;9.7218484601036&lt;/D&gt;&lt;D xsi:type="xsd:double"&gt;10.112578645255&lt;/D&gt;&lt;D xsi:type="xsd:double"&gt;10.6879533168945&lt;/D&gt;&lt;D xsi:type="xsd:double"&gt;9.9260948637294&lt;/D&gt;&lt;D xsi:type="xsd:double"&gt;9.28171212370088&lt;/D&gt;&lt;D xsi:type="xsd:double"&gt;9.56960737342702&lt;/D&gt;&lt;D xsi:type="xsd:double"&gt;10.3201958675828&lt;/D&gt;&lt;D xsi:type="xsd:double"&gt;11.4569495173914&lt;/D&gt;&lt;D xsi:type="xsd:double"&gt;11.6313359489087&lt;/D&gt;&lt;D xsi:type="xsd:double"&gt;12.2626683396565&lt;/D&gt;&lt;D xsi:type="xsd:double"&gt;12.9313314659378&lt;/D&gt;&lt;D xsi:type="xsd:double"&gt;13.1891060119464&lt;/D&gt;&lt;D xsi:type="xsd:double"&gt;11.3121169050445&lt;/D&gt;&lt;D xsi:type="xsd:double"&gt;11.4338015797146&lt;/D&gt;&lt;D xsi:type="xsd:double"&gt;10.2643333267852&lt;/D&gt;&lt;D xsi:type="xsd:double"&gt;10.5269347160461&lt;/D&gt;&lt;D xsi:type="xsd:double"&gt;11.4758273381671&lt;/D&gt;&lt;D xsi:type="xsd:double"&gt;10.8443513740452&lt;/D&gt;&lt;D xsi:type="xsd:double"&gt;10.7024707780304&lt;/D&gt;&lt;D xsi:type="xsd:double"&gt;10.0035778494581&lt;/D&gt;&lt;D xsi:type="xsd:double"&gt;10.4849469598381&lt;/D&gt;&lt;D xsi:type="xsd:double"&gt;10.5352609423506&lt;/D&gt;&lt;D xsi:type="xsd:double"&gt;10.4406676785284&lt;/D&gt;&lt;D xsi:type="xsd:double"&gt;10.8460752893981&lt;/D&gt;&lt;D xsi:type="xsd:double"&gt;11.5472603022017&lt;/D&gt;&lt;D xsi:type="xsd:double"&gt;11.4894896576011&lt;/D&gt;&lt;D xsi:type="xsd:double"&gt;11.8997650344695&lt;/D&gt;&lt;D xsi:type="xsd:double"&gt;12.5969118522665&lt;/D&gt;&lt;/FQL&gt;&lt;FQL&gt;&lt;Q&gt;ECH^JULIAN(FMA_DIV_YLD(NTMA,-10AY,0,AM,"PORTAGG","MEANR").DATES)&lt;/Q&gt;&lt;R&gt;121&lt;/R&gt;&lt;C&gt;1&lt;/C&gt;&lt;D xsi:type="xsd:long"&gt;42258&lt;/D&gt;&lt;D xsi:type="xsd:long"&gt;42289&lt;/D&gt;&lt;D xsi:type="xsd:long"&gt;42320&lt;/D&gt;&lt;D xsi:type="xsd:long"&gt;42349&lt;/D&gt;&lt;D xsi:type="xsd:long"&gt;42381&lt;/D&gt;&lt;D xsi:type="xsd:long"&gt;42412&lt;/D&gt;&lt;D xsi:type="xsd:long"&gt;42440&lt;/D&gt;&lt;D xsi:type="xsd:long"&gt;42472&lt;/D&gt;&lt;D xsi:type="xsd:long"&gt;42502&lt;/D&gt;&lt;D xsi:type="xsd:long"&gt;42531&lt;/D&gt;&lt;D xsi:type="xsd:long"&gt;42563&lt;/D&gt;&lt;D xsi:type="xsd:long"&gt;42594&lt;/D&gt;&lt;D xsi:type="xsd:long"&gt;42625&lt;/D&gt;&lt;D xsi:type="xsd:long"&gt;42655&lt;/D&gt;&lt;D xsi:type="xsd:long"&gt;42685&lt;/D&gt;&lt;D xsi:type="xsd:long"&gt;42716&lt;/D&gt;&lt;D xsi:type="xsd:long"&gt;42747&lt;/D&gt;&lt;D xsi:type="xsd:long"&gt;42776&lt;/D&gt;&lt;D xsi:type="xsd:long"&gt;42804&lt;/D&gt;&lt;D xsi:type="xsd:long"&gt;42837&lt;/D&gt;&lt;D xsi:type="xsd:long"&gt;42867&lt;/D&gt;&lt;D xsi:type="xsd:long"&gt;42898&lt;/D&gt;&lt;D xsi:type="xsd:long"&gt;42928&lt;/D&gt;&lt;D xsi:type="xsd:long"&gt;42958&lt;/D&gt;&lt;D xsi:type="xsd:long"&gt;42990&lt;/D&gt;&lt;D xsi:type="xsd:long"&gt;43020&lt;/D&gt;&lt;D xsi:type="xsd:long"&gt;43049&lt;/D&gt;&lt;D xsi:type="xsd:long"&gt;43081&lt;/D&gt;&lt;D xsi:type="xsd:long"&gt;43112&lt;/D&gt;&lt;D xsi:type="xsd:long"&gt;43143&lt;/D&gt;&lt;D xsi:type="xsd:long"&gt;43171&lt;/D&gt;&lt;D xsi:type="xsd:long"&gt;43202&lt;/D&gt;&lt;D xsi:type="xsd:long"&gt;43231&lt;/D&gt;&lt;D xsi:type="xsd:long"&gt;43263&lt;/D&gt;&lt;D xsi:type="xsd:long"&gt;43293&lt;/D&gt;&lt;D xsi:type="xsd:long"&gt;43322&lt;/D&gt;&lt;D xsi:type="xsd:long"&gt;43355&lt;/D&gt;&lt;D xsi:type="xsd:long"&gt;43385&lt;/D&gt;&lt;D xsi:type="xsd:long"&gt;43416&lt;/D&gt;&lt;D xsi:type="xsd:long"&gt;43446&lt;/D&gt;&lt;D xsi:type="xsd:long"&gt;43476&lt;/D&gt;&lt;D xsi:type="xsd:long"&gt;43508&lt;/D&gt;&lt;D xsi:type="xsd:long"&gt;43536&lt;/D&gt;&lt;D xsi:type="xsd:long"&gt;43567&lt;/D&gt;&lt;D xsi:type="xsd:long"&gt;43595&lt;/D&gt;&lt;D xsi:type="xsd:long"&gt;43628&lt;/D&gt;&lt;D xsi:type="xsd:long"&gt;43658&lt;/D&gt;&lt;D xsi:type="xsd:long"&gt;43689&lt;/D&gt;&lt;D xsi:type="xsd:long"&gt;43720&lt;/D&gt;&lt;D xsi:type="xsd:long"&gt;43749&lt;/D&gt;&lt;D xsi:type="xsd:long"&gt;43781&lt;/D&gt;&lt;D xsi:type="xsd:long"&gt;43811&lt;/D&gt;&lt;D xsi:type="xsd:long"&gt;43840&lt;/D&gt;&lt;D xsi:type="xsd:long"&gt;43873&lt;/D&gt;&lt;D xsi:type="xsd:long"&gt;43902&lt;/D&gt;&lt;D xsi:type="xsd:long"&gt;43930&lt;/D&gt;&lt;D xsi:type="xsd:long"&gt;43963&lt;/D&gt;&lt;D xsi:type="xsd:long"&gt;43994&lt;/D&gt;&lt;D xsi:type="xsd:long"&gt;44022&lt;/D&gt;&lt;D xsi:type="xsd:long"&gt;44055&lt;/D&gt;&lt;D xsi:type="xsd:long"&gt;44085&lt;/D&gt;&lt;D xsi:type="xsd:long"&gt;44116&lt;/D&gt;&lt;D xsi:type="xsd:long"&gt;44147&lt;/D&gt;&lt;D xsi:type="xsd:long"&gt;44176&lt;/D&gt;&lt;D xsi:type="xsd:long"&gt;44208&lt;/D&gt;&lt;D xsi:type="xsd:long"&gt;44239&lt;/D&gt;&lt;D xsi:type="xsd:long"&gt;44267&lt;/D&gt;&lt;D xsi:type="xsd:long"&gt;44298&lt;/D&gt;&lt;D xsi:type="xsd:long"&gt;44328&lt;/D&gt;&lt;D xsi:type="xsd:long"&gt;44358&lt;/D&gt;&lt;D xsi:type="xsd:long"&gt;44389&lt;/D&gt;&lt;D xsi:type="xsd:long"&gt;44420&lt;/D&gt;&lt;D xsi:type="xsd:long"&gt;44449&lt;/D&gt;&lt;D xsi:type="xsd:long"&gt;44481&lt;/D&gt;&lt;D xsi:type="xsd:long"&gt;44512&lt;/D&gt;&lt;D xsi:type="xsd:long"&gt;44540&lt;/D&gt;&lt;D xsi:type="xsd:long"&gt;44573&lt;/D&gt;&lt;D xsi:type="xsd:long"&gt;44603&lt;/D&gt;&lt;D xsi:type="xsd:long"&gt;44631&lt;/D&gt;&lt;D xsi:type="xsd:long"&gt;44663&lt;/D&gt;&lt;D xsi:type="xsd:long"&gt;44693&lt;/D&gt;&lt;D xsi:type="xsd:long"&gt;44722&lt;/D&gt;&lt;D xsi:type="xsd:long"&gt;44754&lt;/D&gt;&lt;D xsi:type="xsd:long"&gt;44785&lt;/D&gt;&lt;D xsi:type="xsd:long"&gt;44816&lt;/D&gt;&lt;D xsi:type="xsd:long"&gt;44846&lt;/D&gt;&lt;D xsi:type="xsd:long"&gt;44876&lt;/D&gt;&lt;D xsi:type="xsd:long"&gt;44907&lt;/D&gt;&lt;D xsi:type="xsd:long"&gt;44938&lt;/D&gt;&lt;D xsi:type="xsd:long"&gt;44967&lt;/D&gt;&lt;D xsi:type="xsd:long"&gt;44995&lt;/D&gt;&lt;D xsi:type="xsd:long"&gt;45028&lt;/D&gt;&lt;D xsi:type="xsd:long"&gt;45058&lt;/D&gt;&lt;D xsi:type="xsd:long"&gt;45089&lt;/D&gt;&lt;D xsi:type="xsd:long"&gt;45119&lt;/D&gt;&lt;D xsi:type="xsd:long"&gt;45149&lt;/D&gt;&lt;D xsi:type="xsd:long"&gt;45181&lt;/D&gt;&lt;D xsi:type="xsd:long"&gt;45211&lt;/D&gt;&lt;D xsi:type="xsd:long"&gt;45240&lt;/D&gt;&lt;D xsi:type="xsd:long"&gt;45272&lt;/D&gt;&lt;D xsi:type="xsd:long"&gt;45303&lt;/D&gt;&lt;D xsi:type="xsd:long"&gt;45334&lt;/D&gt;&lt;D xsi:type="xsd:long"&gt;45363&lt;/D&gt;&lt;D xsi:type="xsd:long"&gt;45394&lt;/D&gt;&lt;D xsi:type="xsd:long"&gt;45422&lt;/D&gt;&lt;D xsi:type="xsd:long"&gt;45455&lt;/D&gt;&lt;D xsi:type="xsd:long"&gt;45485&lt;/D&gt;&lt;D xsi:type="xsd:long"&gt;45516&lt;/D&gt;&lt;D xsi:type="xsd:long"&gt;45547&lt;/D&gt;&lt;D xsi:type="xsd:long"&gt;45576&lt;/D&gt;&lt;D xsi:type="xsd:long"&gt;45608&lt;/D&gt;&lt;D xsi:type="xsd:long"&gt;45638&lt;/D&gt;&lt;D xsi:type="xsd:long"&gt;45667&lt;/D&gt;&lt;D xsi:type="xsd:long"&gt;45700&lt;/D&gt;&lt;D xsi:type="xsd:long"&gt;45728&lt;/D&gt;&lt;D xsi:type="xsd:long"&gt;45758&lt;/D&gt;&lt;D xsi:type="xsd:long"&gt;45789&lt;/D&gt;&lt;D xsi:type="xsd:long"&gt;45820&lt;/D&gt;&lt;D xsi:type="xsd:long"&gt;45849&lt;/D&gt;&lt;D xsi:type="xsd:long"&gt;45881&lt;/D&gt;&lt;D xsi:type="xsd:long"&gt;45911&lt;/D&gt;&lt;/FQL&gt;&lt;FQL&gt;&lt;Q&gt;MCHI^FMA_PE(LTMA,-10AY,0,AM,"PORTAGG","MEANR")&lt;/Q&gt;&lt;R&gt;121&lt;/R&gt;&lt;C&gt;1&lt;/C&gt;&lt;D xsi:type="xsd:double"&gt;9.82745110660852&lt;/D&gt;&lt;D xsi:type="xsd:double"&gt;10.2514747008887&lt;/D&gt;&lt;D xsi:type="xsd:double"&gt;10.305936323883&lt;/D&gt;&lt;D xsi:type="xsd:double"&gt;9.61633291508505&lt;/D&gt;&lt;D xsi:type="xsd:double"&gt;9.64905173385658&lt;/D&gt;&lt;D xsi:type="xsd:double"&gt;8.88895106541258&lt;/D&gt;&lt;D xsi:type="xsd:double"&gt;9.39227764919092&lt;/D&gt;&lt;D xsi:type="xsd:double"&gt;9.59058943717165&lt;/D&gt;&lt;D xsi:type="xsd:double"&gt;9.54078560054246&lt;/D&gt;&lt;D xsi:type="xsd:double"&gt;10.2614695916338&lt;/D&gt;&lt;D xsi:type="xsd:double"&gt;10.7238900019406&lt;/D&gt;&lt;D xsi:type="xsd:double"&gt;11.6285740448091&lt;/D&gt;&lt;D xsi:type="xsd:double"&gt;12.267683391444&lt;/D&gt;&lt;D xsi:type="xsd:double"&gt;12.7877268056607&lt;/D&gt;&lt;D xsi:type="xsd:double"&gt;12.7131141807078&lt;/D&gt;&lt;D xsi:type="xsd:double"&gt;13.1019782040191&lt;/D&gt;&lt;D xsi:type="xsd:double"&gt;13.5508514317955&lt;/D&gt;&lt;D xsi:type="xsd:double"&gt;14.0425366637057&lt;/D&gt;&lt;D xsi:type="xsd:double"&gt;14.0150343223015&lt;/D&gt;&lt;D xsi:type="xsd:double"&gt;13.8595940541545&lt;/D&gt;&lt;D xsi:type="xsd:double"&gt;14.0210789977721&lt;/D&gt;&lt;D xsi:type="xsd:double"&gt;14.0687878407217&lt;/D&gt;&lt;D xsi:type="xsd:double"&gt;14.1706510164003&lt;/D&gt;&lt;D xsi:type="xsd:double"&gt;14.3718946315335&lt;/D&gt;&lt;D xsi:type="xsd:double"&gt;14.6553133025401&lt;/D&gt;&lt;D xsi:type="xsd:double"&gt;15.1227613805607&lt;/D&gt;&lt;D xsi:type="xsd:double"&gt;15.5044643185864&lt;/D&gt;&lt;D xsi:type="xsd:double"&gt;15.0393447438074&lt;/D&gt;&lt;D xsi:type="xsd:double"&gt;16.2357375370667&lt;/D&gt;&lt;D xsi:type="xsd:double"&gt;14.6721412296632&lt;/D&gt;&lt;D xsi:type="xsd:double"&gt;15.3670809306409&lt;/D&gt;&lt;D xsi:type="xsd:double"&gt;14.989246406246&lt;/D&gt;&lt;D xsi:type="xsd:double"&gt;14.8557424155563&lt;/D&gt;&lt;D xsi:type="xsd:double"&gt;14.8006353373553&lt;/D&gt;&lt;D xsi:type="xsd:double"&gt;14.1596549702047&lt;/D&gt;&lt;D xsi:type="xsd:double"&gt;13.8936318327587&lt;/D&gt;&lt;D xsi:type="xsd:double"&gt;12.9079947543954&lt;/D&gt;&lt;D xsi:type="xsd:double"&gt;12.3891802374179&lt;/D&gt;&lt;D xsi:type="xsd:double"&gt;12.0504017905945&lt;/D&gt;&lt;D xsi:type="xsd:double"&gt;12.0934109514747&lt;/D&gt;&lt;D xsi:type="xsd:double"&gt;11.7353759737251&lt;/D&gt;&lt;D xsi:type="xsd:double"&gt;12.6957747579109&lt;/D&gt;&lt;D xsi:type="xsd:double"&gt;12.8421342170799&lt;/D&gt;&lt;D xsi:type="xsd:double"&gt;12.9562435217676&lt;/D&gt;&lt;D xsi:type="xsd:double"&gt;12.6972331843306&lt;/D&gt;&lt;D xsi:type="xsd:double"&gt;12.4771268442782&lt;/D&gt;&lt;D xsi:type="xsd:double"&gt;12.580637725126&lt;/D&gt;&lt;D xsi:type="xsd:double"&gt;12.2118239535112&lt;/D&gt;&lt;D xsi:type="xsd:double"&gt;12.7007847024752&lt;/D&gt;&lt;D xsi:type="xsd:double"&gt;12.4253401346841&lt;/D&gt;&lt;D xsi:type="xsd:double"&gt;12.5978649207464&lt;/D&gt;&lt;D xsi:type="xsd:double"&gt;13.1415353766125&lt;/D&gt;&lt;D xsi:type="xsd:double"&gt;14.0656760099163&lt;/D&gt;&lt;D xsi:type="xsd:double"&gt;13.8580805143603&lt;/D&gt;&lt;D xsi:type="xsd:double"&gt;12.7715369875463&lt;/D&gt;&lt;D xsi:type="xsd:double"&gt;12.9374752708245&lt;/D&gt;&lt;D xsi:type="xsd:double"&gt;13.1887232003164&lt;/D&gt;&lt;D xsi:type="xsd:double"&gt;13.7916432416284&lt;/D&gt;&lt;D xsi:type="xsd:double"&gt;15.1686482690429&lt;/D&gt;&lt;D xsi:type="xsd:double"&gt;15.2053277567823&lt;/D&gt;&lt;D xsi:type="xsd:double"&gt;15.6183087731327&lt;/D&gt;&lt;D xsi:type="xsd:double"&gt;16.7354542776724&lt;/D&gt;&lt;D xsi:type="xsd:double"&gt;17.1690851642398&lt;/D&gt;&lt;D xsi:type="xsd:double"&gt;17.6521347404653&lt;/D&gt;&lt;D xsi:type="xsd:double"&gt;19.5679672793279&lt;/D&gt;&lt;D xsi:type="xsd:double"&gt;22.0006870243002&lt;/D&gt;&lt;D xsi:type="xsd:double"&gt;19.671626907974&lt;/D&gt;&lt;D xsi:type="xsd:double"&gt;19.2653792190043&lt;/D&gt;&lt;D xsi:type="xsd:double"&gt;18.6858041385749&lt;/D&gt;&lt;D xsi:type="xsd:double"&gt;18.8239558250783&lt;/D&gt;&lt;D xsi:type="xsd:double"&gt;18.128047582715&lt;/D&gt;&lt;D xsi:type="xsd:double"&gt;17.2357977145128&lt;/D&gt;&lt;D xsi:type="xsd:double"&gt;16.9558254929595&lt;/D&gt;&lt;D xsi:type="xsd:double"&gt;16.0524934769869&lt;/D&gt;&lt;D xsi:type="xsd:double"&gt;15.8246888595514&lt;/D&gt;&lt;D xsi:type="xsd:double"&gt;14.8861935149368&lt;/D&gt;&lt;D xsi:type="xsd:double"&gt;14.5300468929326&lt;/D&gt;&lt;D xsi:type="xsd:double"&gt;14.1167389209325&lt;/D&gt;&lt;D xsi:type="xsd:double"&gt;12.7143663634526&lt;/D&gt;&lt;D xsi:type="xsd:double"&gt;12.6307925642472&lt;/D&gt;&lt;D xsi:type="xsd:double"&gt;12.3251058126644&lt;/D&gt;&lt;D xsi:type="xsd:double"&gt;12.9817520324426&lt;/D&gt;&lt;D xsi:type="xsd:double"&gt;12.8082122027486&lt;/D&gt;&lt;D xsi:type="xsd:double"&gt;12.4254380105608&lt;/D&gt;&lt;D xsi:type="xsd:double"&gt;12.4305812795233&lt;/D&gt;&lt;D xsi:type="xsd:double"&gt;11.0442288302584&lt;/D&gt;&lt;D xsi:type="xsd:double"&gt;11.2585296415065&lt;/D&gt;&lt;D xsi:type="xsd:double"&gt;12.3110537037085&lt;/D&gt;&lt;D xsi:type="xsd:double"&gt;13.4571649057068&lt;/D&gt;&lt;D xsi:type="xsd:double"&gt;13.1399794528488&lt;/D&gt;&lt;D xsi:type="xsd:double"&gt;12.2775140933136&lt;/D&gt;&lt;D xsi:type="xsd:double"&gt;12.257990516448&lt;/D&gt;&lt;D xsi:type="xsd:double"&gt;11.9998937121825&lt;/D&gt;&lt;D xsi:type="xsd:double"&gt;11.8761397954775&lt;/D&gt;&lt;D xsi:type="xsd:double"&gt;11.8229025911799&lt;/D&gt;&lt;D xsi:type="xsd:double"&gt;11.8948723550747&lt;/D&gt;&lt;D xsi:type="xsd:double"&gt;11.7298328525728&lt;/D&gt;&lt;D xsi:type="xsd:double"&gt;11.6281255444682&lt;/D&gt;&lt;D xsi:type="xsd:double"&gt;11.2244031116574&lt;/D&gt;&lt;D xsi:type="xsd:double"&gt;10.6732522192103&lt;/D&gt;&lt;D xsi:type="xsd:double"&gt;10.454806216883&lt;/D&gt;&lt;D xsi:type="xsd:double"&gt;10.0671744707931&lt;/D&gt;&lt;D xsi:type="xsd:double"&gt;10.4941596345814&lt;/D&gt;&lt;D xsi:type="xsd:double"&gt;10.4135125393872&lt;/D&gt;&lt;D xsi:type="xsd:double"&gt;10.8034733651556&lt;/D&gt;&lt;D xsi:type="xsd:double"&gt;10.5432954664626&lt;/D&gt;&lt;D xsi:type="xsd:double"&gt;10.5477848192511&lt;/D&gt;&lt;D xsi:type="xsd:double"&gt;10.1234860154971&lt;/D&gt;&lt;D xsi:type="xsd:double"&gt;9.73513851632097&lt;/D&gt;&lt;D xsi:type="xsd:double"&gt;11.5700452783517&lt;/D&gt;&lt;D xsi:type="xsd:double"&gt;10.9297154037771&lt;/D&gt;&lt;D xsi:type="xsd:double"&gt;11.2453425426877&lt;/D&gt;&lt;D xsi:type="xsd:double"&gt;10.3721335381996&lt;/D&gt;&lt;D xsi:type="xsd:double"&gt;11.9065879219307&lt;/D&gt;&lt;D xsi:type="xsd:double"&gt;12.227286132145&lt;/D&gt;&lt;D xsi:type="xsd:double"&gt;11.8721154557131&lt;/D&gt;&lt;D xsi:type="xsd:double"&gt;12.1745135359362&lt;/D&gt;&lt;D xsi:type="xsd:double"&gt;12.2417088669435&lt;/D&gt;&lt;D xsi:type="xsd:double"&gt;12.3086068248474&lt;/D&gt;&lt;D xsi:type="xsd:double"&gt;12.8562107159545&lt;/D&gt;&lt;D xsi:type="xsd:double"&gt;13.9634732554039&lt;/D&gt;&lt;/FQL&gt;&lt;FQL&gt;&lt;Q&gt;EIDO^FMA_PE(LTMA,-10AY,0,AM,"PORTAGG","MEANR")&lt;/Q&gt;&lt;R&gt;121&lt;/R&gt;&lt;C&gt;1&lt;/C&gt;&lt;D xsi:type="xsd:double"&gt;15.8151275113931&lt;/D&gt;&lt;D xsi:type="xsd:double"&gt;16.7014304970703&lt;/D&gt;&lt;D xsi:type="xsd:double"&gt;16.0621681276662&lt;/D&gt;&lt;D xsi:type="xsd:double"&gt;15.5715886353017&lt;/D&gt;&lt;D xsi:type="xsd:double"&gt;15.9556904803438&lt;/D&gt;&lt;D xsi:type="xsd:double"&gt;16.5719263892883&lt;/D&gt;&lt;D xsi:type="xsd:double"&gt;16.8198694954171&lt;/D&gt;&lt;D xsi:type="xsd:double"&gt;16.6597025462724&lt;/D&gt;&lt;D xsi:type="xsd:double"&gt;16.420612453426&lt;/D&gt;&lt;D xsi:type="xsd:double"&gt;16.5200196835604&lt;/D&gt;&lt;D xsi:type="xsd:double"&gt;17.1118698948546&lt;/D&gt;&lt;D xsi:type="xsd:double"&gt;17.8831395950407&lt;/D&gt;&lt;D xsi:type="xsd:double"&gt;17.5799167510761&lt;/D&gt;&lt;D xsi:type="xsd:double"&gt;18.0804605915337&lt;/D&gt;&lt;D xsi:type="xsd:double"&gt;17.2985041794926&lt;/D&gt;&lt;D xsi:type="xsd:double"&gt;17.6562580630038&lt;/D&gt;&lt;D xsi:type="xsd:double"&gt;17.7630089246091&lt;/D&gt;&lt;D xsi:type="xsd:double"&gt;17.5965285651598&lt;/D&gt;&lt;D xsi:type="xsd:double"&gt;17.459468408455&lt;/D&gt;&lt;D xsi:type="xsd:double"&gt;17.4348259227103&lt;/D&gt;&lt;D xsi:type="xsd:double"&gt;17.41720500236&lt;/D&gt;&lt;D xsi:type="xsd:double"&gt;17.2269617336599&lt;/D&gt;&lt;D xsi:type="xsd:double"&gt;17.3136631915147&lt;/D&gt;&lt;D xsi:type="xsd:double"&gt;17.1500131311223&lt;/D&gt;&lt;D xsi:type="xsd:double"&gt;17.2134073115495&lt;/D&gt;&lt;D xsi:type="xsd:double"&gt;17.4031074544598&lt;/D&gt;&lt;D xsi:type="xsd:double"&gt;17.2311807824082&lt;/D&gt;&lt;D xsi:type="xsd:double"&gt;17.0940412976769&lt;/D&gt;&lt;D xsi:type="xsd:double"&gt;18.0602167176276&lt;/D&gt;&lt;D xsi:type="xsd:double"&gt;17.6483116523749&lt;/D&gt;&lt;D xsi:type="xsd:double"&gt;17.5776059288341&lt;/D&gt;&lt;D xsi:type="xsd:double"&gt;17.3064286215908&lt;/D&gt;&lt;D xsi:type="xsd:double"&gt;16.7211987774412&lt;/D&gt;&lt;D xsi:type="xsd:double"&gt;16.2882473991398&lt;/D&gt;&lt;D xsi:type="xsd:double"&gt;15.7687292225764&lt;/D&gt;&lt;D xsi:type="xsd:double"&gt;16.1974836355422&lt;/D&gt;&lt;D xsi:type="xsd:double"&gt;15.2932371999315&lt;/D&gt;&lt;D xsi:type="xsd:double"&gt;15.1713077560018&lt;/D&gt;&lt;D xsi:type="xsd:double"&gt;14.8768642079507&lt;/D&gt;&lt;D xsi:type="xsd:double"&gt;15.4453950368317&lt;/D&gt;&lt;D xsi:type="xsd:double"&gt;16.1522233790703&lt;/D&gt;&lt;D xsi:type="xsd:double"&gt;16.0405946425826&lt;/D&gt;&lt;D xsi:type="xsd:double"&gt;15.8331567843309&lt;/D&gt;&lt;D xsi:type="xsd:double"&gt;15.6644852194799&lt;/D&gt;&lt;D xsi:type="xsd:double"&gt;15.3394758398587&lt;/D&gt;&lt;D xsi:type="xsd:double"&gt;15.435867147503&lt;/D&gt;&lt;D xsi:type="xsd:double"&gt;15.628668930108&lt;/D&gt;&lt;D xsi:type="xsd:double"&gt;15.8785255222795&lt;/D&gt;&lt;D xsi:type="xsd:double"&gt;16.0606757848257&lt;/D&gt;&lt;D xsi:type="xsd:double"&gt;15.587933867587&lt;/D&gt;&lt;D xsi:type="xsd:double"&gt;16.0868309716002&lt;/D&gt;&lt;D xsi:type="xsd:double"&gt;16.2182119453635&lt;/D&gt;&lt;D xsi:type="xsd:double"&gt;17.1866257321229&lt;/D&gt;&lt;D xsi:type="xsd:double"&gt;16.5666591216096&lt;/D&gt;&lt;D xsi:type="xsd:double"&gt;14.6852957903542&lt;/D&gt;&lt;D xsi:type="xsd:double"&gt;14.3071305599318&lt;/D&gt;&lt;D xsi:type="xsd:double"&gt;14.3389277091583&lt;/D&gt;&lt;D xsi:type="xsd:double"&gt;16.106319261377&lt;/D&gt;&lt;D xsi:type="xsd:double"&gt;17.0921860619906&lt;/D&gt;&lt;D xsi:type="xsd:double"&gt;18.2491456998169&lt;/D&gt;&lt;D xsi:type="xsd:double"&gt;18.2726717270343&lt;/D&gt;&lt;D xsi:type="xsd:double"&gt;19.1438343787606&lt;/D&gt;&lt;D xsi:type="xsd:double"&gt;21.6560714555348&lt;/D&gt;&lt;D xsi:type="xsd:double"&gt;24.6254193907643&lt;/D&gt;&lt;D xsi:type="xsd:double"&gt;26.014400944057&lt;/D&gt;&lt;D xsi:type="xsd:double"&gt;24.4423559442266&lt;/D&gt;&lt;D xsi:type="xsd:double"&gt;23.8768599338698&lt;/D&gt;&lt;D xsi:type="xsd:double"&gt;22.9127923983163&lt;/D&gt;&lt;D xsi:type="xsd:double"&gt;22.2515745468672&lt;/D&gt;&lt;D xsi:type="xsd:double"&gt;21.7857038643505&lt;/D&gt;&lt;D xsi:type="xsd:double"&gt;20.497644775112&lt;/D&gt;&lt;D xsi:type="xsd:double"&gt;19.9551764586464&lt;/D&gt;&lt;D xsi:type="xsd:double"&gt;19.5439567143216&lt;/D&gt;&lt;D xsi:type="xsd:double"&gt;19.3428448346371&lt;/D&gt;&lt;D xsi:type="xsd:double"&gt;18.3293984704676&lt;/D&gt;&lt;D xsi:type="xsd:double"&gt;17.4198719097111&lt;/D&gt;&lt;D xsi:type="xsd:double"&gt;16.9616677849436&lt;/D&gt;&lt;D xsi:type="xsd:double"&gt;17.2685373773823&lt;/D&gt;&lt;D xsi:type="xsd:double"&gt;17.3520706425509&lt;/D&gt;&lt;D xsi:type="xsd:double"&gt;17.1045701648993&lt;/D&gt;&lt;D xsi:type="xsd:double"&gt;16.255583427933&lt;/D&gt;&lt;D xsi:type="xsd:double"&gt;15.8641515744802&lt;/D&gt;&lt;D xsi:type="xsd:double"&gt;14.9947160983686&lt;/D&gt;&lt;D xsi:type="xsd:double"&gt;14.9966912824459&lt;/D&gt;&lt;D xsi:type="xsd:double"&gt;14.682102992839&lt;/D&gt;&lt;D xsi:type="xsd:double"&gt;13.8028925846649&lt;/D&gt;&lt;D xsi:type="xsd:double"&gt;13.6315434446758&lt;/D&gt;&lt;D xsi:type="xsd:double"&gt;12.6783924928828&lt;/D&gt;&lt;D xsi:type="xsd:double"&gt;11.9588079385313&lt;/D&gt;&lt;D xsi:type="xsd:double"&gt;12.4620333004045&lt;/D&gt;&lt;D xsi:type="xsd:double"&gt;12.0070002165795&lt;/D&gt;&lt;D xsi:type="xsd:double"&gt;12.1186482447208&lt;/D&gt;&lt;D xsi:type="xsd:double"&gt;12.0856080888241&lt;/D&gt;&lt;D xsi:type="xsd:double"&gt;13.0439243983177&lt;/D&gt;&lt;D xsi:type="xsd:double"&gt;13.1077824888295&lt;/D&gt;&lt;D xsi:type="xsd:double"&gt;13.4706944867868&lt;/D&gt;&lt;D xsi:type="xsd:double"&gt;13.557591011104&lt;/D&gt;&lt;D xsi:type="xsd:double"&gt;13.4088064645444&lt;/D&gt;&lt;D xsi:type="xsd:double"&gt;12.9634926516225&lt;/D&gt;&lt;D xsi:type="xsd:double"&gt;13.2032869517718&lt;/D&gt;&lt;D xsi:type="xsd:double"&gt;14.1774470110365&lt;/D&gt;&lt;D xsi:type="xsd:double"&gt;14.1509859449166&lt;/D&gt;&lt;D xsi:type="xsd:double"&gt;14.0141650000366&lt;/D&gt;&lt;D xsi:type="xsd:double"&gt;13.7906365299819&lt;/D&gt;&lt;D xsi:type="xsd:double"&gt;13.3793516672161&lt;/D&gt;&lt;D xsi:type="xsd:double"&gt;13.2412674338213&lt;/D&gt;&lt;D xsi:type="xsd:double"&gt;13.5500135521509&lt;/D&gt;&lt;D xsi:type="xsd:double"&gt;13.5342034858012&lt;/D&gt;&lt;D xsi:type="xsd:double"&gt;14.3645371554722&lt;/D&gt;&lt;D xsi:type="xsd:double"&gt;14.2587898862526&lt;/D&gt;&lt;D xsi:type="xsd:double"&gt;13.3775032943891&lt;/D&gt;&lt;D xsi:type="xsd:double"&gt;12.5086162560623&lt;/D&gt;&lt;D xsi:type="xsd:double"&gt;11.6926955823864&lt;/D&gt;&lt;D xsi:type="xsd:double"&gt;11.2558160025633&lt;/D&gt;&lt;D xsi:type="xsd:double"&gt;10.3525603282773&lt;/D&gt;&lt;D xsi:type="xsd:double"&gt;10.265408291075&lt;/D&gt;&lt;D xsi:type="xsd:double"&gt;10.5910775202742&lt;/D&gt;&lt;D xsi:type="xsd:double"&gt;10.9455730331743&lt;/D&gt;&lt;D xsi:type="xsd:double"&gt;10.9783159420981&lt;/D&gt;&lt;D xsi:type="xsd:double"&gt;12.098040823495&lt;/D&gt;&lt;D xsi:type="xsd:double"&gt;12.188270251304&lt;/D&gt;&lt;/FQL&gt;&lt;FQL&gt;&lt;Q&gt;DDR3512M-FDS^FG_PRICE(0)/MAX(FG_PRICE(0,-1AY))&lt;/Q&gt;&lt;R&gt;1&lt;/R&gt;&lt;C&gt;1&lt;/C&gt;&lt;D xsi:type="xsd:double"&gt;0.957683746136738&lt;/D&gt;&lt;/FQL&gt;&lt;FQL&gt;&lt;Q&gt;DDR3512M-FDS^FG_PRICE_MAVG(0,,,,30)&lt;/Q&gt;&lt;R&gt;1&lt;/R&gt;&lt;C&gt;1&lt;/C&gt;&lt;D xsi:type="xsd:double"&gt;1.6937082&lt;/D&gt;&lt;/FQL&gt;&lt;FQL&gt;&lt;Q&gt;WL-FDS^FG_PRICE_CHANGE(0,-3AM)&lt;/Q&gt;&lt;R&gt;1&lt;/R&gt;&lt;C&gt;1&lt;/C&gt;&lt;D xsi:type="xsd:double"&gt;4.05318464507827&lt;/D&gt;&lt;/FQL&gt;&lt;FQL&gt;&lt;Q&gt;PASP-FDS^FG_PRICE(0)/MAX(FG_PRICE(0,-1AY))&lt;/Q&gt;&lt;R&gt;1&lt;/R&gt;&lt;C&gt;1&lt;/C&gt;&lt;D xsi:type="xsd:double"&gt;0.937404580152672&lt;/D&gt;&lt;/FQL&gt;&lt;FQL&gt;&lt;Q&gt;USDKRW^FG_PRICE_CHANGE(0,-6AM)&lt;/Q&gt;&lt;R&gt;1&lt;/R&gt;&lt;C&gt;1&lt;/C&gt;&lt;D xsi:type="xsd:double"&gt;-4.294628&lt;/D&gt;&lt;/FQL&gt;&lt;FQL&gt;&lt;Q&gt;USDPHP^FG_PRICE_CHANGE(0,-6AM)&lt;/Q&gt;&lt;R&gt;1&lt;/R&gt;&lt;C&gt;1&lt;/C&gt;&lt;D xsi:type="xsd:double"&gt;-0.4662335&lt;/D&gt;&lt;/FQL&gt;&lt;FQL&gt;&lt;Q&gt;FC0000AE^FMA_EPS(NTMA,-20AY,0,CY,,"PORTAGG","MEANR")&lt;/Q&gt;&lt;R&gt;20&lt;/R&gt;&lt;C&gt;1&lt;/C&gt;&lt;D xsi</t>
        </r>
      </text>
    </comment>
    <comment ref="A15" authorId="0" shapeId="0" xr:uid="{6F0D04C1-5C5D-44CE-AE64-3AD81BB5C30C}">
      <text>
        <r>
          <rPr>
            <b/>
            <sz val="9"/>
            <color indexed="81"/>
            <rFont val="Tahoma"/>
            <family val="2"/>
          </rPr>
          <t>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xsi:type="xsd:double"&gt;7.02059333437227&lt;/D&gt;&lt;D xsi:type="xsd:double"&gt;5.13636156895019&lt;/D&gt;&lt;D xsi:type="xsd:double"&gt;7.54796853792673&lt;/D&gt;&lt;D xsi:type="xsd:double"&gt;11.4000453073335&lt;/D&gt;&lt;D xsi:type="xsd:double"&gt;11.0560462820122&lt;/D&gt;&lt;D xsi:type="xsd:double"&gt;11.6556957324199&lt;/D&gt;&lt;/FQL&gt;&lt;FQL&gt;&lt;Q&gt;EWW^P_PRICE_RETURNS_PR('52W',2,-10AY,0,AM)&lt;/Q&gt;&lt;R&gt;121&lt;/R&gt;&lt;C&gt;1&lt;/C&gt;&lt;D xsi:type="xsd:double"&gt;-25.55021&lt;/D&gt;&lt;D xsi:type="xsd:double"&gt;-16.247118&lt;/D&gt;&lt;D xsi:type="xsd:double"&gt;-17.803001&lt;/D&gt;&lt;D xsi:type="xsd:double"&gt;-13.330203&lt;/D&gt;&lt;D xsi:type="xsd:double"&gt;-18.917524&lt;/D&gt;&lt;D xsi:type="xsd:double"&gt;-21.426874&lt;/D&gt;&lt;D xsi:type="xsd:double"&gt;-7.2252274&lt;/D&gt;&lt;D xsi:type="xsd:double"&gt;-10.078955&lt;/D&gt;&lt;D xsi:type="xsd:double"&gt;-10.849839&lt;/D&gt;&lt;D xsi:type="xsd:double"&gt;-13.373113&lt;/D&gt;&lt;D xsi:type="xsd:double"&gt;-9.0306225&lt;/D&gt;&lt;D xsi:type="xsd:double"&gt;-1.1072993&lt;/D&gt;&lt;D xsi:type="xsd:double"&gt;-2.1619499&lt;/D&gt;&lt;D xsi:type="xsd:double"&gt;-5.1863728&lt;/D&gt;&lt;D xsi:type="xsd:double"&gt;-17.44923&lt;/D&gt;&lt;D xsi:type="xsd:double"&gt;-3.7310362&lt;/D&gt;&lt;D xsi:type="xsd:double"&gt;-7.742566&lt;/D&gt;&lt;D xsi:type="xsd:double"&gt;4.4763446&lt;/D&gt;&lt;D xsi:type="xsd:double"&gt;-4.0786448&lt;/D&gt;&lt;D xsi:type="xsd:double"&gt;-0.65098405&lt;/D&gt;&lt;D xsi:type="xsd:double"&gt;2.7748227&lt;/D&gt;&lt;D xsi:type="xsd:double"&gt;10.901344&lt;/D&gt;&lt;D xsi:type="xsd:double"&gt;11.848474&lt;/D&gt;&lt;D xsi:type="xsd:double"&gt;7.3747873&lt;/D&gt;&lt;D xsi:type="xsd:double"&gt;15.488815&lt;/D&gt;&lt;D xsi:type="xsd:double"&gt;5.509603&lt;/D&gt;&lt;D xsi:type="xsd:double"&gt;14.319277&lt;/D&gt;&lt;D xsi:type="xsd:double"&gt;8.687365&lt;/D&gt;&lt;D xsi:type="xsd:double"&gt;23.189617&lt;/D&gt;&lt;D xsi:type="xsd:double"&gt;10.907531&lt;/D&gt;&lt;D xsi:type="xsd:double"&gt;11.8316765&lt;/D&gt;&lt;D xsi:type="xsd:double"&gt;6.1585903&lt;/D&gt;&lt;D xsi:type="xsd:double"&gt;-5.612403&lt;/D&gt;&lt;D xsi:type="xsd:double"&gt;-14.667493&lt;/D&gt;&lt;D xsi:type="xsd:double"&gt;-7.8594923&lt;/D&gt;&lt;D xsi:type="xsd:double"&gt;-8.639842&lt;/D&gt;&lt;D xsi:type="xsd:double"&gt;-8.310908&lt;/D&gt;&lt;D xsi:type="xsd:double"&gt;-4.9451885&lt;/D&gt;&lt;D xsi:type="xsd:double"&gt;-14.636212&lt;/D&gt;&lt;D xsi:type="xsd:double"&gt;-15.815269&lt;/D&gt;&lt;D xsi:type="xsd:double"&gt;-8.955908&lt;/D&gt;&lt;D xsi:type="xsd:double"&gt;-11.176098&lt;/D&gt;&lt;D xsi:type="xsd:double"&gt;-16.421562&lt;/D&gt;&lt;D xsi:type="xsd:double"&gt;-10.973251&lt;/D&gt;&lt;D xsi:type="xsd:double"&gt;-6.123781&lt;/D&gt;&lt;D xsi:type="xsd:double"&gt;2.5768638&lt;/D&gt;&lt;D xsi:type="xsd:double"&gt;-11.162644&lt;/D&gt;&lt;D xsi:type="xsd:double"&gt;-18.0381&lt;/D&gt;&lt;D xsi:type="xsd:double"&gt;-12.525595&lt;/D&gt;&lt;D xsi:type="xsd:double"&gt;-6.352478&lt;/D&gt;&lt;D xsi:type="xsd:double"&gt;9.166026&lt;/D&gt;&lt;D xsi:type="xsd:double"&gt;14.303207&lt;/D&gt;&lt;D xsi:type="xsd:double"&gt;7.503283&lt;/D&gt;&lt;D xsi:type="xsd:double"&gt;12.095106&lt;/D&gt;&lt;D xsi:type="xsd:double"&gt;-19.815773&lt;/D&gt;&lt;D xsi:type="xsd:double"&gt;-37.492073&lt;/D&gt;&lt;D xsi:type="xsd:double"&gt;-30.974072&lt;/D&gt;&lt;D xsi:type="xsd:double"&gt;-24.211926&lt;/D&gt;&lt;D xsi:type="xsd:double"&gt;-25.90233&lt;/D&gt;&lt;D xsi:type="xsd:double"&gt;-12.985903&lt;/D&gt;&lt;D xsi:type="xsd:double"&gt;-20.33918&lt;/D&gt;&lt;D xsi:type="xsd:double"&gt;-18.327606&lt;/D&gt;&lt;D xsi:type="xsd:double"&gt;-12.027961&lt;/D&gt;&lt;D xsi:type="xsd:double"&gt;-3.9361954&lt;/D&gt;&lt;D xsi:type="xsd:double"&gt;-2.3721278&lt;/D&gt;&lt;D xsi:type="xsd:double"&gt;-9.805149&lt;/D&gt;&lt;D xsi:type="xsd:double"&gt;34.34249&lt;/D&gt;&lt;D xsi:type="xsd:double"&gt;61.55391&lt;/D&gt;&lt;D xsi:type="xsd:double"&gt;56.363358&lt;/D&gt;&lt;D xsi:type="xsd:double"&gt;60.60891&lt;/D&gt;&lt;D xsi:type="xsd:double"&gt;54.580772&lt;/D&gt;&lt;D xsi:type="xsd:double"&gt;47.56634&lt;/D&gt;&lt;D xsi:type="xsd:double"&gt;54.79033&lt;/D&gt;&lt;D xsi:type="xsd:double"&gt;38.54016&lt;/D&gt;&lt;D xsi:type="xsd:double"&gt;30.227507&lt;/D&gt;&lt;D xsi:type="xsd:double"&gt;14.962935&lt;/D&gt;&lt;D xsi:type="xsd:double"&gt;17.772018&lt;/D&gt;&lt;D xsi:type="xsd:double"&gt;21.791767&lt;/D&gt;&lt;D xsi:type="xsd:double"&gt;14.096737&lt;/D&gt;&lt;D xsi:type="xsd:double"&gt;20.761955&lt;/D&gt;&lt;D xsi:type="xsd:double"&gt;6.965184&lt;/D&gt;&lt;D xsi:type="xsd:double"&gt;-1.1559069&lt;/D&gt;&lt;D xsi:type="xsd:double"&gt;-2.8597057&lt;/D&gt;&lt;D xsi:type="xsd:double"&gt;2.0909667&lt;/D&gt;&lt;D xsi:type="xsd:double"&gt;-1.6812563&lt;/D&gt;&lt;D xsi:type="xsd:double"&gt;-2.739054&lt;/D&gt;&lt;D xsi:type="xsd:double"&gt;13.423824&lt;/D&gt;&lt;D xsi:type="xsd:double"&gt;11.474633&lt;/D&gt;&lt;D xsi:type="xsd:double"&gt;13.896143&lt;/D&gt;&lt;D xsi:type="xsd:double"&gt;17.299402&lt;/D&gt;&lt;D xsi:type="xsd:double"&gt;19.949066&lt;/D&gt;&lt;D xsi:type="xsd:double"&gt;16.272545&lt;/D&gt;&lt;D xsi:type="xsd:double"&gt;33.675312&lt;/D&gt;&lt;D xsi:type="xsd:double"&gt;35.78471&lt;/D&gt;&lt;D xsi:type="xsd:double"&gt;44.731068&lt;/D&gt;&lt;D xsi:type="xsd:double"&gt;33.45095&lt;/D&gt;&lt;D xsi:type="xsd:double"&gt;29.069483&lt;/D&gt;&lt;D xsi:type="xsd:double"&gt;24.787724&lt;/D&gt;&lt;D xsi:type="xsd:double"&gt;14.1809225&lt;/D&gt;&lt;D xsi:type="xsd:double"&gt;27.413105&lt;/D&gt;&lt;D xsi:type="xsd:double"&gt;20.149946&lt;/D&gt;&lt;D xsi:type="xsd:double"&gt;22.695827&lt;/D&gt;&lt;D xsi:type="xsd:double"&gt;17.644596&lt;/D&gt;&lt;D xsi:type="xsd:double"&gt;15.697479&lt;/D&gt;&lt;D xsi:type="xsd:double"&gt;11.37122&lt;/D&gt;&lt;D xsi:type="xsd:double"&gt;-9.2300415&lt;/D&gt;&lt;D xsi:type="xsd:double"&gt;-0.50405264&lt;/D&gt;&lt;D xsi:type="xsd:double"&gt;-9.518355&lt;/D&gt;&lt;D xsi:type="xsd:double"&gt;-8.159375&lt;/D&gt;&lt;D xsi:type="xsd:double"&gt;-0.124669075&lt;/D&gt;&lt;D xsi:type="xsd:double"&gt;-12.231797&lt;/D&gt;&lt;D xsi:type="xsd:double"&gt;-18.30206&lt;/D&gt;&lt;D xsi:type="xsd:double"&gt;-25.148952&lt;/D&gt;&lt;D xsi:type="xsd:double"&gt;-20.027906&lt;/D&gt;&lt;D xsi:type="xsd:double"&gt;-19.051617&lt;/D&gt;&lt;D xsi:type="xsd:double"&gt;-23.207628&lt;/D&gt;&lt;D xsi:type="xsd:double"&gt;-12.102514&lt;/D&gt;&lt;D xsi:type="xsd:double"&gt;14.449501&lt;/D&gt;&lt;D xsi:type="xsd:double"&gt;4.376459&lt;/D&gt;&lt;D xsi:type="xsd:double"&gt;19.423317&lt;/D&gt;&lt;D xsi:type="xsd:double"&gt;29.182316&lt;/D&gt;&lt;/FQL&gt;&lt;FQL&gt;&lt;Q&gt;EPOL^FG_TOTAL_RETURNC(-10AY,0,AM)&lt;/Q&gt;&lt;R&gt;121&lt;/R&gt;&lt;C&gt;1&lt;/C&gt;&lt;D xsi:type="xsd:double"&gt;-0.49128532&lt;/D&gt;&lt;D xsi:type="xsd:double"&gt;-1.3689399&lt;/D&gt;&lt;D xsi:type="xsd:double"&gt;-10.534704&lt;/D&gt;&lt;D xsi:type="xsd:double"&gt;-12.461853&lt;/D&gt;&lt;D xsi:type="xsd:double"&gt;-0.9395242&lt;/D&gt;&lt;D xsi:type="xsd:double"&gt;3.8049936&lt;/D&gt;&lt;D xsi:type="xsd:double"&gt;8.877444&lt;/D&gt;&lt;D xsi:type="xsd:double"&gt;1.998949&lt;/D&gt;&lt;D xsi:type="xsd:double"&gt;-8.329034&lt;/D&gt;&lt;D xsi:type="xsd:double"&gt;-2.4472535&lt;/D&gt;&lt;D xsi:type="xsd:double"&gt;-1.7850041&lt;/D&gt;&lt;D xsi:type="xsd:double"&gt;11.712766&lt;/D&gt;&lt;D xsi:type="xsd:double"&gt;-5.6375146&lt;/D&gt;&lt;D xsi:type="xsd:double"&gt;1.4517069&lt;/D&gt;&lt;D xsi:type="xsd:double"&gt;-3.8525105&lt;/D&gt;&lt;D xsi:type="xsd:double"&gt;3.1482577&lt;/D&gt;&lt;D xsi:type="xsd:double"&gt;8.851183&lt;/D&gt;&lt;D xsi:type="xsd:double"&gt;9.511435&lt;/D&gt;&lt;D xsi:type="xsd:double"&gt;0.7593751&lt;/D&gt;&lt;D xsi:type="xsd:double"&gt;1.9312263&lt;/D&gt;&lt;D xsi:type="xsd:double"&gt;9.981513&lt;/D&gt;&lt;D xsi:type="xsd:double"&gt;0.3781557&lt;/D&gt;&lt;D xsi:type="xsd:double"&gt;3.9089918&lt;/D&gt;&lt;D xsi:type="xsd:double"&gt;3.1123757&lt;/D&gt;&lt;D xsi:type="xsd:double"&gt;7.5656652&lt;/D&gt;&lt;D xsi:type="xsd:double"&gt;0.29155016&lt;/D&gt;&lt;D xsi:type="xsd:double"&gt;-2.8343022&lt;/D&gt;&lt;D xsi:type="xsd:double"&gt;-1.7202675&lt;/D&gt;&lt;D xsi:type="xsd:double"&gt;10.138357&lt;/D&gt;&lt;D xsi:type="xsd:double"&gt;-3.9494455&lt;/D&gt;&lt;D xsi:type="xsd:double"&gt;-1.681292&lt;/D&gt;&lt;D xsi:type="xsd:double"&gt;-2.825278&lt;/D&gt;&lt;D xsi:type="xsd:double"&gt;-4.667175&lt;/D&gt;&lt;D xsi:type="xsd:double"&gt;-5.337077&lt;/D&gt;&lt;D xsi:type="xsd:double"&gt;-4.3731155&lt;/D&gt;&lt;D xsi:type="xsd:double"&gt;1.9077182&lt;/D&gt;&lt;D xsi:type="xsd:double"&gt;0.17414093&lt;/D&gt;&lt;D xsi:type="xsd:double"&gt;-1.8252909&lt;/D&gt;&lt;D xsi:type="xsd:double"&gt;-1.5936255&lt;/D&gt;&lt;D xsi:type="xsd:double"&gt;4.723346&lt;/D&gt;&lt;D xsi:type="xsd:double"&gt;3.4686208&lt;/D&gt;&lt;D xsi:type="xsd:double"&gt;-0.84139705&lt;/D&gt;&lt;D xsi:type="xsd:double"&gt;-2.2910416&lt;/D&gt;&lt;D xsi:type="xsd:double"&gt;2.996087&lt;/D&gt;&lt;D xsi:type="xsd:double"&gt;-7.6306877&lt;/D&gt;&lt;D xsi:type="xsd:double"&gt;4.9749017&lt;/D&gt;&lt;D xsi:type="xsd:double"&gt;1.8315554&lt;/D&gt;&lt;D xsi:type="xsd:double"&gt;-10.607356&lt;/D&gt;&lt;D xsi:type="xsd:double"&gt;2.5837421&lt;/D&gt;&lt;D xsi:type="xsd:double"&gt;-1.6791046&lt;/D&gt;&lt;D xsi:type="xsd:double"&gt;4.1745663&lt;/D&gt;&lt;D xsi:type="xsd:double"&gt;-4.4171214&lt;/D&gt;&lt;D xsi:type="xsd:double"&gt;4.506409&lt;/D&gt;&lt;D xsi:type="xsd:double"&gt;-4.1997194&lt;/D&gt;&lt;D xsi:type="xsd:double"&gt;-37.944473&lt;/D&gt;&lt;D xsi:type="xsd:double"&gt;12.715853&lt;/D&gt;&lt;D xsi:type="xsd:double"&gt;1.6713142&lt;/D&gt;&lt;D xsi:type="xsd:double"&gt;18.49314&lt;/D&gt;&lt;D xsi:type="xsd:double"&gt;-0.95577836&lt;/D&gt;&lt;D xsi:type="xsd:double"&gt;8.313692&lt;/D&gt;&lt;D xsi:type="xsd:double"&gt;-5.3347945&lt;/D&gt;&lt;D xsi:type="xsd:double"&gt;-4.6578465&lt;/D&gt;&lt;D xsi:type="xsd:double"&gt;1.3872147&lt;/D&gt;&lt;D xsi:type="xsd:double"&gt;14.098751&lt;/D&gt;&lt;D xsi:type="xsd:double"&gt;4.5033693&lt;/D&gt;&lt;D xsi:type="xsd:double"&gt;-3.961891&lt;/D&gt;&lt;D xsi:type="xsd:double"&gt;0.36553144&lt;/D&gt;&lt;D xsi:type="xsd:double"&gt;0.3121853&lt;/D&gt;&lt;D xsi:type="xsd:double"&gt;5.6016564&lt;/D&gt;&lt;D xsi:type="xsd:double"&gt;8.691907&lt;/D&gt;&lt;D xsi:type="xsd:double"&gt;-1.1780679&lt;/D&gt;&lt;D xsi:type="xsd:double"&gt;1.054573&lt;/D&gt;&lt;D xsi:type="xsd:double"&gt;4.3557167&lt;/D&gt;&lt;D xsi:type="xsd:double"&gt;2.6956558&lt;/D&gt;&lt;D xsi:type="xsd:double"&gt;-4.3607116&lt;/D&gt;&lt;D xsi:type="xsd:double"&gt;-7.613987&lt;/D&gt;&lt;D xsi:type="xsd:double"&gt;11.922752&lt;/D&gt;&lt;D xsi:type="xsd:double"&gt;-12.115973&lt;/D&gt;&lt;D xsi:type="xsd:double"&gt;-15.706545&lt;/D&gt;&lt;D xsi:type="xsd:double"&gt;6.7172885&lt;/D&gt;&lt;D xsi:type="xsd:double"&gt;-21.893818&lt;/D&gt;&lt;D xsi:type="xsd:double"&gt;6.496477&lt;/D&gt;&lt;D xsi:type="xsd:double"&gt;-12.4170065&lt;/D&gt;&lt;D xsi:type="xsd:double"&gt;13.040185&lt;/D&gt;&lt;D xsi:type="xsd:double"&gt;-12.407774&lt;/D&gt;&lt;D xsi:type="xsd:double"&gt;-17.917305&lt;/D&gt;&lt;D xsi:type="xsd:double"&gt;36.753727&lt;/D&gt;&lt;D xsi:type="xsd:double"&gt;4.092777&lt;/D&gt;&lt;D xsi:type="xsd:double"&gt;13.156784&lt;/D&gt;&lt;D xsi:type="xsd:double"&gt;-7.3070107&lt;/D&gt;&lt;D xsi:type="xsd:double"&gt;-1.7164648&lt;/D&gt;&lt;D xsi:type="xsd:double"&gt;5.6921124&lt;/D&gt;&lt;D xsi:type="xsd:double"&gt;8.690333&lt;/D&gt;&lt;D xsi:type="xsd:double"&gt;4.842341&lt;/D&gt;&lt;D xsi:type="xsd:double"&gt;8.431792&lt;/D&gt;&lt;D xsi:type="xsd:double"&gt;0.04953146&lt;/D&gt;&lt;D xsi:type="xsd:double"&gt;-12.623769&lt;/D&gt;&lt;D xsi:type="xsd:double"&gt;0.6232381&lt;/D&gt;&lt;D xsi:type="xsd:double"&gt;13.851345&lt;/D&gt;&lt;D xsi:type="xsd:double"&gt;11.325431&lt;/D&gt;&lt;D xsi:type="xsd:double"&gt;-1.1919141&lt;/D&gt;&lt;D xsi:type="xsd:double"&gt;4.442382&lt;/D&gt;&lt;D xsi:type="xsd:double"&gt;5.6269407&lt;/D&gt;&lt;D xsi:type="xsd:double"&gt;-2.558726&lt;/D&gt;&lt;D xsi:type="xsd:double"&gt;6.3495517&lt;/D&gt;&lt;D xsi:type="xsd:double"&gt;-2.885729&lt;/D&gt;&lt;D xsi:type="xsd:double"&gt;8.152866&lt;/D&gt;&lt;D xsi:type="xsd:double"&gt;-8.716136&lt;/D&gt;&lt;D xsi:type="xsd:double"&gt;1.5053749&lt;/D&gt;&lt;D xsi:type="xsd:double"&gt;1.1440754&lt;/D&gt;&lt;D xsi:type="xsd:double"&gt;-7.4151697&lt;/D&gt;&lt;D xsi:type="xsd:double"&gt;2.03619&lt;/D&gt;&lt;D xsi:type="xsd:double"&gt;-1.9548893&lt;/D&gt;&lt;D xsi:type="xsd:double"&gt;20.629692&lt;/D&gt;&lt;D xsi:type="xsd:double"&gt;5.843401&lt;/D&gt;&lt;D xsi:type="xsd:double"&gt;0.29444695&lt;/D&gt;&lt;D xsi:type="xsd:double"&gt;11.926603&lt;/D&gt;&lt;D xsi:type="xsd:double"&gt;0.4262209&lt;/D&gt;&lt;D xsi:type="xsd:double"&gt;6.129575&lt;/D&gt;&lt;D xsi:type="xsd:double"&gt;6.3849807&lt;/D&gt;&lt;D xsi:type="xsd:double"&gt;-5.0309&lt;/D&gt;&lt;/FQL&gt;&lt;FQL&gt;&lt;Q&gt;TUR^FMA_DIV_YLD(NTMA,-10AY,0,AM,"PORTAGG","MEANR")&lt;/Q&gt;&lt;R&gt;121&lt;/R&gt;&lt;C&gt;1&lt;/C&gt;&lt;D xsi:type="xsd:double"&gt;3.50509304840743&lt;/D&gt;&lt;D xsi:type="xsd:double"&gt;3.16498538483339&lt;/D&gt;&lt;D xsi:type="xsd:double"&gt;3.11354218353894&lt;/D&gt;&lt;D xsi:type="xsd:double"&gt;3.6688628393743&lt;/D&gt;&lt;D xsi:type="xsd:double"&gt;3.57871123790253&lt;/D&gt;&lt;D xsi:type="xsd:double"&gt;3.65192824621307&lt;/D&gt;&lt;D xsi:type="xsd:double"&gt;3.20819666645463&lt;/D&gt;&lt;D xsi:type="xsd:double"&gt;3.21369054722403&lt;/D&gt;&lt;D xsi:type="xsd:double"&gt;3.44367686042057&lt;/D&gt;&lt;D xsi:type="xsd:double"&gt;3.56039383367256&lt;/D&gt;&lt;D xsi:type="xsd:double"&gt;3.40342508277038&lt;/D&gt;&lt;D xsi:type="xsd:double"&gt;3.41897408216017&lt;/D&gt;&lt;D xsi:type="xsd:double"&gt;3.54205599397325&lt;/D&gt;&lt;D xsi:type="xsd:double"&gt;3.62186226798229&lt;/D&gt;&lt;D xsi:type="xsd:double"&gt;3.71036696808639&lt;/D&gt;&lt;D xsi:type="xsd:double"&gt;3.86823306319465&lt;/D&gt;&lt;D xsi:type="xsd:double"&gt;3.71378991852784&lt;/D&gt;&lt;D xsi:type="xsd:double"&gt;3.54195983625428&lt;/D&gt;&lt;D xsi:type="xsd:double"&gt;3.51467821634384&lt;/D&gt;&lt;D xsi:type="xsd:double"&gt;3.61346402689059&lt;/D&gt;&lt;D xsi:type="xsd:double"&gt;3.68729271935752&lt;/D&gt;&lt;D xsi:type="xsd:double"&gt;3.56456504734495&lt;/D&gt;&lt;D xsi:type="xsd:double"&gt;3.54491867367374&lt;/D&gt;&lt;D xsi:type="xsd:double"&gt;3.77213119377245&lt;/D&gt;&lt;D xsi:type="xsd:double"&gt;3.87050415347481&lt;/D&gt;&lt;D xsi:type="xsd:double"&gt;4.1803035400442&lt;/D&gt;&lt;D xsi:type="xsd:double"&gt;4.19240755619032&lt;/D&gt;&lt;D xsi:type="xsd:double"&gt;4.22105808706349&lt;/D&gt;&lt;D xsi:type="xsd:double"&gt;4.11302263911219&lt;/D&gt;&lt;D xsi:type="xsd:double"&gt;4.18275926581208&lt;/D&gt;&lt;D xsi:type="xsd:double"&gt;4.24198754707836&lt;/D&gt;&lt;D xsi:type="xsd:double"&gt;4.76831498974347&lt;/D&gt;&lt;D xsi:type="xsd:double"&gt;5.22725002946965&lt;/D&gt;&lt;D xsi:type="xsd:double"&gt;5.52039716251312&lt;/D&gt;&lt;D xsi:type="xsd:double"&gt;5.83039988278498&lt;/D&gt;&lt;D xsi:type="xsd:double"&gt;5.49996029430951&lt;/D&gt;&lt;D xsi:type="xsd:double"&gt;5.8399061218122&lt;/D&gt;&lt;D xsi:type="xsd:double"&gt;5.40074177291921&lt;/D&gt;&lt;D xsi:type="xsd:double"&gt;5.45171218248798&lt;/D&gt;&lt;D xsi:type="xsd:double"&gt;5.52613340394834&lt;/D&gt;&lt;D xsi:type="xsd:double"&gt;5.25030299921579&lt;/D&gt;&lt;D xsi:type="xsd:double"&gt;4.44764780854821&lt;/D&gt;&lt;D xsi:type="xsd:double"&gt;4.55527755495275&lt;/D&gt;&lt;D xsi:type="xsd:double"&gt;5.03989429109981&lt;/D&gt;&lt;D xsi:type="xsd:double"&gt;5.45237963195391&lt;/D&gt;&lt;D xsi:type="xsd:double"&gt;4.97589027009482&lt;/D&gt;&lt;D xsi:type="xsd:double"&gt;4.61105489817169&lt;/D&gt;&lt;D xsi:type="xsd:double"&gt;4.70989251783579&lt;/D&gt;&lt;D xsi:type="xsd:double"&gt;4.90946224853143&lt;/D&gt;&lt;D xsi:type="xsd:double"&gt;5.20508970760936&lt;/D&gt;&lt;D xsi:type="xsd:double"&gt;4.53169585812679&lt;/D&gt;&lt;D xsi:type="xsd:double"&gt;4.48291810769043&lt;/D&gt;&lt;D xsi:type="xsd:double"&gt;4.42968103353851&lt;/D&gt;&lt;D xsi:type="xsd:double"&gt;4.30963653420914&lt;/D&gt;&lt;D xsi:type="xsd:double"&gt;6.2326822332618&lt;/D&gt;&lt;D xsi:type="xsd:double"&gt;6.18431405396723&lt;/D&gt;&lt;D xsi:type="xsd:double"&gt;5.0021896433774&lt;/D&gt;&lt;D xsi:type="xsd:double"&gt;4.00837046891077&lt;/D&gt;&lt;D xsi:type="xsd:double"&gt;4.0691417109536&lt;/D&gt;&lt;D xsi:type="xsd:double"&gt;4.9059537022185&lt;/D&gt;&lt;D xsi:type="xsd:double"&gt;5.21159449085623&lt;/D&gt;&lt;D xsi:type="xsd:double"&gt;5.00060049188538&lt;/D&gt;&lt;D xsi:type="xsd:double"&gt;4.61506966192219&lt;/D&gt;&lt;D xsi:type="xsd:string"&gt;@NA&lt;/D&gt;&lt;D xsi:type="xsd:double"&gt;3.92461088110816&lt;/D&gt;&lt;D xsi:type="xsd:double"&gt;4.51123915771376&lt;/D&gt;&lt;D xsi:type="xsd:double"&gt;5.33553540190542&lt;/D&gt;&lt;D xsi:type="xsd:double"&gt;6.4631899011468&lt;/D&gt;&lt;D xsi:type="xsd:double"&gt;6.41833435841589&lt;/D&gt;&lt;D xsi:type="xsd:double"&gt;6.43866544201919&lt;/D&gt;&lt;D xsi:type="xsd:double"&gt;6.8327447155325&lt;/D&gt;&lt;D xsi:type="xsd:double"&gt;6.73208159097287&lt;/D&gt;&lt;D xsi:type="xsd:double"&gt;7.20745564585187&lt;/D&gt;&lt;D xsi:type="xsd:double"&gt;7.45396306219976&lt;/D&gt;&lt;D xsi:type="xsd:double"&gt;6.29687368774948&lt;/D&gt;&lt;D xsi:type="xsd:double"&gt;5.27020127283076&lt;/D&gt;&lt;D xsi:type="xsd:double"&gt;5.64891292934593&lt;/D&gt;&lt;D xsi:type="xsd:double"&gt;6.59368984515639&lt;/D&gt;&lt;D xsi:type="xsd:double"&gt;7.06133619095109&lt;/D&gt;&lt;D xsi:type="xsd:double"&gt;6.11746801249469&lt;/D&gt;&lt;D xsi:type="xsd:double"&gt;6.70190802764005&lt;/D&gt;&lt;D xsi:type="xsd:double"&gt;6.76829934642202&lt;/D&gt;&lt;D xsi:type="xsd:double"&gt;7.4890419976541&lt;/D&gt;&lt;D xsi:type="xsd:double"&gt;6.40690459491543&lt;/D&gt;&lt;D xsi:type="xsd:double"&gt;5.19375563152122&lt;/D&gt;&lt;D xsi:type="xsd:double"&gt;5.81248691664208&lt;/D&gt;&lt;D xsi:type="xsd:double"&gt;5.69609319555533&lt;/D&gt;&lt;D xsi:type="xsd:double"&gt;5.40936909953019&lt;/D&gt;&lt;D xsi:type="xsd:double"&gt;5.62382016213725&lt;/D&gt;&lt;D xsi:type="xsd:double"&gt;7.05588188841873&lt;/D&gt;&lt;D xsi:type="xsd:double"&gt;6.00091261620571&lt;/D&gt;&lt;D xsi:type="xsd:double"&gt;6.22989397215527&lt;/D&gt;&lt;D xsi:type="xsd:double"&gt;5.98251008982888&lt;/D&gt;&lt;D xsi:type="xsd:double"&gt;5.80086800021477&lt;/D&gt;&lt;D xsi:type="xsd:double"&gt;5.19703655388404&lt;/D&gt;&lt;D xsi:type="xsd:double"&gt;4.49356170603268&lt;/D&gt;&lt;D xsi:type="xsd:double"&gt;4.33136959480741&lt;/D&gt;&lt;D xsi:type="xsd:double"&gt;4.5131035491233&lt;/D&gt;&lt;D xsi:type="xsd:double"&gt;5.29756787015214&lt;/D&gt;&lt;D xsi:type="xsd:double"&gt;5.78702230060538&lt;/D&gt;&lt;D xsi:type="xsd:double"&gt;5.07657799169408&lt;/D&gt;&lt;D xsi:type="xsd:double"&gt;4.63817086412621&lt;/D&gt;&lt;D xsi:type="xsd:double"&gt;4.80132011774988&lt;/D&gt;&lt;D xsi:type="xsd:double"&gt;4.4411278780009&lt;/D&gt;&lt;D xsi:type="xsd:double"&gt;4.6962201358384&lt;/D&gt;&lt;D xsi:type="xsd:double"&gt;4.67243005008146&lt;/D&gt;&lt;D xsi:type="xsd:double"&gt;4.48427988006784&lt;/D&gt;&lt;D xsi:type="xsd:double"&gt;4.79806023968417&lt;/D&gt;&lt;D xsi:type="xsd:double"&gt;4.75220175198555&lt;/D&gt;&lt;D xsi:type="xsd:double"&gt;5.19320890511573&lt;/D&gt;&lt;D xsi:type="xsd:double"&gt;4.50621038449849&lt;/D&gt;&lt;D xsi:type="xsd:double"&gt;3.52891014618102&lt;/D&gt;&lt;D xsi:type="xsd:double"&gt;3.61883575728021&lt;/D&gt;&lt;D xsi:type="xsd:double"&gt;3.6450416282053&lt;/D&gt;&lt;D xsi:type="xsd:double"&gt;3.67413425192514&lt;/D&gt;&lt;D xsi:type="xsd:double"&gt;4.31841445745503&lt;/D&gt;&lt;D xsi:type="xsd:double"&gt;4.42652688768554&lt;/D&gt;&lt;D xsi:type="xsd:double"&gt;4.48943015507292&lt;/D&gt;&lt;D xsi:type="xsd:double"&gt;4.33987265468473&lt;/D&gt;&lt;D xsi:type="xsd:double"&gt;4.17459067722951&lt;/D&gt;&lt;D xsi:type="xsd:double"&gt;5.31755264267564&lt;/D&gt;&lt;/FQL&gt;&lt;FQL&gt;&lt;Q&gt;EWY^FMA_DIV_YLD(NTMA,-10AY,0,AM,"PORTAGG","MEANR")&lt;/Q&gt;&lt;R&gt;121&lt;/R&gt;&lt;C&gt;1&lt;/C&gt;&lt;D xsi:type="xsd:double"&gt;1.83961314890066&lt;/D&gt;&lt;D xsi:type="xsd:double"&gt;1.72990758495895&lt;/D&gt;&lt;D xsi:type="xsd:double"&gt;1.8660384235028&lt;/D&gt;&lt;D xsi:type="xsd:double"&gt;1.9380925942411&lt;/D&gt;&lt;D xsi:type="xsd:double"&gt;2.04397601015039&lt;/D&gt;&lt;D xsi:type="xsd:double"&gt;2.03525749027914&lt;/D&gt;&lt;D xsi:type="xsd:double"&gt;1.92370457521611&lt;/D&gt;&lt;D xsi:type="xsd:double"&gt;1.93058834290995&lt;/D&gt;&lt;D xsi:type="xsd:double"&gt;1.97643835957472&lt;/D&gt;&lt;D xsi:type="xsd:double"&gt;1.93156845943155&lt;/D&gt;&lt;D xsi:type="xsd:double"&gt;1.95938309394035&lt;/D&gt;&lt;D xsi:type="xsd:double"&gt;1.89227041553592&lt;/D&gt;&lt;D xsi:type="xsd:double"&gt;1.9251240357538&lt;/D&gt;&lt;D xsi:type="xsd:double"&gt;1.91786437155195&lt;/D&gt;&lt;D xsi:type="xsd:double"&gt;1.98729949155246&lt;/D&gt;&lt;D xsi:type="xsd:double"&gt;1.94116522050299&lt;/D&gt;&lt;D xsi:type="xsd:double"&gt;1.92905994112919&lt;/D&gt;&lt;D xsi:type="xsd:double"&gt;1.9319865848551&lt;/D&gt;&lt;D xsi:type="xsd:double"&gt;1.92304211320381&lt;/D&gt;&lt;D xsi:type="xsd:double"&gt;1.95476837604818&lt;/D&gt;&lt;D xsi:type="xsd:double"&gt;1.82743434348034&lt;/D&gt;&lt;D xsi:type="xsd:double"&gt;1.77671367521856&lt;/D&gt;&lt;D xsi:type="xsd:double"&gt;1.77061053479094&lt;/D&gt;&lt;D xsi:type="xsd:double"&gt;1.86536612077478&lt;/D&gt;&lt;D xsi:type="xsd:double"&gt;1.8346853685224&lt;/D&gt;&lt;D xsi:type="xsd:double"&gt;1.7259498629171&lt;/D&gt;&lt;D xsi:type="xsd:double"&gt;1.95580296298037&lt;/D&gt;&lt;D xsi:type="xsd:double"&gt;2.04968413852263&lt;/D&gt;&lt;D xsi:type="xsd:double"&gt;2.01784460328874&lt;/D&gt;&lt;D xsi:type="xsd:double"&gt;2.18455964515319&lt;/D&gt;&lt;D xsi:type="xsd:double"&gt;2.16068296420818&lt;/D&gt;&lt;D xsi:type="xsd:double"&gt;2.23130951356334&lt;/D&gt;&lt;D xsi:type="xsd:double"&gt;2.22272349348488&lt;/D&gt;&lt;D xsi:type="xsd:double"&gt;2.20693007644871&lt;/D&gt;&lt;D xsi:type="xsd:double"&gt;2.39660139618211&lt;/D&gt;&lt;D xsi:type="xsd:double"&gt;2.40340861374535&lt;/D&gt;&lt;D xsi:type="xsd:double"&gt;2.43552511921665&lt;/D&gt;&lt;D xsi:type="xsd:double"&gt;2.55433660659001&lt;/D&gt;&lt;D xsi:type="xsd:double"&gt;2.60787003258575&lt;/D&gt;&lt;D xsi:type="xsd:double"&gt;2.60114741887209&lt;/D&gt;&lt;D xsi:type="xsd:double"&gt;2.62521795884274&lt;/D&gt;&lt;D xsi:type="xsd:double"&gt;2.47210253746884&lt;/D&gt;&lt;D xsi:type="xsd:double"&gt;2.52697299692514&lt;/D&gt;&lt;D xsi:type="xsd:double"&gt;2.44473969315794&lt;/D&gt;&lt;D xsi:type="xsd:double"&gt;2.55121512035095&lt;/D&gt;&lt;D xsi:type="xsd:double"&gt;2.53483673174921&lt;/D&gt;&lt;D xsi:type="xsd:double"&gt;2.53233775905414&lt;/D&gt;&lt;D xsi:type="xsd:double"&gt;2.69630192512117&lt;/D&gt;&lt;D xsi:type="xsd:double"&gt;2.52956632518103&lt;/D&gt;&lt;D xsi:type="xsd:double"&gt;2.52932297580699&lt;/D&gt;&lt;D xsi:type="xsd:double"&gt;2.40588854444926&lt;/D&gt;&lt;D xsi:type="xsd:double"&gt;2.38608093817228&lt;/D&gt;&lt;D xsi:type="xsd:double"&gt;2.32323057199579&lt;/D&gt;&lt;D xsi:type="xsd:double"&gt;2.23414222263837&lt;/D&gt;&lt;D xsi:type="xsd:double"&gt;2.99568372200892&lt;/D&gt;&lt;D xsi:type="xsd:double"&gt;2.96445554078483&lt;/D&gt;&lt;D xsi:type="xsd:double"&gt;2.79428157761302&lt;/D&gt;&lt;D xsi:type="xsd:double"&gt;2.57320922966993&lt;/D&gt;&lt;D xsi:type="xsd:double"&gt;2.55554646063635&lt;/D&gt;&lt;D xsi:type="xsd:double"&gt;2.25775644689828&lt;/D&gt;&lt;D xsi:type="xsd:double"&gt;2.35748039812196&lt;/D&gt;&lt;D xsi:type="xsd:double"&gt;2.32717573786388&lt;/D&gt;&lt;D xsi:type="xsd:double"&gt;2.28759863630321&lt;/D&gt;&lt;D xsi:type="xsd:double"&gt;2.04862079949579&lt;/D&gt;&lt;D xsi:type="xsd:double"&gt;1.80889019883531&lt;/D&gt;&lt;D xsi:type="xsd:double"&gt;1.81608434722899&lt;/D&gt;&lt;D xsi:type="xsd:double"&gt;1.83424567588054&lt;/D&gt;&lt;D xsi:type="xsd:double"&gt;1.8485817545454&lt;/D&gt;&lt;D xsi:type="xsd:double"&gt;1.91779884149146&lt;/D&gt;&lt;D xsi:type="xsd:double"&gt;1.8548331232933&lt;/D&gt;&lt;D xsi:type="xsd:double"&gt;1.87059643789162&lt;/D&gt;&lt;D xsi:type="xsd:double"&gt;1.96137226297011&lt;/D&gt;&lt;D xsi:type="xsd:double"&gt;2.05050548253095&lt;/D&gt;&lt;D xsi:type="xsd:double"&gt;2.21073967590794&lt;/D&gt;&lt;D xsi:type="xsd:double"&gt;2.19566772548239&lt;/D&gt;&lt;D xsi:type="xsd:double"&gt;2.14560097184069&lt;/D&gt;&lt;D xsi:type="xsd:double"&gt;2.16782582217669&lt;/D&gt;&lt;D xsi:type="xsd:double"&gt;2.41631407231078&lt;/D&gt;&lt;D xsi:type="xsd:double"&gt;2.59144625047217&lt;/D&gt;&lt;D xsi:type="xsd:double"&gt;2.58635211176254&lt;/D&gt;&lt;D xsi:type="xsd:double"&gt;2.64721214211846&lt;/D&gt;&lt;D xsi:type="xsd:double"&gt;2.62257871637216&lt;/D&gt;&lt;D xsi:type="xsd:double"&gt;2.9687088983737&lt;/D&gt;&lt;D xsi:type="xsd:double"&gt;2.74741463860502&lt;/D&gt;&lt;D xsi:type="xsd:double"&gt;2.94316784511686&lt;/D&gt;&lt;D xsi:type="xsd:double"&gt;3.07882078149768&lt;/D&gt;&lt;D xsi:type="xsd:double"&gt;2.72414728888394&lt;/D&gt;&lt;D xsi:type="xsd:double"&gt;2.83964584882425&lt;/D&gt;&lt;D xsi:type="xsd:double"&gt;2.84667434579655&lt;/D&gt;&lt;D xsi:type="xsd:double"&gt;2.76950111294687&lt;/D&gt;&lt;D xsi:type="xsd:double"&gt;2.83309067456394&lt;/D&gt;&lt;D xsi:type="xsd:double"&gt;2.59636662804184&lt;/D&gt;&lt;D xsi:type="xsd:double"&gt;2.71841016326597&lt;/D&gt;&lt;D xsi:type="xsd:double"&gt;2.55656508289275&lt;/D&gt;&lt;D xsi:type="xsd:double"&gt;2.64672764419992&lt;/D&gt;&lt;D xsi:type="xsd:double"&gt;2.66758522450997&lt;/D&gt;&lt;D xsi:type="xsd:double"&gt;2.67290557171118&lt;/D&gt;&lt;D xsi:type="xsd:double"&gt;2.77074208867746&lt;/D&gt;&lt;D xsi:type="xsd:double"&gt;2.80563122827365&lt;/D&gt;&lt;D xsi:type="xsd:double"&gt;2.61228878704248&lt;/D&gt;&lt;D xsi:type="xsd:double"&gt;2.64439130494837&lt;/D&gt;&lt;D xsi:type="xsd:double"&gt;2.49525952409385&lt;/D&gt;&lt;D xsi:type="xsd:double"&gt;2.46086916215068&lt;/D&gt;&lt;D xsi:type="xsd:double"&gt;2.43763017406332&lt;/D&gt;&lt;D xsi:type="xsd:double"&gt;2.45535946056962&lt;/D&gt;&lt;D xsi:type="xsd:double"&gt;2.46587254020073&lt;/D&gt;&lt;D xsi:type="xsd:double"&gt;2.34361467785157&lt;/D&gt;&lt;D xsi:type="xsd:double"&gt;2.64735243457304&lt;/D&gt;&lt;D xsi:type="xsd:double"&gt;2.75038786485208&lt;/D&gt;&lt;D xsi:type="xsd:double"&gt;2.71723267660965&lt;/D&gt;&lt;D xsi:type="xsd:double"&gt;2.88271747110663&lt;/D&gt;&lt;D xsi:type="xsd:double"&gt;2.83300292353779&lt;/D&gt;&lt;D xsi:type="xsd:double"&gt;2.78092888934523&lt;/D&gt;&lt;D xsi:type="xsd:double"&gt;2.81563457906973&lt;/D&gt;&lt;D xsi:type="xsd:double"&gt;2.77372611361983&lt;/D&gt;&lt;D xsi:type="xsd:double"&gt;2.96792394300505&lt;/D&gt;&lt;D xsi:type="xsd:double"&gt;2.79068288975592&lt;/D&gt;&lt;D xsi:type="xsd:double"&gt;2.53453960926748&lt;/D&gt;&lt;D xsi:type="xsd:double"&gt;2.31528005322019&lt;/D&gt;&lt;D xsi:type="xsd:double"&gt;2.31123137854149&lt;/D&gt;&lt;D xsi:type="xsd:double"&gt;2.1762373499769&lt;/D&gt;&lt;/FQL&gt;&lt;FQL&gt;&lt;Q&gt;TUR^FMA_PE(NTMA,-10AY,0,AM,"PORTAGG","MEANR")&lt;/Q&gt;&lt;R&gt;121&lt;/R&gt;&lt;C&gt;1&lt;/C&gt;&lt;D xsi:type="xsd:double"&gt;8.42700048526148&lt;/D&gt;&lt;D xsi:type="xsd:double"&gt;9.33403508651637&lt;/D&gt;&lt;D xsi:type="xsd:double"&gt;9.60974788623059&lt;/D&gt;&lt;D xsi:type="xsd:double"&gt;8.04448966579304&lt;/D&gt;&lt;D xsi:type="xsd:double"&gt;8.06300504739434&lt;/D&gt;&lt;D xsi:type="xsd:double"&gt;8.03076307577816&lt;/D&gt;&lt;D xsi:type="xsd:double"&gt;8.86390318662832&lt;/D&gt;&lt;D xsi:type="xsd:double"&gt;9.12380826726447&lt;/D&gt;&lt;D xsi:type="xsd:double"&gt;8.53427935893144&lt;/D&gt;&lt;D xsi:type="xsd:double"&gt;8.3630144731322&lt;/D&gt;&lt;D xsi:type="xsd:double"&gt;8.74228416839105&lt;/D&gt;&lt;D xsi:type="xsd:double"&gt;8.45975384108362&lt;/D&gt;&lt;D xsi:type="xsd:double"&gt;8.37738545488386&lt;/D&gt;&lt;D xsi:type="xsd:double"&gt;8.32239981704278&lt;/D&gt;&lt;D xsi:type="xsd:double"&gt;7.66497518727666&lt;/D&gt;&lt;D xsi:type="xsd:double"&gt;7.550657457204&lt;/D&gt;&lt;D xsi:type="xsd:double"&gt;7.93990091298794&lt;/D&gt;&lt;D xsi:type="xsd:double"&gt;8.49940923022702&lt;/D&gt;&lt;D xsi:type="xsd:double"&gt;8.49941116184729&lt;/D&gt;&lt;D xsi:type="xsd:double"&gt;8.44592112205772&lt;/D&gt;&lt;D xsi:type="xsd:double"&gt;8.58628646805257&lt;/D&gt;&lt;D xsi:type="xsd:double"&gt;8.69475449762787&lt;/D&gt;&lt;D xsi:type="xsd:double"&gt;8.79495422358123&lt;/D&gt;&lt;D xsi:type="xsd:double"&gt;8.56552121065346&lt;/D&gt;&lt;D xsi:type="xsd:double"&gt;8.55861591125753&lt;/D&gt;&lt;D xsi:type="xsd:double"&gt;8.15929250320395&lt;/D&gt;&lt;D xsi:type="xsd:double"&gt;8.22204843955991&lt;/D&gt;&lt;D xsi:type="xsd:double"&gt;7.96645964563146&lt;/D&gt;&lt;D xsi:type="xsd:double"&gt;8.10137757945758&lt;/D&gt;&lt;D xsi:type="xsd:double"&gt;7.93988149018908&lt;/D&gt;&lt;D xsi:type="xsd:double"&gt;8.07193208189366&lt;/D&gt;&lt;D xsi:type="xsd:double"&gt;7.34905106495867&lt;/D&gt;&lt;D xsi:type="xsd:double"&gt;6.69288725277535&lt;/D&gt;&lt;D xsi:type="xsd:double"&gt;6.28444114136626&lt;/D&gt;&lt;D xsi:type="xsd:double"&gt;5.81817498215914&lt;/D&gt;&lt;D xsi:type="xsd:double"&gt;6.08862477627734&lt;/D&gt;&lt;D xsi:type="xsd:double"&gt;5.84419862258073&lt;/D&gt;&lt;D xsi:type="xsd:double"&gt;6.05369672951014&lt;/D&gt;&lt;D xsi:type="xsd:double"&gt;5.57372126333352&lt;/D&gt;&lt;D xsi:type="xsd:double"&gt;5.85033180270259&lt;/D&gt;&lt;D xsi:type="xsd:double"&gt;6.07334342603234&lt;/D&gt;&lt;D xsi:type="xsd:double"&gt;7.15744879817147&lt;/D&gt;&lt;D xsi:type="xsd:double"&gt;7.18582757732338&lt;/D&gt;&lt;D xsi:type="xsd:double"&gt;6.24870912550477&lt;/D&gt;&lt;D xsi:type="xsd:double"&gt;5.73617572916522&lt;/D&gt;&lt;D xsi:type="xsd:double"&gt;6.05528954252389&lt;/D&gt;&lt;D xsi:type="xsd:double"&gt;6.26591977795541&lt;/D&gt;&lt;D xsi:type="xsd:double"&gt;6.40834841555154&lt;/D&gt;&lt;D xsi:type="xsd:double"&gt;6.43489028807192&lt;/D&gt;&lt;D xsi:type="xsd:double"&gt;6.11269400891967&lt;/D&gt;&lt;D xsi:type="xsd:double"&gt;6.30633586138176&lt;/D&gt;&lt;D xsi:type="xsd:double"&gt;6.3732021978602&lt;/D&gt;&lt;D xsi:type="xsd:double"&gt;6.63338500109747&lt;/D&gt;&lt;D xsi:type="xsd:double"&gt;6.65627222110326&lt;/D&gt;&lt;D xsi:type="xsd:double"&gt;5.38984012089516&lt;/D&gt;&lt;D xsi:type="xsd:double"&gt;5.58824276698308&lt;/D&gt;&lt;D xsi:type="xsd:double"&gt;6.72930604067696&lt;/D&gt;&lt;D xsi:type="xsd:double"&gt;8.46863257878778&lt;/D&gt;&lt;D xsi:type="xsd:double"&gt;8.53280128707444&lt;/D&gt;&lt;D xsi:type="xsd:double"&gt;7.98392896241965&lt;/D&gt;&lt;D xsi:type="xsd:double"&gt;7.82197258258474&lt;/D&gt;&lt;D xsi:type="xsd:double"&gt;7.90100247259603&lt;/D&gt;&lt;D xsi:type="xsd:double"&gt;8.38767065024756&lt;/D&gt;&lt;D xsi:type="xsd:double"&gt;8.05904884175421&lt;/D&gt;&lt;D xsi:type="xsd:double"&gt;8.32719644236602&lt;/D&gt;&lt;D xsi:type="xsd:double"&gt;7.73102346710503&lt;/D&gt;&lt;D xsi:type="xsd:double"&gt;7.28876026428846&lt;/D&gt;&lt;D xsi:type="xsd:double"&gt;6.25586018090402&lt;/D&gt;&lt;D xsi:type="xsd:double"&gt;6.26760849305274&lt;/D&gt;&lt;D xsi:type="xsd:double"&gt;6.15967716772383&lt;/D&gt;&lt;D xsi:type="xsd:double"&gt;5.56543648556041&lt;/D&gt;&lt;D xsi:type="xsd:double"&gt;5.61206956129107&lt;/D&gt;&lt;D xsi:type="xsd:double"&gt;5.33139289522987&lt;/D&gt;&lt;D xsi:type="xsd:double"&gt;5.15383832040119&lt;/D&gt;&lt;D xsi:type="xsd:double"&gt;5.63343317170124&lt;/D&gt;&lt;D xsi:type="xsd:double"&gt;6.45604983689976&lt;/D&gt;&lt;D xsi:type="xsd:double"&gt;5.92598480580227&lt;/D&gt;&lt;D xsi:type="xsd:double"&gt;4.68633464048962&lt;/D&gt;&lt;D xsi:type="xsd:double"&gt;4.42337918459676&lt;/D&gt;&lt;D xsi:type="xsd:double"&gt;5.10581058979918&lt;/D&gt;&lt;D xsi:type="xsd:double"&gt;4.30697617929094&lt;/D&gt;&lt;D xsi:type="xsd:double"&gt;4.75197344276952&lt;/D&gt;&lt;D xsi:type="xsd:double"&gt;4.23630954964149&lt;/D&gt;&lt;D xsi:type="xsd:double"&gt;4.36635611737715&lt;/D&gt;&lt;D xsi:type="xsd:double"&gt;5.135429246956&lt;/D&gt;&lt;D xsi:type="xsd:double"&gt;4.6777913702085&lt;/D&gt;&lt;D xsi:type="xsd:double"&gt;5.30152498375447&lt;/D&gt;&lt;D xsi:type="xsd:double"&gt;5.63479214087221&lt;/D&gt;&lt;D xsi:type="xsd:double"&gt;5.16413642144674&lt;/D&gt;&lt;D xsi:type="xsd:double"&gt;4.51369485996206&lt;/D&gt;&lt;D xsi:type="xsd:double"&gt;5.20396627489996&lt;/D&gt;&lt;D xsi:type="xsd:double"&gt;4.84521106005488&lt;/D&gt;&lt;D xsi:type="xsd:double"&gt;4.45126039867174&lt;/D&gt;&lt;D xsi:type="xsd:double"&gt;4.97271828433163&lt;/D&gt;&lt;D xsi:type="xsd:double"&gt;5.45851771580269&lt;/D&gt;&lt;D xsi:type="xsd:double"&gt;6.16896958573605&lt;/D&gt;&lt;D xsi:type="xsd:double"&gt;6.10723191543994&lt;/D&gt;&lt;D xsi:type="xsd:double"&gt;5.87322163527287&lt;/D&gt;&lt;D xsi:type="xsd:double"&gt;4.80981926436546&lt;/D&gt;&lt;D xsi:type="xsd:double"&gt;4.61628012950008&lt;/D&gt;&lt;D xsi:type="xsd:double"&gt;4.73200428679465&lt;/D&gt;&lt;D xsi:type="xsd:double"&gt;5.32541033352494&lt;/D&gt;&lt;D xsi:type="xsd:double"&gt;5.19826965606224&lt;/D&gt;&lt;D xsi:type="xsd:double"&gt;5.57777906084512&lt;/D&gt;&lt;D xsi:type="xsd:double"&gt;5.67392955075571&lt;/D&gt;&lt;D xsi:type="xsd:double"&gt;5.71578127584508&lt;/D&gt;&lt;D xsi:type="xsd:double"&gt;6.33073210942545&lt;/D&gt;&lt;D xsi:type="xsd:double"&gt;5.58428087449322&lt;/D&gt;&lt;D xsi:type="xsd:double"&gt;5.70061849486321&lt;/D&gt;&lt;D xsi:type="xsd:double"&gt;5.38827363624778&lt;/D&gt;&lt;D xsi:type="xsd:double"&gt;6.01000509994465&lt;/D&gt;&lt;D xsi:type="xsd:double"&gt;6.89359095175786&lt;/D&gt;&lt;D xsi:type="xsd:double"&gt;6.61876939862246&lt;/D&gt;&lt;D xsi:type="xsd:double"&gt;6.5506029425961&lt;/D&gt;&lt;D xsi:type="xsd:double"&gt;7.04139379122225&lt;/D&gt;&lt;D xsi:type="xsd:double"&gt;6.19078990732835&lt;/D&gt;&lt;D xsi:type="xsd:double"&gt;6.28393082823135&lt;/D&gt;&lt;D xsi:type="xsd:double"&gt;6.13148467208386&lt;/D&gt;&lt;D xsi:type="xsd:double"&gt;6.94135358195206&lt;/D&gt;&lt;D xsi:type="xsd:double"&gt;7.26401559909161&lt;/D&gt;&lt;D xsi:type="xsd:double"&gt;6.59279691194164&lt;/D&gt;&lt;/FQL&gt;&lt;FQL&gt;&lt;Q&gt;EZA^FMA_PE(NTMA,-10AY,0,AM,"PORTAGG","MEANR")&lt;/Q&gt;&lt;R&gt;121&lt;/R&gt;&lt;C&gt;1&lt;/C&gt;&lt;D xsi:type="xsd:double"&gt;14.8020275421079&lt;/D&gt;&lt;D xsi:type="xsd:double"&gt;16.0367582677364&lt;/D&gt;&lt;D xsi:type="xsd:double"&gt;15.280798759092&lt;/D&gt;&lt;D xsi:type="xsd:double"&gt;13.2011790229771&lt;/D&gt;&lt;D xsi:type="xsd:double"&gt;13.3800764271279&lt;/D&gt;&lt;D xsi:type="xsd:double"&gt;13.7753518739223&lt;/D&gt;&lt;D xsi:type="xsd:double"&gt;14.4240035282964&lt;/D&gt;&lt;D xsi:type="xsd:double"&gt;14.9810814290953&lt;/D&gt;&lt;D xsi:type="xsd:double"&gt;14.1476879468583&lt;/D&gt;&lt;D xsi:type="xsd:double"&gt;14.8789805079684&lt;/D&gt;&lt;D xsi:type="xsd:double"&gt;15.0511110766481&lt;/D&gt;&lt;D xsi:type="xsd:double"&gt;15.9158521618662&lt;/D&gt;&lt;D xsi:type="xsd:double"&gt;14.9637416810255&lt;/D&gt;&lt;D xsi:type="xsd:double"&gt;14.55038172394&lt;/D&gt;&lt;D xsi:type="xsd:double"&gt;13.7633264079708&lt;/D&gt;&lt;D xsi:type="xsd:double"&gt;14.2865539346271&lt;/D&gt;&lt;D xsi:type="xsd:double"&gt;14.9701021102911&lt;/D&gt;&lt;D xsi:type="xsd:double"&gt;15.157141189483&lt;/D&gt;&lt;D xsi:type="xsd:double"&gt;15.5966466331467&lt;/D&gt;&lt;D xsi:type="xsd:double"&gt;15.9554251076859&lt;/D&gt;&lt;D xsi:type="xsd:double"&gt;16.2437575673658&lt;/D&gt;&lt;D xsi:type="xsd:double"&gt;15.0115768825646&lt;/D&gt;&lt;D xsi:type="xsd:double"&gt;15.1701610951399&lt;/D&gt;&lt;D xsi:type="xsd:double"&gt;15.6294480816336&lt;/D&gt;&lt;D xsi:type="xsd:double"&gt;15.3656010463561&lt;/D&gt;&lt;D xsi:type="xsd:double"&gt;15.5712098302473&lt;/D&gt;&lt;D xsi:type="xsd:double"&gt;15.5218494584122&lt;/D&gt;&lt;D xsi:type="xsd:double"&gt;14.078086648283&lt;/D&gt;&lt;D xsi:type="xsd:double"&gt;14.9065478088539&lt;/D&gt;&lt;D xsi:type="xsd:double"&gt;14.3412601247121&lt;/D&gt;&lt;D xsi:type="xsd:double"&gt;15.4791637816031&lt;/D&gt;&lt;D xsi:type="xsd:double"&gt;15.1572672209787&lt;/D&gt;&lt;D xsi:type="xsd:double"&gt;15.307911884502&lt;/D&gt;&lt;D xsi:type="xsd:double"&gt;14.4124058929658&lt;/D&gt;&lt;D xsi:type="xsd:double"&gt;14.0276983432499&lt;/D&gt;&lt;D xsi:type="xsd:double"&gt;13.6774057733164&lt;/D&gt;&lt;D xsi:type="xsd:double"&gt;12.9134747298679&lt;/D&gt;&lt;D xsi:type="xsd:double"&gt;12.349881143335&lt;/D&gt;&lt;D xsi:type="xsd:double"&gt;12.1275501938536&lt;/D&gt;&lt;D xsi:type="xsd:double"&gt;12.5043224013111&lt;/D&gt;&lt;D xsi:type="xsd:double"&gt;12.9885215627396&lt;/D&gt;&lt;D xsi:type="xsd:double"&gt;12.9334788804637&lt;/D&gt;&lt;D xsi:type="xsd:double"&gt;12.9036332731372&lt;/D&gt;&lt;D xsi:type="xsd:double"&gt;13.5467283092033&lt;/D&gt;&lt;D xsi:type="xsd:double"&gt;13.3052816398736&lt;/D&gt;&lt;D xsi:type="xsd:double"&gt;13.2386132742246&lt;/D&gt;&lt;D xsi:type="xsd:double"&gt;12.9447668964494&lt;/D&gt;&lt;D xsi:type="xsd:double"&gt;12.0941704276612&lt;/D&gt;&lt;D xsi:type="xsd:double"&gt;12.0217775165953&lt;/D&gt;&lt;D xsi:type="xsd:double"&gt;11.7801895607243&lt;/D&gt;&lt;D xsi:type="xsd:double"&gt;11.8183616385383&lt;/D&gt;&lt;D xsi:type="xsd:double"&gt;11.8386965906442&lt;/D&gt;&lt;D xsi:type="xsd:double"&gt;12.3316502089318&lt;/D&gt;&lt;D xsi:type="xsd:double"&gt;11.8718648941565&lt;/D&gt;&lt;D xsi:type="xsd:double"&gt;8.83174732321478&lt;/D&gt;&lt;D xsi:type="xsd:double"&gt;9.24392735649898&lt;/D&gt;&lt;D xsi:type="xsd:double"&gt;10.5296778290824&lt;/D&gt;&lt;D xsi:type="xsd:double"&gt;11.2063869120007&lt;/D&gt;&lt;D xsi:type="xsd:double"&gt;11.6691683825588&lt;/D&gt;&lt;D xsi:type="xsd:double"&gt;11.346516500483&lt;/D&gt;&lt;D xsi:type="xsd:double"&gt;11.0360812430499&lt;/D&gt;&lt;D xsi:type="xsd:double"&gt;10.4229569970602&lt;/D&gt;&lt;D xsi:type="xsd:double"&gt;10.5124035931081&lt;/D&gt;&lt;D xsi:type="xsd:double"&gt;9.87059275111546&lt;/D&gt;&lt;D xsi:type="xsd:double"&gt;9.9178514134002&lt;/D&gt;&lt;D xsi:type="xsd:double"&gt;10.5311843043961&lt;/D&gt;&lt;D xsi:type="xsd:double"&gt;10.3672711814355&lt;/D&gt;&lt;D xsi:type="xsd:double"&gt;9.68690399910694&lt;/D&gt;&lt;D xsi:type="xsd:double"&gt;9.55564710798948&lt;/D&gt;&lt;D xsi:type="xsd:double"&gt;9.78496221313294&lt;/D&gt;&lt;D xsi:type="xsd:double"&gt;9.43014063720055&lt;/D&gt;&lt;D xsi:type="xsd:double"&gt;9.51456776906805&lt;/D&gt;&lt;D xsi:type="xsd:double"&gt;8.82444713729506&lt;/D&gt;&lt;D xsi:type="xsd:double"&gt;9.5325058511967&lt;/D&gt;&lt;D xsi:type="xsd:double"&gt;9.60267990794452&lt;/D&gt;&lt;D xsi:type="xsd:double"&gt;9.49321148601526&lt;/D&gt;&lt;D xsi:type="xsd:double"&gt;10.0699926201974&lt;/D&gt;&lt;D xsi:type="xsd:double"&gt;10.0321242125167&lt;/D&gt;&lt;D xsi:type="xsd:double"&gt;9.87968395654703&lt;/D&gt;&lt;D xsi:type="xsd:double"&gt;9.64947037583055&lt;/D&gt;&lt;D xsi:type="xsd:double"&gt;8.67543075568364&lt;/D&gt;&lt;D xsi:type="xsd:double"&gt;8.49580780398275&lt;/D&gt;&lt;D xsi:type="xsd:double"&gt;8.73538237113697&lt;/D&gt;&lt;D xsi:type="xsd:double"&gt;9.11678033795692&lt;/D&gt;&lt;D xsi:type="xsd:double"&gt;8.66437917600628&lt;/D&gt;&lt;D xsi:type="xsd:double"&gt;8.06093434286446&lt;/D&gt;&lt;D xsi:type="xsd:double"&gt;9.04271605233586&lt;/D&gt;&lt;D xsi:type="xsd:double"&gt;8.99574269220103&lt;/D&gt;&lt;D xsi:type="xsd:double"&gt;9.61057897256805&lt;/D&gt;&lt;D xsi:type="xsd:double"&gt;9.12972986662551&lt;/D&gt;&lt;D xsi:type="xsd:double"&gt;8.77709509616496&lt;/D&gt;&lt;D xsi:type="xsd:double"&gt;9.07881706064059&lt;/D&gt;&lt;D xsi:type="xsd:double"&gt;8.91221062599901&lt;/D&gt;&lt;D xsi:type="xsd:double"&gt;9.02905903451416&lt;/D&gt;&lt;D xsi:type="xsd:double"&gt;9.66629957753924&lt;/D&gt;&lt;D xsi:type="xsd:double"&gt;9.92621563751613&lt;/D&gt;&lt;D xsi:type="xsd:double"&gt;9.65617437363419&lt;/D&gt;&lt;D xsi:type="xsd:double"&gt;9.54221186656359&lt;/D&gt;&lt;D xsi:type="xsd:double"&gt;9.38524075534568&lt;/D&gt;&lt;D xsi:type="xsd:double"&gt;9.4654029768123&lt;/D&gt;&lt;D xsi:type="xsd:double"&gt;9.58785268964211&lt;/D&gt;&lt;D xsi:type="xsd:double"&gt;9.39154839685122&lt;/D&gt;&lt;D xsi:type="xsd:double"&gt;9.41301502668618&lt;/D&gt;&lt;D xsi:type="xsd:double"&gt;9.58351634774377&lt;/D&gt;&lt;D xsi:type="xsd:double"&gt;9.8002288802423&lt;/D&gt;&lt;D xsi:type="xsd:double"&gt;9.38651475030138&lt;/D&gt;&lt;D xsi:type="xsd:double"&gt;9.91326242727327&lt;/D&gt;&lt;D xsi:type="xsd:double"&gt;9.92245375184172&lt;/D&gt;&lt;D xsi:type="xsd:double"&gt;9.96036729968016&lt;/D&gt;&lt;D xsi:type="xsd:double"&gt;10.4241505733978&lt;/D&gt;&lt;D xsi:type="xsd:double"&gt;9.89819667240178&lt;/D&gt;&lt;D xsi:type="xsd:double"&gt;10.0080255405152&lt;/D&gt;&lt;D xsi:type="xsd:double"&gt;9.19074204408339&lt;/D&gt;&lt;D xsi:type="xsd:double"&gt;9.61119343368149&lt;/D&gt;&lt;D xsi:type="xsd:double"&gt;9.5768960447293&lt;/D&gt;&lt;D xsi:type="xsd:double"&gt;9.25906985522388&lt;/D&gt;&lt;D xsi:type="xsd:double"&gt;9.85607370015748&lt;/D&gt;&lt;D xsi:type="xsd:double"&gt;10.2440458040121&lt;/D&gt;&lt;D xsi:type="xsd:double"&gt;9.66925320164269&lt;/D&gt;&lt;D xsi:type="xsd:double"&gt;10.237649324477&lt;/D&gt;&lt;D xsi:type="xsd:double"&gt;10.4920349561272&lt;/D&gt;&lt;/FQL&gt;&lt;FQL&gt;&lt;Q&gt;EPOL^FMA_PE(NTMA,-10AY,0,AM,"PORTAGG","MEANR")&lt;/Q&gt;&lt;R&gt;121&lt;/R&gt;&lt;C&gt;1&lt;/C&gt;&lt;D xsi:type="xsd:double"&gt;12.6021715957606&lt;/D&gt;&lt;D xsi:type="xsd:double"&gt;12.3960124234252&lt;/D&gt;&lt;D xsi:type="xsd:double"&gt;11.9237320440432&lt;/D&gt;&lt;D xsi:type="xsd:double"&gt;11.2284033042081&lt;/D&gt;&lt;D xsi:type="xsd:double"&gt;12.1203443020922&lt;/D&gt;&lt;D xsi:type="xsd:double"&gt;12.4283458003054&lt;/D&gt;&lt;D xsi:type="xsd:double"&gt;13.3613275700874&lt;/D&gt;&lt;D xsi:type="xsd:double"&gt;13.0</t>
        </r>
      </text>
    </comment>
    <comment ref="A16" authorId="0" shapeId="0" xr:uid="{BD01AA22-7614-40E0-A638-6ABE19A8DEC4}">
      <text>
        <r>
          <rPr>
            <b/>
            <sz val="9"/>
            <color indexed="81"/>
            <rFont val="Tahoma"/>
            <family val="2"/>
          </rPr>
          <t>455922839865&lt;/D&gt;&lt;D xsi:type="xsd:double"&gt;12.0546110241623&lt;/D&gt;&lt;D xsi:type="xsd:double"&gt;11.7654530178985&lt;/D&gt;&lt;D xsi:type="xsd:double"&gt;11.3017361535232&lt;/D&gt;&lt;D xsi:type="xsd:double"&gt;12.4820712779706&lt;/D&gt;&lt;D xsi:type="xsd:double"&gt;11.4640989183102&lt;/D&gt;&lt;D xsi:type="xsd:double"&gt;11.6642987366448&lt;/D&gt;&lt;D xsi:type="xsd:double"&gt;11.6857065641934&lt;/D&gt;&lt;D xsi:type="xsd:double"&gt;11.8482843549173&lt;/D&gt;&lt;D xsi:type="xsd:double"&gt;12.314878516711&lt;/D&gt;&lt;D xsi:type="xsd:double"&gt;12.8130980475514&lt;/D&gt;&lt;D xsi:type="xsd:double"&gt;12.5267946726183&lt;/D&gt;&lt;D xsi:type="xsd:double"&gt;12.2315397408391&lt;/D&gt;&lt;D xsi:type="xsd:double"&gt;12.6803149172002&lt;/D&gt;&lt;D xsi:type="xsd:double"&gt;12.3853891451535&lt;/D&gt;&lt;D xsi:type="xsd:double"&gt;12.649345201359&lt;/D&gt;&lt;D xsi:type="xsd:double"&gt;12.5795717556363&lt;/D&gt;&lt;D xsi:type="xsd:double"&gt;12.5854068089003&lt;/D&gt;&lt;D xsi:type="xsd:double"&gt;12.455751307768&lt;/D&gt;&lt;D xsi:type="xsd:double"&gt;11.9019149464258&lt;/D&gt;&lt;D xsi:type="xsd:double"&gt;11.6400659822577&lt;/D&gt;&lt;D xsi:type="xsd:double"&gt;12.3661004339195&lt;/D&gt;&lt;D xsi:type="xsd:double"&gt;11.6978678291338&lt;/D&gt;&lt;D xsi:type="xsd:double"&gt;11.544381703089&lt;/D&gt;&lt;D xsi:type="xsd:double"&gt;11.4062698571438&lt;/D&gt;&lt;D xsi:type="xsd:double"&gt;11.5472046977798&lt;/D&gt;&lt;D xsi:type="xsd:double"&gt;10.9971194102736&lt;/D&gt;&lt;D xsi:type="xsd:double"&gt;10.4264211356322&lt;/D&gt;&lt;D xsi:type="xsd:double"&gt;10.8342605649138&lt;/D&gt;&lt;D xsi:type="xsd:double"&gt;10.4316345052721&lt;/D&gt;&lt;D xsi:type="xsd:double"&gt;10.3904178949701&lt;/D&gt;&lt;D xsi:type="xsd:double"&gt;10.5077089783836&lt;/D&gt;&lt;D xsi:type="xsd:double"&gt;10.6416479316177&lt;/D&gt;&lt;D xsi:type="xsd:double"&gt;10.7704840759814&lt;/D&gt;&lt;D xsi:type="xsd:double"&gt;10.8545552972147&lt;/D&gt;&lt;D xsi:type="xsd:double"&gt;10.5546882576055&lt;/D&gt;&lt;D xsi:type="xsd:double"&gt;11.2083895964508&lt;/D&gt;&lt;D xsi:type="xsd:double"&gt;10.3175546542541&lt;/D&gt;&lt;D xsi:type="xsd:double"&gt;10.6011335953069&lt;/D&gt;&lt;D xsi:type="xsd:double"&gt;10.7980279139811&lt;/D&gt;&lt;D xsi:type="xsd:double"&gt;9.67718821962368&lt;/D&gt;&lt;D xsi:type="xsd:double"&gt;9.97755832375551&lt;/D&gt;&lt;D xsi:type="xsd:double"&gt;9.83301496488365&lt;/D&gt;&lt;D xsi:type="xsd:double"&gt;10.3853968240339&lt;/D&gt;&lt;D xsi:type="xsd:double"&gt;10.0077089850091&lt;/D&gt;&lt;D xsi:type="xsd:double"&gt;10.5466020557169&lt;/D&gt;&lt;D xsi:type="xsd:double"&gt;10.6989971444681&lt;/D&gt;&lt;D xsi:type="xsd:double"&gt;7.15326808818261&lt;/D&gt;&lt;D xsi:type="xsd:double"&gt;9.77238682126533&lt;/D&gt;&lt;D xsi:type="xsd:double"&gt;11.7835705052621&lt;/D&gt;&lt;D xsi:type="xsd:double"&gt;13.0904046695695&lt;/D&gt;&lt;D xsi:type="xsd:double"&gt;12.5039405072658&lt;/D&gt;&lt;D xsi:type="xsd:double"&gt;12.7100813263881&lt;/D&gt;&lt;D xsi:type="xsd:double"&gt;12.190860861697&lt;/D&gt;&lt;D xsi:type="xsd:double"&gt;11.9164752269387&lt;/D&gt;&lt;D xsi:type="xsd:double"&gt;13.665889620439&lt;/D&gt;&lt;D xsi:type="xsd:double"&gt;13.969311701228&lt;/D&gt;&lt;D xsi:type="xsd:double"&gt;13.6803986977655&lt;/D&gt;&lt;D xsi:type="xsd:double"&gt;11.2236546070143&lt;/D&gt;&lt;D xsi:type="xsd:double"&gt;11.8167550153516&lt;/D&gt;&lt;D xsi:type="xsd:double"&gt;12.0839934005572&lt;/D&gt;&lt;D xsi:type="xsd:double"&gt;12.658153637866&lt;/D&gt;&lt;D xsi:type="xsd:double"&gt;12.6338815736879&lt;/D&gt;&lt;D xsi:type="xsd:double"&gt;12.0447809778839&lt;/D&gt;&lt;D xsi:type="xsd:double"&gt;12.0228701885951&lt;/D&gt;&lt;D xsi:type="xsd:double"&gt;11.6685734487994&lt;/D&gt;&lt;D xsi:type="xsd:double"&gt;12.3439582620148&lt;/D&gt;&lt;D xsi:type="xsd:double"&gt;11.818777640748&lt;/D&gt;&lt;D xsi:type="xsd:double"&gt;10.2463593101421&lt;/D&gt;&lt;D xsi:type="xsd:double"&gt;11.2051619556165&lt;/D&gt;&lt;D xsi:type="xsd:double"&gt;10.0949780505477&lt;/D&gt;&lt;D xsi:type="xsd:double"&gt;9.2694590586071&lt;/D&gt;&lt;D xsi:type="xsd:double"&gt;8.96754755062581&lt;/D&gt;&lt;D xsi:type="xsd:double"&gt;6.58192303354194&lt;/D&gt;&lt;D xsi:type="xsd:double"&gt;6.64180735682575&lt;/D&gt;&lt;D xsi:type="xsd:double"&gt;6.02459220361498&lt;/D&gt;&lt;D xsi:type="xsd:double"&gt;6.42175559099232&lt;/D&gt;&lt;D xsi:type="xsd:double"&gt;6.28355359160626&lt;/D&gt;&lt;D xsi:type="xsd:double"&gt;6.38711865309282&lt;/D&gt;&lt;D xsi:type="xsd:double"&gt;7.34919276274764&lt;/D&gt;&lt;D xsi:type="xsd:double"&gt;7.41957026597952&lt;/D&gt;&lt;D xsi:type="xsd:double"&gt;8.06177401218741&lt;/D&gt;&lt;D xsi:type="xsd:double"&gt;7.67939091731775&lt;/D&gt;&lt;D xsi:type="xsd:double"&gt;7.21785694533563&lt;/D&gt;&lt;D xsi:type="xsd:double"&gt;7.0099640302845&lt;/D&gt;&lt;D xsi:type="xsd:double"&gt;7.42520279469741&lt;/D&gt;&lt;D xsi:type="xsd:double"&gt;7.86341746097024&lt;/D&gt;&lt;D xsi:type="xsd:double"&gt;8.3589188322369&lt;/D&gt;&lt;D xsi:type="xsd:double"&gt;8.33803340317545&lt;/D&gt;&lt;D xsi:type="xsd:double"&gt;7.93444392601419&lt;/D&gt;&lt;D xsi:type="xsd:double"&gt;7.98735517337283&lt;/D&gt;&lt;D xsi:type="xsd:double"&gt;8.17134530032842&lt;/D&gt;&lt;D xsi:type="xsd:double"&gt;8.84790425381075&lt;/D&gt;&lt;D xsi:type="xsd:double"&gt;8.23742128253953&lt;/D&gt;&lt;D xsi:type="xsd:double"&gt;8.92737985097591&lt;/D&gt;&lt;D xsi:type="xsd:double"&gt;9.44656331713615&lt;/D&gt;&lt;D xsi:type="xsd:double"&gt;8.56559298249073&lt;/D&gt;&lt;D xsi:type="xsd:double"&gt;8.85534549470871&lt;/D&gt;&lt;D xsi:type="xsd:double"&gt;8.70173492792493&lt;/D&gt;&lt;D xsi:type="xsd:double"&gt;8.98443277589595&lt;/D&gt;&lt;D xsi:type="xsd:double"&gt;8.01905468780816&lt;/D&gt;&lt;D xsi:type="xsd:double"&gt;7.90717839764422&lt;/D&gt;&lt;D xsi:type="xsd:double"&gt;8.11809540565326&lt;/D&gt;&lt;D xsi:type="xsd:double"&gt;7.7988752646657&lt;/D&gt;&lt;D xsi:type="xsd:double"&gt;7.95677327540822&lt;/D&gt;&lt;D xsi:type="xsd:double"&gt;7.71284768146781&lt;/D&gt;&lt;D xsi:type="xsd:double"&gt;8.77536076007001&lt;/D&gt;&lt;D xsi:type="xsd:double"&gt;9.32327956196652&lt;/D&gt;&lt;D xsi:type="xsd:double"&gt;8.63149791632222&lt;/D&gt;&lt;D xsi:type="xsd:double"&gt;9.55096274454075&lt;/D&gt;&lt;D xsi:type="xsd:double"&gt;9.21792473948316&lt;/D&gt;&lt;D xsi:type="xsd:double"&gt;9.45566661687502&lt;/D&gt;&lt;D xsi:type="xsd:double"&gt;9.88103321131389&lt;/D&gt;&lt;D xsi:type="xsd:double"&gt;9.72861515731285&lt;/D&gt;&lt;/FQL&gt;&lt;FQL&gt;&lt;Q&gt;EWT^FMA_PE(LTMA,-10AY,0,AM,"PORTAGG","MEANR")&lt;/Q&gt;&lt;R&gt;121&lt;/R&gt;&lt;C&gt;1&lt;/C&gt;&lt;D xsi:type="xsd:double"&gt;12.8142683060534&lt;/D&gt;&lt;D xsi:type="xsd:double"&gt;12.9251367345124&lt;/D&gt;&lt;D xsi:type="xsd:double"&gt;12.7323031197743&lt;/D&gt;&lt;D xsi:type="xsd:double"&gt;12.1806045463338&lt;/D&gt;&lt;D xsi:type="xsd:double"&gt;11.2083443863029&lt;/D&gt;&lt;D xsi:type="xsd:double"&gt;11.8690604515072&lt;/D&gt;&lt;D xsi:type="xsd:double"&gt;12.4547513464686&lt;/D&gt;&lt;D xsi:type="xsd:double"&gt;12.4904044972352&lt;/D&gt;&lt;D xsi:type="xsd:double"&gt;12.374358804837&lt;/D&gt;&lt;D xsi:type="xsd:double"&gt;12.964336577348&lt;/D&gt;&lt;D xsi:type="xsd:double"&gt;13.2437776666137&lt;/D&gt;&lt;D xsi:type="xsd:double"&gt;13.8013596416782&lt;/D&gt;&lt;D xsi:type="xsd:double"&gt;13.7010157244465&lt;/D&gt;&lt;D xsi:type="xsd:double"&gt;14.4148799355337&lt;/D&gt;&lt;D xsi:type="xsd:double"&gt;13.8283357245014&lt;/D&gt;&lt;D xsi:type="xsd:double"&gt;14.4281447374096&lt;/D&gt;&lt;D xsi:type="xsd:double"&gt;14.4664464884253&lt;/D&gt;&lt;D xsi:type="xsd:double"&gt;14.519537223402&lt;/D&gt;&lt;D xsi:type="xsd:double"&gt;14.4603432654834&lt;/D&gt;&lt;D xsi:type="xsd:double"&gt;14.3764363236552&lt;/D&gt;&lt;D xsi:type="xsd:double"&gt;14.3547666267478&lt;/D&gt;&lt;D xsi:type="xsd:double"&gt;14.3541190930081&lt;/D&gt;&lt;D xsi:type="xsd:double"&gt;14.6555201626711&lt;/D&gt;&lt;D xsi:type="xsd:double"&gt;14.6713099068619&lt;/D&gt;&lt;D xsi:type="xsd:double"&gt;14.6315180145187&lt;/D&gt;&lt;D xsi:type="xsd:double"&gt;14.6934405520236&lt;/D&gt;&lt;D xsi:type="xsd:double"&gt;14.8390515094245&lt;/D&gt;&lt;D xsi:type="xsd:double"&gt;14.4491246987233&lt;/D&gt;&lt;D xsi:type="xsd:double"&gt;14.7494211603898&lt;/D&gt;&lt;D xsi:type="xsd:double"&gt;14.0851872619441&lt;/D&gt;&lt;D xsi:type="xsd:double"&gt;14.5047578791186&lt;/D&gt;&lt;D xsi:type="xsd:double"&gt;14.3944670685671&lt;/D&gt;&lt;D xsi:type="xsd:double"&gt;14.3351301874813&lt;/D&gt;&lt;D xsi:type="xsd:double"&gt;14.3607126208582&lt;/D&gt;&lt;D xsi:type="xsd:double"&gt;14.0319280732483&lt;/D&gt;&lt;D xsi:type="xsd:double"&gt;14.1893496534279&lt;/D&gt;&lt;D xsi:type="xsd:double"&gt;13.7205116059094&lt;/D&gt;&lt;D xsi:type="xsd:double"&gt;12.9453487569104&lt;/D&gt;&lt;D xsi:type="xsd:double"&gt;12.577082058315&lt;/D&gt;&lt;D xsi:type="xsd:double"&gt;12.6042658182946&lt;/D&gt;&lt;D xsi:type="xsd:double"&gt;12.7658755419105&lt;/D&gt;&lt;D xsi:type="xsd:double"&gt;13.5020573741025&lt;/D&gt;&lt;D xsi:type="xsd:double"&gt;14.1019725055355&lt;/D&gt;&lt;D xsi:type="xsd:double"&gt;14.3736325810123&lt;/D&gt;&lt;D xsi:type="xsd:double"&gt;14.516243193033&lt;/D&gt;&lt;D xsi:type="xsd:double"&gt;14.6057514654625&lt;/D&gt;&lt;D xsi:type="xsd:double"&gt;14.9889499198229&lt;/D&gt;&lt;D xsi:type="xsd:double"&gt;14.8445916304258&lt;/D&gt;&lt;D xsi:type="xsd:double"&gt;15.4322482456168&lt;/D&gt;&lt;D xsi:type="xsd:double"&gt;15.7003467244139&lt;/D&gt;&lt;D xsi:type="xsd:double"&gt;16.6221113127546&lt;/D&gt;&lt;D xsi:type="xsd:double"&gt;17.0570189495952&lt;/D&gt;&lt;D xsi:type="xsd:double"&gt;17.5446064835149&lt;/D&gt;&lt;D xsi:type="xsd:double"&gt;17.238687172632&lt;/D&gt;&lt;D xsi:type="xsd:double"&gt;16.1275707202933&lt;/D&gt;&lt;D xsi:type="xsd:double"&gt;16.1213600023511&lt;/D&gt;&lt;D xsi:type="xsd:double"&gt;16.4853481656427&lt;/D&gt;&lt;D xsi:type="xsd:double"&gt;16.9904864550332&lt;/D&gt;&lt;D xsi:type="xsd:double"&gt;17.6499937886569&lt;/D&gt;&lt;D xsi:type="xsd:double"&gt;17.7413581889645&lt;/D&gt;&lt;D xsi:type="xsd:double"&gt;17.3045790500343&lt;/D&gt;&lt;D xsi:type="xsd:double"&gt;17.5660157565317&lt;/D&gt;&lt;D xsi:type="xsd:double"&gt;16.97665514601&lt;/D&gt;&lt;D xsi:type="xsd:double"&gt;17.8651969933131&lt;/D&gt;&lt;D xsi:type="xsd:double"&gt;19.4398598189437&lt;/D&gt;&lt;D xsi:type="xsd:double"&gt;18.936910747395&lt;/D&gt;&lt;D xsi:type="xsd:double"&gt;18.6639148417518&lt;/D&gt;&lt;D xsi:type="xsd:double"&gt;18.2456081241526&lt;/D&gt;&lt;D xsi:type="xsd:double"&gt;17.1215867603521&lt;/D&gt;&lt;D xsi:type="xsd:double"&gt;16.9266789116677&lt;/D&gt;&lt;D xsi:type="xsd:double"&gt;16.4446156023634&lt;/D&gt;&lt;D xsi:type="xsd:double"&gt;15.380411043675&lt;/D&gt;&lt;D xsi:type="xsd:double"&gt;14.9318940117841&lt;/D&gt;&lt;D xsi:type="xsd:double"&gt;13.7079499036663&lt;/D&gt;&lt;D xsi:type="xsd:double"&gt;13.5954950441466&lt;/D&gt;&lt;D xsi:type="xsd:double"&gt;13.071000798813&lt;/D&gt;&lt;D xsi:type="xsd:double"&gt;13.0584409993533&lt;/D&gt;&lt;D xsi:type="xsd:double"&gt;12.8475970928192&lt;/D&gt;&lt;D xsi:type="xsd:double"&gt;12.310024097106&lt;/D&gt;&lt;D xsi:type="xsd:double"&gt;12.1997152803048&lt;/D&gt;&lt;D xsi:type="xsd:double"&gt;11.8041461031711&lt;/D&gt;&lt;D xsi:type="xsd:double"&gt;11.954907882211&lt;/D&gt;&lt;D xsi:type="xsd:double"&gt;10.932991464571&lt;/D&gt;&lt;D xsi:type="xsd:double"&gt;11.3242480931675&lt;/D&gt;&lt;D xsi:type="xsd:double"&gt;11.0356666903336&lt;/D&gt;&lt;D xsi:type="xsd:double"&gt;10.0904984876943&lt;/D&gt;&lt;D xsi:type="xsd:double"&gt;10.6076297130534&lt;/D&gt;&lt;D xsi:type="xsd:double"&gt;11.073332930205&lt;/D&gt;&lt;D xsi:type="xsd:double"&gt;11.3134582704587&lt;/D&gt;&lt;D xsi:type="xsd:double"&gt;12.2660520747437&lt;/D&gt;&lt;D xsi:type="xsd:double"&gt;12.5426794514984&lt;/D&gt;&lt;D xsi:type="xsd:double"&gt;13.078148344562&lt;/D&gt;&lt;D xsi:type="xsd:double"&gt;13.5654737754&lt;/D&gt;&lt;D xsi:type="xsd:double"&gt;14.6557799374846&lt;/D&gt;&lt;D xsi:type="xsd:double"&gt;15.3191040208558&lt;/D&gt;&lt;D xsi:type="xsd:double"&gt;15.9111981542863&lt;/D&gt;&lt;D xsi:type="xsd:double"&gt;16.114531061652&lt;/D&gt;&lt;D xsi:type="xsd:double"&gt;16.7964332720223&lt;/D&gt;&lt;D xsi:type="xsd:double"&gt;16.9356498699152&lt;/D&gt;&lt;D xsi:type="xsd:double"&gt;18.0315012348571&lt;/D&gt;&lt;D xsi:type="xsd:double"&gt;18.7354094755402&lt;/D&gt;&lt;D xsi:type="xsd:double"&gt;19.0918767151712&lt;/D&gt;&lt;D xsi:type="xsd:double"&gt;19.89495906853&lt;/D&gt;&lt;D xsi:type="xsd:double"&gt;19.8012395094133&lt;/D&gt;&lt;D xsi:type="xsd:double"&gt;19.7185726746468&lt;/D&gt;&lt;D xsi:type="xsd:double"&gt;19.6802938094361&lt;/D&gt;&lt;D xsi:type="xsd:double"&gt;20.1880304244543&lt;/D&gt;&lt;D xsi:type="xsd:double"&gt;18.7355251636476&lt;/D&gt;&lt;D xsi:type="xsd:double"&gt;17.7934786764435&lt;/D&gt;&lt;D xsi:type="xsd:double"&gt;18.0877093843832&lt;/D&gt;&lt;D xsi:type="xsd:double"&gt;17.8962883086452&lt;/D&gt;&lt;D xsi:type="xsd:double"&gt;17.6658701205304&lt;/D&gt;&lt;D xsi:type="xsd:double"&gt;17.3109153792913&lt;/D&gt;&lt;D xsi:type="xsd:double"&gt;17.2645548322654&lt;/D&gt;&lt;D xsi:type="xsd:double"&gt;16.9670264998657&lt;/D&gt;&lt;D xsi:type="xsd:double"&gt;16.3905407406548&lt;/D&gt;&lt;D xsi:type="xsd:double"&gt;16.532747938125&lt;/D&gt;&lt;D xsi:type="xsd:double"&gt;16.8066214542406&lt;/D&gt;&lt;D xsi:type="xsd:double"&gt;17.0201530579334&lt;/D&gt;&lt;D xsi:type="xsd:double"&gt;17.7129926901872&lt;/D&gt;&lt;D xsi:type="xsd:double"&gt;18.4897622247511&lt;/D&gt;&lt;/FQL&gt;&lt;FQL&gt;&lt;Q&gt;DDR3512M-FDS^FG_PRICE(0)&lt;/Q&gt;&lt;R&gt;1&lt;/R&gt;&lt;C&gt;1&lt;/C&gt;&lt;D xsi:type="xsd:double"&gt;1.7106624&lt;/D&gt;&lt;/FQL&gt;&lt;FQL&gt;&lt;Q&gt;PASP-FDS^FG_PRICE(0)&lt;/Q&gt;&lt;R&gt;1&lt;/R&gt;&lt;C&gt;1&lt;/C&gt;&lt;D xsi:type="xsd:double"&gt;1228&lt;/D&gt;&lt;/FQL&gt;&lt;FQL&gt;&lt;Q&gt;PLATI-FDS^FG_PRICE(0)&lt;/Q&gt;&lt;R&gt;1&lt;/R&gt;&lt;C&gt;1&lt;/C&gt;&lt;D xsi:type="xsd:double"&gt;1409&lt;/D&gt;&lt;/FQL&gt;&lt;FQL&gt;&lt;Q&gt;W-FDS^FG_PRICE(0)&lt;/Q&gt;&lt;R&gt;1&lt;/R&gt;&lt;C&gt;1&lt;/C&gt;&lt;D xsi:type="xsd:double"&gt;5.03&lt;/D&gt;&lt;/FQL&gt;&lt;FQL&gt;&lt;Q&gt;COPP-FDS^FG_PRICE(0)&lt;/Q&gt;&lt;R&gt;1&lt;/R&gt;&lt;C&gt;1&lt;/C&gt;&lt;D xsi:type="xsd:double"&gt;4.5885&lt;/D&gt;&lt;/FQL&gt;&lt;FQL&gt;&lt;Q&gt;KSA^FG_PRICE_MAVG(0,,,,200)&lt;/Q&gt;&lt;R&gt;1&lt;/R&gt;&lt;C&gt;1&lt;/C&gt;&lt;D xsi:type="xsd:double"&gt;39.7811&lt;/D&gt;&lt;/FQL&gt;&lt;FQL&gt;&lt;Q&gt;UAE^FG_PRICE_MAVG(0,,,,60)&lt;/Q&gt;&lt;R&gt;1&lt;/R&gt;&lt;C&gt;1&lt;/C&gt;&lt;D xsi:type="xsd:double"&gt;19.41227&lt;/D&gt;&lt;/FQL&gt;&lt;FQL&gt;&lt;Q&gt;SET-BKK^FG_PRICE_MAVG(0,,,,30)&lt;/Q&gt;&lt;R&gt;1&lt;/R&gt;&lt;C&gt;1&lt;/C&gt;&lt;D xsi:type="xsd:double"&gt;1255.8033&lt;/D&gt;&lt;/FQL&gt;&lt;FQL&gt;&lt;Q&gt;QAT^FG_PRICE(0)&lt;/Q&gt;&lt;R&gt;1&lt;/R&gt;&lt;C&gt;1&lt;/C&gt;&lt;D xsi:type="xsd:double"&gt;19.54&lt;/D&gt;&lt;/FQL&gt;&lt;FQL&gt;&lt;Q&gt;MCHI^FG_PRICE(0)&lt;/Q&gt;&lt;R&gt;1&lt;/R&gt;&lt;C&gt;1&lt;/C&gt;&lt;D xsi:type="xsd:double"&gt;63.95&lt;/D&gt;&lt;/FQL&gt;&lt;FQL&gt;&lt;Q&gt;INDA^FG_PRICE(0)&lt;/Q&gt;&lt;R&gt;1&lt;/R&gt;&lt;C&gt;1&lt;/C&gt;&lt;D xsi:type="xsd:double"&gt;53.15&lt;/D&gt;&lt;/FQL&gt;&lt;FQL&gt;&lt;Q&gt;GREK^FG_PRICE(0)&lt;/Q&gt;&lt;R&gt;1&lt;/R&gt;&lt;C&gt;1&lt;/C&gt;&lt;D xsi:type="xsd:double"&gt;65.17&lt;/D&gt;&lt;/FQL&gt;&lt;FQL&gt;&lt;Q&gt;USDMXN^FG_PRICE_CHANGE(0,-6AM)&lt;/Q&gt;&lt;R&gt;1&lt;/R&gt;&lt;C&gt;1&lt;/C&gt;&lt;D xsi:type="xsd:double"&gt;-8.273846&lt;/D&gt;&lt;/FQL&gt;&lt;FQL&gt;&lt;Q&gt;USDPHP^FG_COMPANY_NAME&lt;/Q&gt;&lt;R&gt;1&lt;/R&gt;&lt;C&gt;1&lt;/C&gt;&lt;D xsi:type="xsd:string"&gt;Philippines Peso per U.S. Dollar&lt;/D&gt;&lt;/FQL&gt;&lt;FQL&gt;&lt;Q&gt;FC0000IN^FMA_EPS(NTMA,-20AY,0,CY,,"PORTAGG","MEANR")&lt;/Q&gt;&lt;R&gt;20&lt;/R&gt;&lt;C&gt;1&lt;/C&gt;&lt;D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xsi:type="xsd:double"&gt;36.1690917182002&lt;/D&gt;&lt;D xsi:type="xsd:double"&gt;32.4731846991122&lt;/D&gt;&lt;D xsi:type="xsd:double"&gt;47.0064631660467&lt;/D&gt;&lt;D xsi:type="xsd:double"&gt;46.026587676227&lt;/D&gt;&lt;D xsi:type="xsd:double"&gt;54.6634548811533&lt;/D&gt;&lt;D xsi:type="xsd:double"&gt;59.2310926159091&lt;/D&gt;&lt;/FQL&gt;&lt;FQL&gt;&lt;Q&gt;EPHE^P_PRICE_RETURNS_PR('52W',2,-10AY,0,AM)&lt;/Q&gt;&lt;R&gt;121&lt;/R&gt;&lt;C&gt;1&lt;/C&gt;&lt;D xsi:type="xsd:double"&gt;-9.48112&lt;/D&gt;&lt;D xsi:type="xsd:double"&gt;-0.54335&lt;/D&gt;&lt;D xsi:type="xsd:double"&gt;-11.675096&lt;/D&gt;&lt;D xsi:type="xsd:double"&gt;-12.9883175&lt;/D&gt;&lt;D xsi:type="xsd:double"&gt;-19.764202&lt;/D&gt;&lt;D xsi:type="xsd:double"&gt;-20.975489&lt;/D&gt;&lt;D xsi:type="xsd:double"&gt;-13.567554&lt;/D&gt;&lt;D xsi:type="xsd:double"&gt;-12.886089&lt;/D&gt;&lt;D xsi:type="xsd:double"&gt;-9.154648&lt;/D&gt;&lt;D xsi:type="xsd:double"&gt;-0.21733046&lt;/D&gt;&lt;D xsi:type="xsd:double"&gt;5.0258517&lt;/D&gt;&lt;D xsi:type="xsd:double"&gt;7.07134&lt;/D&gt;&lt;D xsi:type="xsd:double"&gt;6.788945&lt;/D&gt;&lt;D xsi:type="xsd:double"&gt;-2.1253765&lt;/D&gt;&lt;D xsi:type="xsd:double"&gt;-4.166478&lt;/D&gt;&lt;D xsi:type="xsd:double"&gt;0.75336695&lt;/D&gt;&lt;D xsi:type="xsd:double"&gt;12.927914&lt;/D&gt;&lt;D xsi:type="xsd:double"&gt;6.8379283&lt;/D&gt;&lt;D xsi:type="xsd:double"&gt;-1.883167&lt;/D&gt;&lt;D xsi:type="xsd:double"&gt;-1.7451763&lt;/D&gt;&lt;D xsi:type="xsd:double"&gt;0.39803982&lt;/D&gt;&lt;D xsi:type="xsd:double"&gt;-1.2901604&lt;/D&gt;&lt;D xsi:type="xsd:double"&gt;-6.9816885&lt;/D&gt;&lt;D xsi:type="xsd:double"&gt;-11.520213&lt;/D&gt;&lt;D xsi:type="xsd:double"&gt;0.00385046&lt;/D&gt;&lt;D xsi:type="xsd:double"&gt;6.175697&lt;/D&gt;&lt;D xsi:type="xsd:double"&gt;11.923944&lt;/D&gt;&lt;D xsi:type="xsd:double"&gt;15.207481&lt;/D&gt;&lt;D xsi:type="xsd:double"&gt;15.021515&lt;/D&gt;&lt;D xsi:type="xsd:double"&gt;7.644701&lt;/D&gt;&lt;D xsi:type="xsd:double"&gt;8.295679&lt;/D&gt;&lt;D xsi:type="xsd:double"&gt;-3.554958&lt;/D&gt;&lt;D xsi:type="xsd:double"&gt;-7.295805&lt;/D&gt;&lt;D xsi:type="xsd:double"&gt;-12.071151&lt;/D&gt;&lt;D xsi:type="xsd:double"&gt;-15.81558&lt;/D&gt;&lt;D xsi:type="xsd:double"&gt;-6.6385746&lt;/D&gt;&lt;D xsi:type="xsd:double"&gt;-14.508003&lt;/D&gt;&lt;D xsi:type="xsd:double"&gt;-22.473782&lt;/D&gt;&lt;D xsi:type="xsd:double"&gt;-22.738588&lt;/D&gt;&lt;D xsi:type="xsd:double"&gt;-13.833976&lt;/D&gt;&lt;D xsi:type="xsd:double"&gt;-13.02532&lt;/D&gt;&lt;D xsi:type="xsd:double"&gt;-5.132127&lt;/D&gt;&lt;D xsi:type="xsd:double"&gt;-8.060753&lt;/D&gt;&lt;D xsi:type="xsd:double"&gt;0.43395758&lt;/D&gt;&lt;D xsi:type="xsd:double"&gt;-0.46073794&lt;/D&gt;&lt;D xsi:type="xsd:double"&gt;8.565199&lt;/D&gt;&lt;D xsi:type="xsd:double"&gt;18.673658&lt;/D&gt;&lt;D xsi:type="xsd:double"&gt;2.7591944&lt;/D&gt;&lt;D xsi:type="xsd:double"&gt;11.993111&lt;/D&gt;&lt;D xsi:type="xsd:double"&gt;22.339022&lt;/D&gt;&lt;D xsi:type="xsd:double"&gt;23.742437&lt;/D&gt;&lt;D xsi:type="xsd:double"&gt;8.676254&lt;/D&gt;&lt;D xsi:type="xsd:double"&gt;-1.2948692&lt;/D&gt;&lt;D xsi:type="xsd:double"&gt;-4.4608474&lt;/D&gt;&lt;D xsi:type="xsd:double"&gt;-33.264416&lt;/D&gt;&lt;D xsi:type="xsd:double"&gt;-31.81002&lt;/D&gt;&lt;D xsi:type="xsd:double"&gt;-25.611269&lt;/D&gt;&lt;D xsi:type="xsd:double"&gt;-20.98028&lt;/D&gt;&lt;D xsi:type="xsd:double"&gt;-23.120802&lt;/D&gt;&lt;D xsi:type="xsd:double"&gt;-17.982113&lt;/D&gt;&lt;D xsi:type="xsd:double"&gt;-21.809036&lt;/D&gt;&lt;D xsi:type="xsd:double"&gt;-21.306646&lt;/D&gt;&lt;D xsi:type="xsd:double"&gt;-9.919607&lt;/D&gt;&lt;D xsi:type="xsd:double"&gt;-3.501892&lt;/D&gt;&lt;D xsi:type="xsd:double"&gt;-2.16012&lt;/D&gt;&lt;D xsi:type="xsd:double"&gt;-2.8407335&lt;/D&gt;&lt;D xsi:type="xsd:double"&gt;36.99753&lt;/D&gt;&lt;D xsi:type="xsd:double"&gt;25.702524&lt;/D&gt;&lt;D xsi:type="xsd:double"&gt;15.863169&lt;/D&gt;&lt;D xsi:type="xsd:double"&gt;17.45056&lt;/D&gt;&lt;D xsi:type="xsd:double"&gt;11.29216&lt;/D&gt;&lt;D xsi:type="xsd:double"&gt;5.7983875&lt;/D&gt;&lt;D xsi:type="xsd:double"&gt;17.126238&lt;/D&gt;&lt;D xsi:type="xsd:double"&gt;19.262552&lt;/D&gt;&lt;D xsi:type="xsd:double"&gt;7.1141243&lt;/D&gt;&lt;D xsi:type="xsd:double"&gt;0.19026995&lt;/D&gt;&lt;D xsi:type="xsd:double"&gt;-3.2439291&lt;/D&gt;&lt;D xsi:type="xsd:double"&gt;2.0399928&lt;/D&gt;&lt;D xsi:type="xsd:double"&gt;0.6491184&lt;/D&gt;&lt;D xsi:type="xsd:double"&gt;2.3541093&lt;/D&gt;&lt;D xsi:type="xsd:double"&gt;0.33711195&lt;/D&gt;&lt;D xsi:type="xsd:double"&gt;-12.424898&lt;/D&gt;&lt;D xsi:type="xsd:double"&gt;-14.523273&lt;/D&gt;&lt;D xsi:type="xsd:double"&gt;-2.3682415&lt;/D&gt;&lt;D xsi:type="xsd:double"&gt;-12.056184&lt;/D&gt;&lt;D xsi:type="xsd:double"&gt;-28.340412&lt;/D&gt;&lt;D xsi:type="xsd:double"&gt;-23.047846&lt;/D&gt;&lt;D xsi:type="xsd:double"&gt;-17.183865&lt;/D&gt;&lt;D xsi:type="xsd:double"&gt;-9.885942&lt;/D&gt;&lt;D xsi:type="xsd:double"&gt;-10.649925&lt;/D&gt;&lt;D xsi:type="xsd:double"&gt;-11.927122&lt;/D&gt;&lt;D xsi:type="xsd:double"&gt;-11.027945&lt;/D&gt;&lt;D xsi:type="xsd:double"&gt;-4.8898754&lt;/D&gt;&lt;D xsi:type="xsd:double"&gt;-4.362929&lt;/D&gt;&lt;D xsi:type="xsd:double"&gt;5.8796525&lt;/D&gt;&lt;D xsi:type="xsd:double"&gt;-6.0414195&lt;/D&gt;&lt;D xsi:type="xsd:double"&gt;-5.2313447&lt;/D&gt;&lt;D xsi:type="xsd:double"&gt;11.291862&lt;/D&gt;&lt;D xsi:type="xsd:double"&gt;0.21722317&lt;/D&gt;&lt;D xsi:type="xsd:double"&gt;-2.9665709&lt;/D&gt;&lt;D xsi:type="xsd:double"&gt;-3.5935402&lt;/D&gt;&lt;D xsi:type="xsd:double"&gt;-1.7218709&lt;/D&gt;&lt;D xsi:type="xsd:double"&gt;8.083523&lt;/D&gt;&lt;D xsi:type="xsd:double"&gt;1.649332&lt;/D&gt;&lt;D xsi:type="xsd:double"&gt;-3.6856413&lt;/D&gt;&lt;D xsi:type="xsd:double"&gt;-2.724737&lt;/D&gt;&lt;D xsi:type="xsd:double"&gt;-2.0631492&lt;/D&gt;&lt;D xsi:type="xsd:double"&gt;4.4979215&lt;/D&gt;&lt;D xsi:type="xsd:double"&gt;16.40563&lt;/D&gt;&lt;D xsi:type="xsd:double"&gt;18.897284&lt;/D&gt;&lt;D xsi:type="xsd:double"&gt;8.111059&lt;/D&gt;&lt;D xsi:type="xsd:double"&gt;4.167104&lt;/D&gt;&lt;D xsi:type="xsd:double"&gt;-2.7469635&lt;/D&gt;&lt;D xsi:type="xsd:double"&gt;-11.081547&lt;/D&gt;&lt;D xsi:type="xsd:double"&gt;-7.9551935&lt;/D&gt;&lt;D xsi:type="xsd:double"&gt;-3.1908154&lt;/D&gt;&lt;D xsi:type="xsd:double"&gt;11.867833&lt;/D&gt;&lt;D xsi:type="xsd:double"&gt;16.22628&lt;/D&gt;&lt;D xsi:type="xsd:double"&gt;10.283697&lt;/D&gt;&lt;D xsi:type="xsd:double"&gt;5.3663254&lt;/D&gt;&lt;D xsi:type="xsd:double"&gt;-6.713867&lt;/D&gt;&lt;/FQL&gt;&lt;FQL&gt;&lt;Q&gt;ECH^FMA_DIV_YLD(NTMA,-10AY,0,AM,"PORTAGG","MEANR")&lt;/Q&gt;&lt;R&gt;121&lt;/R&gt;&lt;C&gt;1&lt;/C&gt;&lt;D xsi:type="xsd:double"&gt;3.64497229776193&lt;/D&gt;&lt;D xsi:type="xsd:double"&gt;3.69297889848811&lt;/D&gt;&lt;D xsi:type="xsd:double"&gt;3.74252106559543&lt;/D&gt;&lt;D xsi:type="xsd:double"&gt;3.86526836126743&lt;/D&gt;&lt;D xsi:type="xsd:double"&gt;4.01050912245996&lt;/D&gt;&lt;D xsi:type="xsd:double"&gt;3.74508624572072&lt;/D&gt;&lt;D xsi:type="xsd:double"&gt;3.48073555805619&lt;/D&gt;&lt;D xsi:type="xsd:double"&gt;3.48393958650241&lt;/D&gt;&lt;D xsi:type="xsd:double"&gt;3.22712555305362&lt;/D&gt;&lt;D xsi:type="xsd:double"&gt;3.21375935280511&lt;/D&gt;&lt;D xsi:type="xsd:double"&gt;2.92143957988942&lt;/D&gt;&lt;D xsi:type="xsd:double"&gt;2.86593937815706&lt;/D&gt;&lt;D xsi:type="xsd:double"&gt;3.10413915602845&lt;/D&gt;&lt;D xsi:type="xsd:double"&gt;2.76264044263932&lt;/D&gt;&lt;D xsi:type="xsd:double"&gt;2.75102474250034&lt;/D&gt;&lt;D xsi:type="xsd:double"&gt;2.80734042101949&lt;/D&gt;&lt;D xsi:type="xsd:double"&gt;2.92712002323119&lt;/D&gt;&lt;D xsi:type="xsd:double"&gt;2.78082761197739&lt;/D&gt;&lt;D xsi:type="xsd:double"&gt;2.75548146198316&lt;/D&gt;&lt;D xsi:type="xsd:double"&gt;2.43306420348377&lt;/D&gt;&lt;D xsi:type="xsd:double"&gt;2.47331107811701&lt;/D&gt;&lt;D xsi:type="xsd:double"&gt;2.63545551788055&lt;/D&gt;&lt;D xsi:type="xsd:double"&gt;2.60871245514636&lt;/D&gt;&lt;D xsi:type="xsd:double"&gt;2.63215646928403&lt;/D&gt;&lt;D xsi:type="xsd:double"&gt;2.48515869039615&lt;/D&gt;&lt;D xsi:type="xsd:double"&gt;2.81852000719392&lt;/D&gt;&lt;D xsi:type="xsd:double"&gt;2.91106454709436&lt;/D&gt;&lt;D xsi:type="xsd:double"&gt;3.26736418556878&lt;/D&gt;&lt;D xsi:type="xsd:double"&gt;2.80589035597438&lt;/D&gt;&lt;D xsi:type="xsd:double"&gt;2.99013770873839&lt;/D&gt;&lt;D xsi:type="xsd:double"&gt;2.9793806829807&lt;/D&gt;&lt;D xsi:type="xsd:double"&gt;3.09631074533751&lt;/D&gt;&lt;D xsi:type="xsd:double"&gt;3.15229345641854&lt;/D&gt;&lt;D xsi:type="xsd:double"&gt;3.18963858396515&lt;/D&gt;&lt;D xsi:type="xsd:double"&gt;3.42639440790231&lt;/D&gt;&lt;D xsi:type="xsd:double"&gt;3.37450293903291&lt;/D&gt;&lt;D xsi:type="xsd:double"&gt;3.51428030291227&lt;/D&gt;&lt;D xsi:type="xsd:double"&gt;3.05130619016134&lt;/D&gt;&lt;D xsi:type="xsd:double"&gt;3.05344941387862&lt;/D&gt;&lt;D xsi:type="xsd:double"&gt;3.05911987998102&lt;/D&gt;&lt;D xsi:type="xsd:double"&gt;3.84645974536114&lt;/D&gt;&lt;D xsi:type="xsd:double"&gt;3.79043724602845&lt;/D&gt;&lt;D xsi:type="xsd:double"&gt;3.89889325135829&lt;/D&gt;&lt;D xsi:type="xsd:double"&gt;4.05188227244308&lt;/D&gt;&lt;D xsi:type="xsd:double"&gt;4.04614423253108&lt;/D&gt;&lt;D xsi:type="xsd:double"&gt;4.36573854387603&lt;/D&gt;&lt;D xsi:type="xsd:double"&gt;3.87086137283874&lt;/D&gt;&lt;D xsi:type="xsd:double"&gt;4.22850980990695&lt;/D&gt;&lt;D xsi:type="xsd:double"&gt;4.0144190989597&lt;/D&gt;&lt;D xsi:type="xsd:double"&gt;4.17533257201198&lt;/D&gt;&lt;D xsi:type="xsd:double"&gt;4.977031154638&lt;/D&gt;&lt;D xsi:type="xsd:double"&gt;4.47648265933723&lt;/D&gt;&lt;D xsi:type="xsd:double"&gt;4.01485924969492&lt;/D&gt;&lt;D xsi:type="xsd:double"&gt;4.67528705503999&lt;/D&gt;&lt;D xsi:type="xsd:double"&gt;5.78777745501556&lt;/D&gt;&lt;D xsi:type="xsd:double"&gt;4.91171263871904&lt;/D&gt;&lt;D xsi:type="xsd:double"&gt;4.1104271351469&lt;/D&gt;&lt;D xsi:type="xsd:double"&gt;3.41647354411926&lt;/D&gt;&lt;D xsi:type="xsd:double"&gt;3.4368519850589&lt;/D&gt;&lt;D xsi:type="xsd:double"&gt;3.43569850241815&lt;/D&gt;&lt;D xsi:type="xsd:double"&gt;4.05596536963882&lt;/D&gt;&lt;D xsi:type="xsd:double"&gt;3.94827140487265&lt;/D&gt;&lt;D xsi:type="xsd:double"&gt;3.60027554337964&lt;/D&gt;&lt;D xsi:type="xsd:double"&gt;3.40134766216545&lt;/D&gt;&lt;D xsi:type="xsd:double"&gt;3.02752644318559&lt;/D&gt;&lt;D xsi:type="xsd:double"&gt;3.12366320465827&lt;/D&gt;&lt;D xsi:type="xsd:double"&gt;2.82604602153658&lt;/D&gt;&lt;D xsi:type="xsd:double"&gt;3.05034140030207&lt;/D&gt;&lt;D xsi:type="xsd:double"&gt;3.78357509937273&lt;/D&gt;&lt;D xsi:type="xsd:double"&gt;3.96565924215919&lt;/D&gt;&lt;D xsi:type="xsd:double"&gt;4.26396690846294&lt;/D&gt;&lt;D xsi:type="xsd:double"&gt;4.75286977356203&lt;/D&gt;&lt;D xsi:type="xsd:double"&gt;4.64237383563404&lt;/D&gt;&lt;D xsi:type="xsd:double"&gt;5.10993006013835&lt;/D&gt;&lt;D xsi:type="xsd:double"&gt;4.78953938263306&lt;/D&gt;&lt;D xsi:type="xsd:double"&gt;5.16954635467534&lt;/D&gt;&lt;D xsi:type="xsd:double"&gt;4.83714772605606&lt;/D&gt;&lt;D xsi:type="xsd:double"&gt;4.77951563813078&lt;/D&gt;&lt;D xsi:type="xsd:double"&gt;4.97157526589307&lt;/D&gt;&lt;D xsi:type="xsd:double"&gt;4.95235191053117&lt;/D&gt;&lt;D xsi:type="xsd:double"&gt;5.84161816813643&lt;/D&gt;&lt;D xsi:type="xsd:double"&gt;6.63840364483875&lt;/D&gt;&lt;D xsi:type="xsd:double"&gt;7.88517838367523&lt;/D&gt;&lt;D xsi:type="xsd:double"&gt;7.22741423087166&lt;/D&gt;&lt;D xsi:type="xsd:double"&gt;6.62781459324154&lt;/D&gt;&lt;D xsi:type="xsd:double"&gt;7.66624365270221&lt;/D&gt;&lt;D xsi:type="xsd:double"&gt;7.05753493040416&lt;/D&gt;&lt;D xsi:type="xsd:double"&gt;8.80870493687572&lt;/D&gt;&lt;D xsi:type="xsd:double"&gt;8.25754497978175&lt;/D&gt;&lt;D xsi:type="xsd:double"&gt;7.80992278972237&lt;/D&gt;&lt;D xsi:type="xsd:double"&gt;8.55370449781884&lt;/D&gt;&lt;D xsi:type="xsd:double"&gt;9.15710602725149&lt;/D&gt;&lt;D xsi:type="xsd:double"&gt;7.9467068995008&lt;/D&gt;&lt;D xsi:type="xsd:double"&gt;7.12790528333192&lt;/D&gt;&lt;D xsi:type="xsd:double"&gt;6.55351722397062&lt;/D&gt;&lt;D xsi:type="xsd:double"&gt;6.48113282010042&lt;/D&gt;&lt;D xsi:type="xsd:double"&gt;6.7714470946794&lt;/D&gt;&lt;D xsi:type="xsd:double"&gt;7.02445540261016&lt;/D&gt;&lt;D xsi:type="xsd:double"&gt;6.97664551315304&lt;/D&gt;&lt;D xsi:type="xsd:double"&gt;10.7684097928009&lt;/D&gt;&lt;D xsi:type="xsd:double"&gt;11.3248256542951&lt;/D&gt;&lt;D xsi:type="xsd:double"&gt;10.8685299044899&lt;/D&gt;&lt;D xsi:type="xsd:double"&gt;9.43692126138298&lt;/D&gt;&lt;D xsi:type="xsd:double"&gt;9.22305535125717&lt;/D&gt;&lt;D xsi:type="xsd:double"&gt;8.70238902096327&lt;/D&gt;&lt;D xsi:type="xsd:double"&gt;5.64215787235497&lt;/D&gt;&lt;D xsi:type="xsd:double"&gt;5.81958765410659&lt;/D&gt;&lt;D xsi:type="xsd:double"&gt;5.83014616666713&lt;/D&gt;&lt;D xsi:type="xsd:double"&gt;4.94175864689285&lt;/D&gt;&lt;D xsi:type="xsd:double"&gt;4.86125195561606&lt;/D&gt;&lt;D xsi:type="xsd:double"&gt;5.17981264903067&lt;/D&gt;&lt;D xsi:type="xsd:double"&gt;4.77141787754291&lt;/D&gt;&lt;D xsi:type="xsd:double"&gt;4.63705800750521&lt;/D&gt;&lt;D xsi:type="xsd:double"&gt;4.46834184142117&lt;/D&gt;&lt;D xsi:type="xsd:double"&gt;4.41449542163677&lt;/D&gt;&lt;D xsi:type="xsd:double"&gt;4.556009729517&lt;/D&gt;&lt;D xsi:type="xsd:double"&gt;4.1313892947423&lt;/D&gt;&lt;D xsi:type="xsd:double"&gt;4.38282605854964&lt;/D&gt;&lt;D xsi:type="xsd:double"&gt;4.37199668932919&lt;/D&gt;&lt;D xsi:type="xsd:double"&gt;4.37464429358818&lt;/D&gt;&lt;D xsi:type="xsd:double"&gt;4.1905272978824&lt;/D&gt;&lt;/FQL&gt;&lt;FQL&gt;&lt;Q&gt;SET-BKK^FMA_PE(NTMA,-10AY,0,AM,"PORTAGG","MEANR")&lt;/Q&gt;&lt;R&gt;121&lt;/R&gt;&lt;C&gt;1&lt;/C&gt;&lt;D xsi:type="xsd:double"&gt;14.170404330862&lt;/D&gt;&lt;D xsi:type="xsd:double"&gt;14.4132392321068&lt;/D&gt;&lt;D xsi:type="xsd:double"&gt;13.7281729353165&lt;/D&gt;&lt;D xsi:type="xsd:double"&gt;12.4969002903143&lt;/D&gt;&lt;D xsi:type="xsd:double"&gt;12.4478395461916&lt;/D&gt;&lt;D xsi:type="xsd:double"&gt;13.0841103085276&lt;/D&gt;&lt;D xsi:type="xsd:double"&gt;14.5901056457269&lt;/D&gt;&lt;D xsi:type="xsd:double"&gt;14.2748633486071&lt;/D&gt;&lt;D xsi:type="xsd:double"&gt;14.2516874256423&lt;/D&gt;&lt;D xsi:type="xsd:double"&gt;14.5771875680236&lt;/D&gt;&lt;D xsi:type="xsd:double"&gt;15.0408559280608&lt;/D&gt;&lt;D xsi:type="xsd:double"&gt;15.5318139932025&lt;/D&gt;&lt;D xsi:type="xsd:double"&gt;13.8521581572408&lt;/D&gt;&lt;D xsi:type="xsd:double"&gt;13.6965453221924&lt;/D&gt;&lt;D xsi:type="xsd:double"&gt;14.5897303029597&lt;/D&gt;&lt;D xsi:type="xsd:double"&gt;14.8087457228845&lt;/D&gt;&lt;D xsi:type="xsd:double"&gt;15.1300143848384&lt;/D&gt;&lt;D xsi:type="xsd:double"&gt;15.1806637463492&lt;/D&gt;&lt;D xsi:type="xsd:double"&gt;14.6924455121093&lt;/D&gt;&lt;D xsi:type="xsd:double"&gt;15.0970988594634&lt;/D&gt;&lt;D xsi:type="xsd:double"&gt;14.5166658388732&lt;/D&gt;&lt;D xsi:type="xsd:double"&gt;14.655555952963&lt;/D&gt;&lt;D xsi:type="xsd:double"&gt;14.6360730253258&lt;/D&gt;&lt;D xsi:type="xsd:double"&gt;14.610917206148&lt;/D&gt;&lt;D xsi:type="xsd:double"&gt;15.2583803866841&lt;/D&gt;&lt;D xsi:type="xsd:double"&gt;15.768206061853&lt;/D&gt;&lt;D xsi:type="xsd:double"&gt;15.4942410544767&lt;/D&gt;&lt;D xsi:type="xsd:double"&gt;15.4986923351725&lt;/D&gt;&lt;D xsi:type="xsd:double"&gt;16.3480058430502&lt;/D&gt;&lt;D xsi:type="xsd:double"&gt;16.0264556775924&lt;/D&gt;&lt;D xsi:type="xsd:double"&gt;15.6085705555357&lt;/D&gt;&lt;D xsi:type="xsd:double"&gt;15.1360084637058&lt;/D&gt;&lt;D xsi:type="xsd:double"&gt;15.0898053215207&lt;/D&gt;&lt;D xsi:type="xsd:double"&gt;15.0615524821134&lt;/D&gt;&lt;D xsi:type="xsd:double"&gt;14.212608833788&lt;/D&gt;&lt;D xsi:type="xsd:double"&gt;14.7854511924201&lt;/D&gt;&lt;D xsi:type="xsd:double"&gt;14.3967571684189&lt;/D&gt;&lt;D xsi:type="xsd:double"&gt;14.477720930413&lt;/D&gt;&lt;D xsi:type="xsd:double"&gt;14.2149622903583&lt;/D&gt;&lt;D xsi:type="xsd:double"&gt;14.076994484821&lt;/D&gt;&lt;D xsi:type="xsd:double"&gt;13.8799466285341&lt;/D&gt;&lt;D xsi:type="xsd:double"&gt;14.5580059466086&lt;/D&gt;&lt;D xsi:type="xsd:double"&gt;14.7602782986432&lt;/D&gt;&lt;D xsi:type="xsd:double"&gt;14.9790780806217&lt;/D&gt;&lt;D xsi:type="xsd:double"&gt;14.9031365922999&lt;/D&gt;&lt;D xsi:type="xsd:double"&gt;15.2408979671822&lt;/D&gt;&lt;D xsi:type="xsd:double"&gt;15.8150020193684&lt;/D&gt;&lt;D xsi:type="xsd:double"&gt;15.146410465552&lt;/D&gt;&lt;D xsi:type="xsd:double"&gt;15.4845470046882&lt;/D&gt;&lt;D xsi:type="xsd:double"&gt;15.4115534281597&lt;/D&gt;&lt;D xsi:type="xsd:double"&gt;15.8003717208066&lt;/D&gt;&lt;D xsi:type="xsd:double"&gt;15.2269783642539&lt;/D&gt;&lt;D xsi:type="xsd:double"&gt;15.5527950653808&lt;/D&gt;&lt;D xsi:type="xsd:double"&gt;15.4502857796254&lt;/D&gt;&lt;D xsi:type="xsd:double"&gt;11.8355110224092&lt;/D&gt;&lt;D xsi:type="xsd:double"&gt;14.639982814108&lt;/D&gt;&lt;D xsi:type="xsd:double"&gt;17.4047191671209&lt;/D&gt;&lt;D xsi:type="xsd:double"&gt;19.4877949460927&lt;/D&gt;&lt;D xsi:type="xsd:double"&gt;19.3226794690469&lt;/D&gt;&lt;D xsi:type="xsd:double"&gt;19.3497924524941&lt;/D&gt;&lt;D xsi:type="xsd:double"&gt;18.5009526672888&lt;/D&gt;&lt;D xsi:type="xsd:double"&gt;18.5168085494219&lt;/D&gt;&lt;D xsi:type="xsd:double"&gt;18.3604089898871&lt;/D&gt;&lt;D xsi:type="xsd:double"&gt;19.776952588216&lt;/D&gt;&lt;D xsi:type="xsd:double"&gt;20.4578498828093&lt;/D&gt;&lt;D xsi:type="xsd:double"&gt;19.4182364876802&lt;/D&gt;&lt;D xsi:type="xsd:double"&gt;19.6421891958007&lt;/D&gt;&lt;D xsi:type="xsd:double"&gt;18.7260013584896&lt;/D&gt;&lt;D xsi:type="xsd:double"&gt;18.2959180150869&lt;/D&gt;&lt;D xsi:type="xsd:double"&gt;18.1593161237486&lt;/D&gt;&lt;D xsi:type="xsd:double"&gt;16.8489764906441&lt;/D&gt;&lt;D xsi:type="xsd:double"&gt;16.5065304818469&lt;/D&gt;&lt;D xsi:type="xsd:double"&gt;17.634834967999&lt;/D&gt;&lt;D xsi:type="xsd:double"&gt;17.3673611533211&lt;/D&gt;&lt;D xsi:type="xsd:double"&gt;17.4766144916963&lt;/D&gt;&lt;D xsi:type="xsd:double"&gt;16.9326541478321&lt;/D&gt;&lt;D xsi:type="xsd:double"&gt;17.5195981930471&lt;/D&gt;&lt;D xsi:type="xsd:double"&gt;17.2486325378686&lt;/D&gt;&lt;D xsi:type="xsd:double"&gt;16.7674816608894&lt;/D&gt;&lt;D xsi:type="xsd:double"&gt;16.5962877399014&lt;/D&gt;&lt;D xsi:type="xsd:double"&gt;15.6342855295544&lt;/D&gt;&lt;D xsi:type="xsd:double"&gt;15.6736533512951&lt;/D&gt;&lt;D xsi:type="xsd:double"&gt;14.8337482666396&lt;/D&gt;&lt;D xsi:type="xsd:double"&gt;15.360602136961&lt;/D&gt;&lt;D xsi:type="xsd:double"&gt;15.7237969159393&lt;/D&gt;&lt;D xsi:type="xsd:double"&gt;14.8054477439482&lt;/D&gt;&lt;D xsi:type="xsd:double"&gt;15.7012599469982&lt;/D&gt;&lt;D xsi:type="xsd:double"&gt;15.5370187925335&lt;/D&gt;&lt;D xsi:type="xsd:double"&gt;16.1030598124022&lt;/D&gt;&lt;D xsi:type="xsd:double"&gt;15.9256237587396&lt;/D&gt;&lt;D xsi:type="xsd:double"&gt;15.6878298913429&lt;/D&gt;&lt;D xsi:type="xsd:double"&gt;15.7841687280627&lt;/D&gt;&lt;D xsi:type="xsd:double"&gt;15.6827735704962&lt;/D&gt;&lt;D xsi:type="xsd:double"&gt;15.7605051707159&lt;/D&gt;&lt;D xsi:type="xsd:double"&gt;15.376755568787&lt;/D&gt;&lt;D xsi:type="xsd:double"&gt;15.8399468374138&lt;/D&gt;&lt;D xsi:type="xsd:double"&gt;15.9071398701567&lt;/D&gt;&lt;D xsi:type="xsd:double"&gt;14.8391221178104&lt;/D&gt;&lt;D xsi:type="xsd:double"&gt;14.2566122615312&lt;/D&gt;&lt;D xsi:type="xsd:double"&gt;14.1514283809622&lt;/D&gt;&lt;D xsi:type="xsd:double"&gt;14.526044837974&lt;/D&gt;&lt;D xsi:type="xsd:double"&gt;14.3298669913551&lt;/D&gt;&lt;D xsi:type="xsd:double"&gt;14.294578853742&lt;/D&gt;&lt;D xsi:type="xsd:double"&gt;14.4556625350648&lt;/D&gt;&lt;D xsi:type="xsd:double"&gt;14.19941189562&lt;/D&gt;&lt;D xsi:type="xsd:double"&gt;13.5373790391143&lt;/D&gt;&lt;D xsi:type="xsd:double"&gt;13.7041736830545&lt;/D&gt;&lt;D xsi:type="xsd:double"&gt;13.4527716807607&lt;/D&gt;&lt;D xsi:type="xsd:double"&gt;14.7707361215441&lt;/D&gt;&lt;D xsi:type="xsd:double"&gt;15.136933421136&lt;/D&gt;&lt;D xsi:type="xsd:double"&gt;15.0593001324321&lt;/D&gt;&lt;D xsi:type="xsd:double"&gt;14.9643055528482&lt;/D&gt;&lt;D xsi:type="xsd:double"&gt;14.2114057191404&lt;/D&gt;&lt;D xsi:type="xsd:double"&gt;13.2699590697658&lt;/D&gt;&lt;D xsi:type="xsd:double"&gt;12.0880973974164&lt;/D&gt;&lt;D xsi:type="xsd:double"&gt;11.8837553393446&lt;/D&gt;&lt;D xsi:type="xsd:double"&gt;12.974281173045&lt;/D&gt;&lt;D xsi:type="xsd:double"&gt;12.0395844297918&lt;/D&gt;&lt;D xsi:type="xsd:double"&gt;11.9532365180339&lt;/D&gt;&lt;D xsi:type="xsd:double"&gt;13.3906633364702&lt;/D&gt;&lt;D xsi:type="xsd:double"&gt;13.7619179267752&lt;/D&gt;&lt;/FQL&gt;&lt;FQL&gt;&lt;Q&gt;VNM^FMA_PE(LTMA,-10AY,0,AM,"PORTAGG","MEANR")&lt;/Q&gt;&lt;R&gt;121&lt;/R&gt;&lt;C&gt;1&lt;/C&gt;&lt;D xsi:type="xsd:double"&gt;17.6785587129679&lt;/D&gt;&lt;D xsi:type="xsd:double"&gt;19.4952817470463&lt;/D&gt;&lt;D xsi:type="xsd:double"&gt;24.3304777667308&lt;/D&gt;&lt;D xsi:type="xsd:double"&gt;23.5138895449533&lt;/D&gt;&lt;D xsi:type="xsd:double"&gt;32.3272080957465&lt;/D&gt;&lt;D xsi:type="xsd:double"&gt;19.2200734234488&lt;/D&gt;&lt;D xsi:type="xsd:double"&gt;-4.94805916973368&lt;/D&gt;&lt;D xsi:type="xsd:double"&gt;-3.53463001009622&lt;/D&gt;&lt;D xsi:type="xsd:double"&gt;-1.6628842952154&lt;/D&gt;&lt;D xsi:type="xsd:double"&gt;0.300473710697276&lt;/D&gt;&lt;D xsi:type="xsd:double"&gt;2.11727633606253&lt;/D&gt;&lt;D xsi:type="xsd:double"&gt;3.80528558332624&lt;/D&gt;&lt;D xsi:type="xsd:double"&gt;5.46031368458817&lt;/D&gt;&lt;D xsi:type="xsd:double"&gt;10.1914725686512&lt;/D&gt;&lt;D xsi:type="xsd:double"&gt;11.6473894440936&lt;/D&gt;&lt;D xsi:type="xsd:double"&gt;12.9714670038538&lt;/D&gt;&lt;D xsi:type="xsd:double"&gt;14.977063407904&lt;/D&gt;&lt;D xsi:type="xsd:double"&gt;15.3417454380471&lt;/D&gt;&lt;D xsi:type="xsd:double"&gt;15.536791518233&lt;/D&gt;&lt;D xsi:type="xsd:double"&gt;15.7315451173013&lt;/D&gt;&lt;D xsi:type="xsd:double"&gt;15.978488888674&lt;/D&gt;&lt;D xsi:type="xsd:double"&gt;15.7118298122004&lt;/D&gt;&lt;D xsi:type="xsd:double"&gt;16.7010696255743&lt;/D&gt;&lt;D xsi:type="xsd:double"&gt;17.3961337578669&lt;/D&gt;&lt;D xsi:type="xsd:double"&gt;17.8812072895842&lt;/D&gt;&lt;D xsi:type="xsd:double"&gt;18.1807954246467&lt;/D&gt;&lt;D xsi:type="xsd:double"&gt;18.8628638558591&lt;/D&gt;&lt;D xsi:type="xsd:double"&gt;20.783129445466&lt;/D&gt;&lt;D xsi:type="xsd:double"&gt;24.6559000143423&lt;/D&gt;&lt;D xsi:type="xsd:double"&gt;23.6327614722441&lt;/D&gt;&lt;D xsi:type="xsd:double"&gt;24.5014052649282&lt;/D&gt;&lt;D xsi:type="xsd:double"&gt;24.5814248652128&lt;/D&gt;&lt;D xsi:type="xsd:double"&gt;23.9781983401398&lt;/D&gt;&lt;D xsi:type="xsd:double"&gt;23.7628734949953&lt;/D&gt;&lt;D xsi:type="xsd:double"&gt;21.4733530405336&lt;/D&gt;&lt;D xsi:type="xsd:double"&gt;21.9454476514239&lt;/D&gt;&lt;D xsi:type="xsd:double"&gt;22.2025313533788&lt;/D&gt;&lt;D xsi:type="xsd:double"&gt;20.4290106356083&lt;/D&gt;&lt;D xsi:type="xsd:double"&gt;19.6359385735006&lt;/D&gt;&lt;D xsi:type="xsd:double"&gt;19.6996706249172&lt;/D&gt;&lt;D xsi:type="xsd:double"&gt;18.3290304780358&lt;/D&gt;&lt;D xsi:type="xsd:double"&gt;18.1281448810168&lt;/D&gt;&lt;D xsi:type="xsd:double"&gt;19.7148149732171&lt;/D&gt;&lt;D xsi:type="xsd:double"&gt;19.776261936152&lt;/D&gt;&lt;D xsi:type="xsd:double"&gt;19.5039497719128&lt;/D&gt;&lt;D xsi:type="xsd:double"&gt;19.2989391392769&lt;/D&gt;&lt;D xsi:type="xsd:double"&gt;19.1101420842458&lt;/D&gt;&lt;D xsi:type="xsd:double"&gt;18.4054050769755&lt;/D&gt;&lt;D xsi:type="xsd:double"&gt;17.4015320022991&lt;/D&gt;&lt;D xsi:type="xsd:double"&gt;17.3217458765546&lt;/D&gt;&lt;D xsi:type="xsd:double"&gt;17.8402138619637&lt;/D&gt;&lt;D xsi:type="xsd:double"&gt;17.6532593617119&lt;/D&gt;&lt;D xsi:type="xsd:double"&gt;16.5328098375576&lt;/D&gt;&lt;D xsi:type="xsd:double"&gt;15.4049053278239&lt;/D&gt;&lt;D xsi:type="xsd:double"&gt;14.8035176329389&lt;/D&gt;&lt;D xsi:type="xsd:double"&gt;15.0236397989421&lt;/D&gt;&lt;D xsi:type="xsd:double"&gt;15.4719837563083&lt;/D&gt;&lt;D xsi:type="xsd:double"&gt;16.2471924045969&lt;/D&gt;&lt;D xsi:type="xsd:double"&gt;16.478015223856&lt;/D&gt;&lt;D xsi:type="xsd:double"&gt;16.8931920484902&lt;/D&gt;&lt;D xsi:type="xsd:double"&gt;18.3521200773329&lt;/D&gt;&lt;D xsi:type="xsd:double"&gt;18.9771667527719&lt;/D&gt;&lt;D xsi:type="xsd:double"&gt;19.4883459378747&lt;/D&gt;&lt;D xsi:type="xsd:double"&gt;21.4829621033355&lt;/D&gt;&lt;D xsi:type="xsd:double"&gt;25.2397155306857&lt;/D&gt;&lt;D xsi:type="xsd:double"&gt;24.5736692576767&lt;/D&gt;&lt;D xsi:type="xsd:double"&gt;24.8048879297031&lt;/D&gt;&lt;D xsi:type="xsd:double"&gt;24.1011097441796&lt;/D&gt;&lt;D xsi:type="xsd:double"&gt;23.2088304421692&lt;/D&gt;&lt;D xsi:type="xsd:double"&gt;23.3480517911015&lt;/D&gt;&lt;D xsi:type="xsd:double"&gt;22.0902873701128&lt;/D&gt;&lt;D xsi:type="xsd:double"&gt;21.5871512046066&lt;/D&gt;&lt;D xsi:type="xsd:double"&gt;20.7599980534135&lt;/D&gt;&lt;D xsi:type="xsd:double"&gt;20.3950843422599&lt;/D&gt;&lt;D xsi:type="xsd:double"&gt;20.1534565979218&lt;/D&gt;&lt;D xsi:type="xsd:double"&gt;19.4471935936788&lt;/D&gt;&lt;D xsi:type="xsd:double"&gt;18.0636921474298&lt;/D&gt;&lt;D xsi:type="xsd:double"&gt;16.9415655103008&lt;/D&gt;&lt;D xsi:type="xsd:double"&gt;16.3414769174084&lt;/D&gt;&lt;D xsi:type="xsd:double"&gt;16.1433211135489&lt;/D&gt;&lt;D xsi:type="xsd:double"&gt;15.3211903951145&lt;/D&gt;&lt;D xsi:type="xsd:double"&gt;15.30474495908&lt;/D&gt;&lt;D xsi:type="xsd:double"&gt;13.9533829631599&lt;/D&gt;&lt;D xsi:type="xsd:double"&gt;14.0561956010485&lt;/D&gt;&lt;D xsi:type="xsd:double"&gt;13.6141852368729&lt;/D&gt;&lt;D xsi:type="xsd:double"&gt;12.6009031025755&lt;/D&gt;&lt;D xsi:type="xsd:double"&gt;11.3474672930454&lt;/D&gt;&lt;D xsi:type="xsd:double"&gt;12.9811163020332&lt;/D&gt;&lt;D xsi:type="xsd:double"&gt;11.9188625186386&lt;/D&gt;&lt;D xsi:type="xsd:double"&gt;12.1299317826734&lt;/D&gt;&lt;D xsi:type="xsd:doubl</t>
        </r>
      </text>
    </comment>
    <comment ref="A17" authorId="0" shapeId="0" xr:uid="{7DA61405-8E18-4B16-9560-B3B60CBB50E4}">
      <text>
        <r>
          <rPr>
            <b/>
            <sz val="9"/>
            <color indexed="81"/>
            <rFont val="Tahoma"/>
            <family val="2"/>
          </rPr>
          <t>e"&gt;12.4172937731041&lt;/D&gt;&lt;D xsi:type="xsd:double"&gt;12.8863425813722&lt;/D&gt;&lt;D xsi:type="xsd:double"&gt;13.2452204280788&lt;/D&gt;&lt;D xsi:type="xsd:double"&gt;13.587723735092&lt;/D&gt;&lt;D xsi:type="xsd:double"&gt;13.4142214239318&lt;/D&gt;&lt;D xsi:type="xsd:double"&gt;14.5231469938813&lt;/D&gt;&lt;D xsi:type="xsd:double"&gt;15.8698956457827&lt;/D&gt;&lt;D xsi:type="xsd:double"&gt;15.7962692872666&lt;/D&gt;&lt;D xsi:type="xsd:double"&gt;15.5336366365545&lt;/D&gt;&lt;D xsi:type="xsd:double"&gt;16.5974973793199&lt;/D&gt;&lt;D xsi:type="xsd:double"&gt;16.7050713024084&lt;/D&gt;&lt;D xsi:type="xsd:double"&gt;16.8577247800465&lt;/D&gt;&lt;D xsi:type="xsd:double"&gt;18.6715678361984&lt;/D&gt;&lt;D xsi:type="xsd:double"&gt;18.5178420574847&lt;/D&gt;&lt;D xsi:type="xsd:double"&gt;18.0852503137593&lt;/D&gt;&lt;D xsi:type="xsd:double"&gt;18.0637401467641&lt;/D&gt;&lt;D xsi:type="xsd:double"&gt;17.2512868105868&lt;/D&gt;&lt;D xsi:type="xsd:double"&gt;16.10188671356&lt;/D&gt;&lt;D xsi:type="xsd:double"&gt;15.9051066833647&lt;/D&gt;&lt;D xsi:type="xsd:double"&gt;16.0178088139482&lt;/D&gt;&lt;D xsi:type="xsd:double"&gt;17.0065520748729&lt;/D&gt;&lt;D xsi:type="xsd:double"&gt;16.6010808089346&lt;/D&gt;&lt;D xsi:type="xsd:double"&gt;15.5968484228139&lt;/D&gt;&lt;D xsi:type="xsd:double"&gt;15.759865131081&lt;/D&gt;&lt;D xsi:type="xsd:double"&gt;15.6386825175172&lt;/D&gt;&lt;D xsi:type="xsd:double"&gt;15.3330630666311&lt;/D&gt;&lt;D xsi:type="xsd:double"&gt;15.6384608840719&lt;/D&gt;&lt;D xsi:type="xsd:double"&gt;15.5851089451593&lt;/D&gt;&lt;D xsi:type="xsd:double"&gt;16.5845548411664&lt;/D&gt;&lt;D xsi:type="xsd:double"&gt;17.0898520276017&lt;/D&gt;&lt;D xsi:type="xsd:double"&gt;17.69133456992&lt;/D&gt;&lt;/FQL&gt;&lt;FQL&gt;&lt;Q&gt;INDA^FMA_PE(LTMA,-10AY,0,AM,"PORTAGG","MEANR")&lt;/Q&gt;&lt;R&gt;121&lt;/R&gt;&lt;C&gt;1&lt;/C&gt;&lt;D xsi:type="xsd:double"&gt;20.2006563527361&lt;/D&gt;&lt;D xsi:type="xsd:double"&gt;20.6816377896216&lt;/D&gt;&lt;D xsi:type="xsd:double"&gt;20.1898902167092&lt;/D&gt;&lt;D xsi:type="xsd:double"&gt;19.7349214333692&lt;/D&gt;&lt;D xsi:type="xsd:double"&gt;19.5232236191541&lt;/D&gt;&lt;D xsi:type="xsd:double"&gt;18.8339802935087&lt;/D&gt;&lt;D xsi:type="xsd:double"&gt;18.9564785453295&lt;/D&gt;&lt;D xsi:type="xsd:double"&gt;18.9036384427815&lt;/D&gt;&lt;D xsi:type="xsd:double"&gt;18.9881328484955&lt;/D&gt;&lt;D xsi:type="xsd:double"&gt;19.0693108217066&lt;/D&gt;&lt;D xsi:type="xsd:double"&gt;19.4802782542123&lt;/D&gt;&lt;D xsi:type="xsd:double"&gt;19.7647830153987&lt;/D&gt;&lt;D xsi:type="xsd:double"&gt;19.6449870982915&lt;/D&gt;&lt;D xsi:type="xsd:double"&gt;19.8919485519814&lt;/D&gt;&lt;D xsi:type="xsd:double"&gt;18.8939253167103&lt;/D&gt;&lt;D xsi:type="xsd:double"&gt;18.9195267702229&lt;/D&gt;&lt;D xsi:type="xsd:double"&gt;19.4502642368602&lt;/D&gt;&lt;D xsi:type="xsd:double"&gt;20.1070492719002&lt;/D&gt;&lt;D xsi:type="xsd:double"&gt;20.4639897103187&lt;/D&gt;&lt;D xsi:type="xsd:double"&gt;20.4134528543969&lt;/D&gt;&lt;D xsi:type="xsd:double"&gt;20.4281537885422&lt;/D&gt;&lt;D xsi:type="xsd:double"&gt;20.3891189875418&lt;/D&gt;&lt;D xsi:type="xsd:double"&gt;20.560690989873&lt;/D&gt;&lt;D xsi:type="xsd:double"&gt;20.6071702909412&lt;/D&gt;&lt;D xsi:type="xsd:double"&gt;21.1793682390386&lt;/D&gt;&lt;D xsi:type="xsd:double"&gt;21.2773826268055&lt;/D&gt;&lt;D xsi:type="xsd:double"&gt;21.7642177804437&lt;/D&gt;&lt;D xsi:type="xsd:double"&gt;21.8959700130303&lt;/D&gt;&lt;D xsi:type="xsd:double"&gt;22.9610677939948&lt;/D&gt;&lt;D xsi:type="xsd:double"&gt;21.9785320783594&lt;/D&gt;&lt;D xsi:type="xsd:double"&gt;21.6246802761378&lt;/D&gt;&lt;D xsi:type="xsd:double"&gt;21.410297766325&lt;/D&gt;&lt;D xsi:type="xsd:double"&gt;21.3673695824404&lt;/D&gt;&lt;D xsi:type="xsd:double"&gt;21.3740211446207&lt;/D&gt;&lt;D xsi:type="xsd:double"&gt;21.3433549506288&lt;/D&gt;&lt;D xsi:type="xsd:double"&gt;22.0116473776191&lt;/D&gt;&lt;D xsi:type="xsd:double"&gt;22.1444789829922&lt;/D&gt;&lt;D xsi:type="xsd:double"&gt;20.5938307951869&lt;/D&gt;&lt;D xsi:type="xsd:double"&gt;21.0708581655549&lt;/D&gt;&lt;D xsi:type="xsd:double"&gt;21.4592134003899&lt;/D&gt;&lt;D xsi:type="xsd:double"&gt;21.3150825828257&lt;/D&gt;&lt;D xsi:type="xsd:double"&gt;21.6627068071565&lt;/D&gt;&lt;D xsi:type="xsd:double"&gt;21.7508508651196&lt;/D&gt;&lt;D xsi:type="xsd:double"&gt;21.6109901266641&lt;/D&gt;&lt;D xsi:type="xsd:double"&gt;21.2477868480127&lt;/D&gt;&lt;D xsi:type="xsd:double"&gt;21.602488651156&lt;/D&gt;&lt;D xsi:type="xsd:double"&gt;21.185273164072&lt;/D&gt;&lt;D xsi:type="xsd:double"&gt;21.0591516361727&lt;/D&gt;&lt;D xsi:type="xsd:double"&gt;21.0964395596662&lt;/D&gt;&lt;D xsi:type="xsd:double"&gt;21.3055248416513&lt;/D&gt;&lt;D xsi:type="xsd:double"&gt;22.8001218849683&lt;/D&gt;&lt;D xsi:type="xsd:double"&gt;22.8605336061064&lt;/D&gt;&lt;D xsi:type="xsd:double"&gt;23.4908210487829&lt;/D&gt;&lt;D xsi:type="xsd:double"&gt;23.4045940663658&lt;/D&gt;&lt;D xsi:type="xsd:double"&gt;20.6542769655141&lt;/D&gt;&lt;D xsi:type="xsd:double"&gt;20.3764833793397&lt;/D&gt;&lt;D xsi:type="xsd:double"&gt;21.1617074546259&lt;/D&gt;&lt;D xsi:type="xsd:double"&gt;22.5061852315176&lt;/D&gt;&lt;D xsi:type="xsd:double"&gt;24.3464284183939&lt;/D&gt;&lt;D xsi:type="xsd:double"&gt;25.7112937369931&lt;/D&gt;&lt;D xsi:type="xsd:double"&gt;26.1056534538816&lt;/D&gt;&lt;D xsi:type="xsd:double"&gt;27.2733050165465&lt;/D&gt;&lt;D xsi:type="xsd:double"&gt;27.4893715044792&lt;/D&gt;&lt;D xsi:type="xsd:double"&gt;32.6517040923514&lt;/D&gt;&lt;D xsi:type="xsd:double"&gt;35.3723501629731&lt;/D&gt;&lt;D xsi:type="xsd:double"&gt;33.4730538947499&lt;/D&gt;&lt;D xsi:type="xsd:double"&gt;31.3996426400176&lt;/D&gt;&lt;D xsi:type="xsd:double"&gt;30.3227483281156&lt;/D&gt;&lt;D xsi:type="xsd:double"&gt;29.7096691697333&lt;/D&gt;&lt;D xsi:type="xsd:double"&gt;29.7444221288398&lt;/D&gt;&lt;D xsi:type="xsd:double"&gt;28.9785554021497&lt;/D&gt;&lt;D xsi:type="xsd:double"&gt;29.0895466383422&lt;/D&gt;&lt;D xsi:type="xsd:double"&gt;29.6714724575261&lt;/D&gt;&lt;D xsi:type="xsd:double"&gt;29.6557500532055&lt;/D&gt;&lt;D xsi:type="xsd:double"&gt;29.5517001333387&lt;/D&gt;&lt;D xsi:type="xsd:double"&gt;28.9894655234098&lt;/D&gt;&lt;D xsi:type="xsd:double"&gt;29.6176491865304&lt;/D&gt;&lt;D xsi:type="xsd:double"&gt;27.4994474423342&lt;/D&gt;&lt;D xsi:type="xsd:double"&gt;26.2841839440386&lt;/D&gt;&lt;D xsi:type="xsd:double"&gt;26.1517307609239&lt;/D&gt;&lt;D xsi:type="xsd:double"&gt;24.9886375408126&lt;/D&gt;&lt;D xsi:type="xsd:double"&gt;24.8784761035675&lt;/D&gt;&lt;D xsi:type="xsd:double"&gt;24.4361051521154&lt;/D&gt;&lt;D xsi:type="xsd:double"&gt;25.8546978936194&lt;/D&gt;&lt;D xsi:type="xsd:double"&gt;26.0384638534154&lt;/D&gt;&lt;D xsi:type="xsd:double"&gt;24.9379005491413&lt;/D&gt;&lt;D xsi:type="xsd:double"&gt;26.352989280685&lt;/D&gt;&lt;D xsi:type="xsd:double"&gt;26.675459634184&lt;/D&gt;&lt;D xsi:type="xsd:double"&gt;25.6229249653739&lt;/D&gt;&lt;D xsi:type="xsd:double"&gt;25.3288083773568&lt;/D&gt;&lt;D xsi:type="xsd:double"&gt;24.0626373400919&lt;/D&gt;&lt;D xsi:type="xsd:double"&gt;23.8133276435416&lt;/D&gt;&lt;D xsi:type="xsd:double"&gt;23.8932106444964&lt;/D&gt;&lt;D xsi:type="xsd:double"&gt;23.9792631197237&lt;/D&gt;&lt;D xsi:type="xsd:double"&gt;24.369028302364&lt;/D&gt;&lt;D xsi:type="xsd:double"&gt;23.6984272875528&lt;/D&gt;&lt;D xsi:type="xsd:double"&gt;23.7816897374361&lt;/D&gt;&lt;D xsi:type="xsd:double"&gt;23.6469515510553&lt;/D&gt;&lt;D xsi:type="xsd:double"&gt;23.1897877939518&lt;/D&gt;&lt;D xsi:type="xsd:double"&gt;24.7907378988144&lt;/D&gt;&lt;D xsi:type="xsd:double"&gt;26.0113608974729&lt;/D&gt;&lt;D xsi:type="xsd:double"&gt;25.8455508806581&lt;/D&gt;&lt;D xsi:type="xsd:double"&gt;26.093897349204&lt;/D&gt;&lt;D xsi:type="xsd:double"&gt;25.9002811132198&lt;/D&gt;&lt;D xsi:type="xsd:double"&gt;25.5330912035995&lt;/D&gt;&lt;D xsi:type="xsd:double"&gt;25.8664493511168&lt;/D&gt;&lt;D xsi:type="xsd:double"&gt;26.3548571868222&lt;/D&gt;&lt;D xsi:type="xsd:double"&gt;26.1996142633951&lt;/D&gt;&lt;D xsi:type="xsd:double"&gt;27.3768426975011&lt;/D&gt;&lt;D xsi:type="xsd:double"&gt;27.1973696812449&lt;/D&gt;&lt;D xsi:type="xsd:double"&gt;25.7888922959836&lt;/D&gt;&lt;D xsi:type="xsd:double"&gt;27.3737322239986&lt;/D&gt;&lt;D xsi:type="xsd:double"&gt;25.7804400417659&lt;/D&gt;&lt;D xsi:type="xsd:double"&gt;24.916457043057&lt;/D&gt;&lt;D xsi:type="xsd:double"&gt;23.6080771110282&lt;/D&gt;&lt;D xsi:type="xsd:double"&gt;23.534078166821&lt;/D&gt;&lt;D xsi:type="xsd:double"&gt;24.1360085889988&lt;/D&gt;&lt;D xsi:type="xsd:double"&gt;24.3300413348136&lt;/D&gt;&lt;D xsi:type="xsd:double"&gt;24.528914353353&lt;/D&gt;&lt;D xsi:type="xsd:double"&gt;24.1906681436051&lt;/D&gt;&lt;D xsi:type="xsd:double"&gt;24.5769551587784&lt;/D&gt;&lt;/FQL&gt;&lt;FQL&gt;&lt;Q&gt;EWM^FMA_PE(LTMA,-10AY,0,AM,"PORTAGG","MEANR")&lt;/Q&gt;&lt;R&gt;121&lt;/R&gt;&lt;C&gt;1&lt;/C&gt;&lt;D xsi:type="xsd:double"&gt;15.9328621363626&lt;/D&gt;&lt;D xsi:type="xsd:double"&gt;16.7619423606913&lt;/D&gt;&lt;D xsi:type="xsd:double"&gt;16.4227395542234&lt;/D&gt;&lt;D xsi:type="xsd:double"&gt;16.3898724783152&lt;/D&gt;&lt;D xsi:type="xsd:double"&gt;16.2740396179172&lt;/D&gt;&lt;D xsi:type="xsd:double"&gt;16.3694829477498&lt;/D&gt;&lt;D xsi:type="xsd:double"&gt;16.6395582502539&lt;/D&gt;&lt;D xsi:type="xsd:double"&gt;16.6679440364973&lt;/D&gt;&lt;D xsi:type="xsd:double"&gt;16.4493737731542&lt;/D&gt;&lt;D xsi:type="xsd:double"&gt;16.610979068383&lt;/D&gt;&lt;D xsi:type="xsd:double"&gt;16.7350524454457&lt;/D&gt;&lt;D xsi:type="xsd:double"&gt;16.9919646548784&lt;/D&gt;&lt;D xsi:type="xsd:double"&gt;17.2775437097977&lt;/D&gt;&lt;D xsi:type="xsd:double"&gt;17.3372544988617&lt;/D&gt;&lt;D xsi:type="xsd:double"&gt;17.0522626776541&lt;/D&gt;&lt;D xsi:type="xsd:double"&gt;17.099072716052&lt;/D&gt;&lt;D xsi:type="xsd:double"&gt;17.3265136417248&lt;/D&gt;&lt;D xsi:type="xsd:double"&gt;17.227534050209&lt;/D&gt;&lt;D xsi:type="xsd:double"&gt;17.0639837211469&lt;/D&gt;&lt;D xsi:type="xsd:double"&gt;17.1386556775929&lt;/D&gt;&lt;D xsi:type="xsd:double"&gt;17.3012007820481&lt;/D&gt;&lt;D xsi:type="xsd:double"&gt;17.2796275712884&lt;/D&gt;&lt;D xsi:type="xsd:double"&gt;17.1927681053448&lt;/D&gt;&lt;D xsi:type="xsd:double"&gt;17.2615781719314&lt;/D&gt;&lt;D xsi:type="xsd:double"&gt;17.6409708332765&lt;/D&gt;&lt;D xsi:type="xsd:double"&gt;17.3877734631808&lt;/D&gt;&lt;D xsi:type="xsd:double"&gt;17.3421746868302&lt;/D&gt;&lt;D xsi:type="xsd:double"&gt;17.6333194275446&lt;/D&gt;&lt;D xsi:type="xsd:double"&gt;18.6025034526418&lt;/D&gt;&lt;D xsi:type="xsd:double"&gt;18.4045516751746&lt;/D&gt;&lt;D xsi:type="xsd:double"&gt;18.510638223912&lt;/D&gt;&lt;D xsi:type="xsd:double"&gt;18.3772919862952&lt;/D&gt;&lt;D xsi:type="xsd:double"&gt;18.1189071128513&lt;/D&gt;&lt;D xsi:type="xsd:double"&gt;17.9251417123456&lt;/D&gt;&lt;D xsi:type="xsd:double"&gt;17.472756967439&lt;/D&gt;&lt;D xsi:type="xsd:double"&gt;17.93837917218&lt;/D&gt;&lt;D xsi:type="xsd:double"&gt;17.686300374625&lt;/D&gt;&lt;D xsi:type="xsd:double"&gt;17.0548456197253&lt;/D&gt;&lt;D xsi:type="xsd:double"&gt;16.6197698703521&lt;/D&gt;&lt;D xsi:type="xsd:double"&gt;16.5898816316762&lt;/D&gt;&lt;D xsi:type="xsd:double"&gt;16.857200445691&lt;/D&gt;&lt;D xsi:type="xsd:double"&gt;16.909322601855&lt;/D&gt;&lt;D xsi:type="xsd:double"&gt;17.0393798331116&lt;/D&gt;&lt;D xsi:type="xsd:double"&gt;16.9093782299674&lt;/D&gt;&lt;D xsi:type="xsd:double"&gt;16.77565495994&lt;/D&gt;&lt;D xsi:type="xsd:double"&gt;17.1098030618169&lt;/D&gt;&lt;D xsi:type="xsd:double"&gt;17.1921566610048&lt;/D&gt;&lt;D xsi:type="xsd:double"&gt;16.8971750995123&lt;/D&gt;&lt;D xsi:type="xsd:double"&gt;16.9028225253747&lt;/D&gt;&lt;D xsi:type="xsd:double"&gt;16.5282106783886&lt;/D&gt;&lt;D xsi:type="xsd:double"&gt;16.9217957505011&lt;/D&gt;&lt;D xsi:type="xsd:double"&gt;16.7376809657868&lt;/D&gt;&lt;D xsi:type="xsd:double"&gt;17.0043008019823&lt;/D&gt;&lt;D xsi:type="xsd:double"&gt;16.4204881402671&lt;/D&gt;&lt;D xsi:type="xsd:double"&gt;16.2843492484112&lt;/D&gt;&lt;D xsi:type="xsd:double"&gt;16.2873970532011&lt;/D&gt;&lt;D xsi:type="xsd:double"&gt;16.6130954434715&lt;/D&gt;&lt;D xsi:type="xsd:double"&gt;18.6299735386204&lt;/D&gt;&lt;D xsi:type="xsd:double"&gt;19.5050936682515&lt;/D&gt;&lt;D xsi:type="xsd:double"&gt;19.4914328057422&lt;/D&gt;&lt;D xsi:type="xsd:double"&gt;20.1320906339445&lt;/D&gt;&lt;D xsi:type="xsd:double"&gt;20.5449508528951&lt;/D&gt;&lt;D xsi:type="xsd:double"&gt;20.8298774012764&lt;/D&gt;&lt;D xsi:type="xsd:double"&gt;21.8202740332047&lt;/D&gt;&lt;D xsi:type="xsd:double"&gt;20.8214716906544&lt;/D&gt;&lt;D xsi:type="xsd:double"&gt;19.6888103449475&lt;/D&gt;&lt;D xsi:type="xsd:double"&gt;19.6231324087898&lt;/D&gt;&lt;D xsi:type="xsd:double"&gt;19.0494419330812&lt;/D&gt;&lt;D xsi:type="xsd:double"&gt;18.3555297527465&lt;/D&gt;&lt;D xsi:type="xsd:double"&gt;17.7852969021339&lt;/D&gt;&lt;D xsi:type="xsd:double"&gt;16.8967968079883&lt;/D&gt;&lt;D xsi:type="xsd:double"&gt;16.2199675799397&lt;/D&gt;&lt;D xsi:type="xsd:double"&gt;16.009867717371&lt;/D&gt;&lt;D xsi:type="xsd:double"&gt;15.652461479122&lt;/D&gt;&lt;D xsi:type="xsd:double"&gt;14.7795180153511&lt;/D&gt;&lt;D xsi:type="xsd:double"&gt;15.0946404913156&lt;/D&gt;&lt;D xsi:type="xsd:double"&gt;15.5030863995952&lt;/D&gt;&lt;D xsi:type="xsd:double"&gt;15.6470840903042&lt;/D&gt;&lt;D xsi:type="xsd:double"&gt;15.8719991611036&lt;/D&gt;&lt;D xsi:type="xsd:double"&gt;15.8782309694266&lt;/D&gt;&lt;D xsi:type="xsd:double"&gt;15.6297971844088&lt;/D&gt;&lt;D xsi:type="xsd:double"&gt;15.3887004323107&lt;/D&gt;&lt;D xsi:type="xsd:double"&gt;14.9522212009613&lt;/D&gt;&lt;D xsi:type="xsd:double"&gt;15.3292715784021&lt;/D&gt;&lt;D xsi:type="xsd:double"&gt;15.2462784365503&lt;/D&gt;&lt;D xsi:type="xsd:double"&gt;14.2930987178501&lt;/D&gt;&lt;D xsi:type="xsd:double"&gt;14.8666756605741&lt;/D&gt;&lt;D xsi:type="xsd:double"&gt;14.8227397352022&lt;/D&gt;&lt;D xsi:type="xsd:double"&gt;14.9373207666525&lt;/D&gt;&lt;D xsi:type="xsd:double"&gt;14.6909951129848&lt;/D&gt;&lt;D xsi:type="xsd:double"&gt;14.7970751333866&lt;/D&gt;&lt;D xsi:type="xsd:double"&gt;14.6754957960088&lt;/D&gt;&lt;D xsi:type="xsd:double"&gt;14.5333268271162&lt;/D&gt;&lt;D xsi:type="xsd:double"&gt;14.5401993935994&lt;/D&gt;&lt;D xsi:type="xsd:double"&gt;14.5364389830502&lt;/D&gt;&lt;D xsi:type="xsd:double"&gt;14.7924238230282&lt;/D&gt;&lt;D xsi:type="xsd:double"&gt;14.9173151397171&lt;/D&gt;&lt;D xsi:type="xsd:double"&gt;14.8809279101884&lt;/D&gt;&lt;D xsi:type="xsd:double"&gt;14.8692673524543&lt;/D&gt;&lt;D xsi:type="xsd:double"&gt;15.049680402379&lt;/D&gt;&lt;D xsi:type="xsd:double"&gt;15.2598265024065&lt;/D&gt;&lt;D xsi:type="xsd:double"&gt;15.3108762134988&lt;/D&gt;&lt;D xsi:type="xsd:double"&gt;15.7943188691872&lt;/D&gt;&lt;D xsi:type="xsd:double"&gt;15.6397811216091&lt;/D&gt;&lt;D xsi:type="xsd:double"&gt;15.6645704029354&lt;/D&gt;&lt;D xsi:type="xsd:double"&gt;15.4859180692591&lt;/D&gt;&lt;D xsi:type="xsd:double"&gt;15.4546970796476&lt;/D&gt;&lt;D xsi:type="xsd:double"&gt;15.2644504806171&lt;/D&gt;&lt;D xsi:type="xsd:double"&gt;15.5257612700087&lt;/D&gt;&lt;D xsi:type="xsd:double"&gt;15.4525733993229&lt;/D&gt;&lt;D xsi:type="xsd:double"&gt;15.2601176971465&lt;/D&gt;&lt;D xsi:type="xsd:double"&gt;15.3599685068347&lt;/D&gt;&lt;D xsi:type="xsd:double"&gt;15.2501557697144&lt;/D&gt;&lt;D xsi:type="xsd:double"&gt;15.0767982653237&lt;/D&gt;&lt;D xsi:type="xsd:double"&gt;14.5871675362219&lt;/D&gt;&lt;D xsi:type="xsd:double"&gt;14.343520212317&lt;/D&gt;&lt;D xsi:type="xsd:double"&gt;14.4463529041066&lt;/D&gt;&lt;D xsi:type="xsd:double"&gt;14.4622149884444&lt;/D&gt;&lt;D xsi:type="xsd:double"&gt;14.4210703600513&lt;/D&gt;&lt;D xsi:type="xsd:double"&gt;14.5145802359229&lt;/D&gt;&lt;D xsi:type="xsd:double"&gt;14.7010048468534&lt;/D&gt;&lt;/FQL&gt;&lt;FQL&gt;&lt;Q&gt;ECH^FMA_PE(LTMA,-10AY,0,AM,"PORTAGG","MEANR")&lt;/Q&gt;&lt;R&gt;121&lt;/R&gt;&lt;C&gt;1&lt;/C&gt;&lt;D xsi:type="xsd:double"&gt;15.1953361172338&lt;/D&gt;&lt;D xsi:type="xsd:double"&gt;15.4339225214129&lt;/D&gt;&lt;D xsi:type="xsd:double"&gt;15.8533608241391&lt;/D&gt;&lt;D xsi:type="xsd:double"&gt;15.6644464813025&lt;/D&gt;&lt;D xsi:type="xsd:double"&gt;15.2322201013969&lt;/D&gt;&lt;D xsi:type="xsd:double"&gt;15.4351867412484&lt;/D&gt;&lt;D xsi:type="xsd:double"&gt;15.4852877846164&lt;/D&gt;&lt;D xsi:type="xsd:double"&gt;15.391062718796&lt;/D&gt;&lt;D xsi:type="xsd:double"&gt;15.3487180171658&lt;/D&gt;&lt;D xsi:type="xsd:double"&gt;15.0659871488982&lt;/D&gt;&lt;D xsi:type="xsd:double"&gt;15.5202091147155&lt;/D&gt;&lt;D xsi:type="xsd:double"&gt;16.0513194121362&lt;/D&gt;&lt;D xsi:type="xsd:double"&gt;15.971899600699&lt;/D&gt;&lt;D xsi:type="xsd:double"&gt;16.4888001447225&lt;/D&gt;&lt;D xsi:type="xsd:double"&gt;16.2982820807808&lt;/D&gt;&lt;D xsi:type="xsd:double"&gt;16.695524084847&lt;/D&gt;&lt;D xsi:type="xsd:double"&gt;15.8247891790981&lt;/D&gt;&lt;D xsi:type="xsd:double"&gt;16.61496771401&lt;/D&gt;&lt;D xsi:type="xsd:double"&gt;16.8042791573619&lt;/D&gt;&lt;D xsi:type="xsd:double"&gt;17.1102645631872&lt;/D&gt;&lt;D xsi:type="xsd:double"&gt;17.3443221042584&lt;/D&gt;&lt;D xsi:type="xsd:double"&gt;17.1787561303234&lt;/D&gt;&lt;D xsi:type="xsd:double"&gt;17.8054203884588&lt;/D&gt;&lt;D xsi:type="xsd:double"&gt;18.0227847888977&lt;/D&gt;&lt;D xsi:type="xsd:double"&gt;19.4689590865362&lt;/D&gt;&lt;D xsi:type="xsd:double"&gt;17.8271808179304&lt;/D&gt;&lt;D xsi:type="xsd:double"&gt;18.2564085430675&lt;/D&gt;&lt;D xsi:type="xsd:double"&gt;16.4416936335904&lt;/D&gt;&lt;D xsi:type="xsd:double"&gt;18.3230866286445&lt;/D&gt;&lt;D xsi:type="xsd:double"&gt;17.4256968196967&lt;/D&gt;&lt;D xsi:type="xsd:double"&gt;17.4844029451377&lt;/D&gt;&lt;D xsi:type="xsd:double"&gt;17.0978955778242&lt;/D&gt;&lt;D xsi:type="xsd:double"&gt;16.7217673873551&lt;/D&gt;&lt;D xsi:type="xsd:double"&gt;15.9487176601052&lt;/D&gt;&lt;D xsi:type="xsd:double"&gt;15.2178682364421&lt;/D&gt;&lt;D xsi:type="xsd:double"&gt;15.1808838796315&lt;/D&gt;&lt;D xsi:type="xsd:double"&gt;15.0789300460367&lt;/D&gt;&lt;D xsi:type="xsd:double"&gt;17.0763459818728&lt;/D&gt;&lt;D xsi:type="xsd:double"&gt;16.991701785186&lt;/D&gt;&lt;D xsi:type="xsd:double"&gt;16.5386150897374&lt;/D&gt;&lt;D xsi:type="xsd:double"&gt;12.5069169403946&lt;/D&gt;&lt;D xsi:type="xsd:double"&gt;12.4767664079253&lt;/D&gt;&lt;D xsi:type="xsd:double"&gt;11.2108243675509&lt;/D&gt;&lt;D xsi:type="xsd:double"&gt;10.9300205839764&lt;/D&gt;&lt;D xsi:type="xsd:double"&gt;11.0321405195403&lt;/D&gt;&lt;D xsi:type="xsd:double"&gt;10.6432699381771&lt;/D&gt;&lt;D xsi:type="xsd:double"&gt;11.0921293982921&lt;/D&gt;&lt;D xsi:type="xsd:double"&gt;10.9403440776784&lt;/D&gt;&lt;D xsi:type="xsd:double"&gt;11.9699348303713&lt;/D&gt;&lt;D xsi:type="xsd:double"&gt;12.3878984641495&lt;/D&gt;&lt;D xsi:type="xsd:double"&gt;10.6071542694844&lt;/D&gt;&lt;D xsi:type="xsd:double"&gt;12.34196551022&lt;/D&gt;&lt;D xsi:type="xsd:double"&gt;12.8843468136168&lt;/D&gt;&lt;D xsi:type="xsd:double"&gt;11.6617065773712&lt;/D&gt;&lt;D xsi:type="xsd:double"&gt;11.3345609860646&lt;/D&gt;&lt;D xsi:type="xsd:double"&gt;11.2394578280007&lt;/D&gt;&lt;D xsi:type="xsd:double"&gt;88.5851526648851&lt;/D&gt;&lt;D xsi:type="xsd:double"&gt;13.950646937728&lt;/D&gt;&lt;D xsi:type="xsd:double"&gt;15.3246191892577&lt;/D&gt;&lt;D xsi:type="xsd:double"&gt;17.5958339108355&lt;/D&gt;&lt;D xsi:type="xsd:double"&gt;17.8398415426143&lt;/D&gt;&lt;D xsi:type="xsd:double"&gt;18.618718103586&lt;/D&gt;&lt;D xsi:type="xsd:double"&gt;21.0453452922419&lt;/D&gt;&lt;D xsi:type="xsd:double"&gt;23.3505118107143&lt;/D&gt;&lt;D xsi:type="xsd:double"&gt;24.8049358137525&lt;/D&gt;&lt;D xsi:type="xsd:double"&gt;26.8407431237692&lt;/D&gt;&lt;D xsi:type="xsd:double"&gt;31.9330192802466&lt;/D&gt;&lt;D xsi:type="xsd:double"&gt;29.8921647483038&lt;/D&gt;&lt;D xsi:type="xsd:double"&gt;27.4410414806967&lt;/D&gt;&lt;D xsi:type="xsd:double"&gt;25.109523033492&lt;/D&gt;&lt;D xsi:type="xsd:double"&gt;22.6885956525358&lt;/D&gt;&lt;D xsi:type="xsd:double"&gt;20.2912965239294&lt;/D&gt;&lt;D xsi:type="xsd:double"&gt;18.2329020027669&lt;/D&gt;&lt;D xsi:type="xsd:double"&gt;15.458426409137&lt;/D&gt;&lt;D xsi:type="xsd:double"&gt;13.3434300110581&lt;/D&gt;&lt;D xsi:type="xsd:double"&gt;10.785155920836&lt;/D&gt;&lt;D xsi:type="xsd:double"&gt;9.46718471957825&lt;/D&gt;&lt;D xsi:type="xsd:double"&gt;9.79090466769652&lt;/D&gt;&lt;D xsi:type="xsd:double"&gt;9.8146952610548&lt;/D&gt;&lt;D xsi:type="xsd:double"&gt;9.75848275598736&lt;/D&gt;&lt;D xsi:type="xsd:double"&gt;9.34232899575227&lt;/D&gt;&lt;D xsi:type="xsd:double"&gt;8.48512927798906&lt;/D&gt;&lt;D xsi:type="xsd:double"&gt;7.7226488206862&lt;/D&gt;&lt;D xsi:type="xsd:double"&gt;7.63228788813856&lt;/D&gt;&lt;D xsi:type="xsd:double"&gt;7.97695808995105&lt;/D&gt;&lt;D xsi:type="xsd:double"&gt;7.05030630182926&lt;/D&gt;&lt;D xsi:type="xsd:double"&gt;7.40478540248199&lt;/D&gt;&lt;D xsi:type="xsd:double"&gt;5.63057005645189&lt;/D&gt;&lt;D xsi:type="xsd:double"&gt;5.54752207304433&lt;/D&gt;&lt;D xsi:type="xsd:double"&gt;6.01072611818305&lt;/D&gt;&lt;D xsi:type="xsd:double"&gt;5.9012578858027&lt;/D&gt;&lt;D xsi:type="xsd:double"&gt;5.97642206088573&lt;/D&gt;&lt;D xsi:type="xsd:double"&gt;6.58314495884671&lt;/D&gt;&lt;D xsi:type="xsd:double"&gt;6.71649255315179&lt;/D&gt;&lt;D xsi:type="xsd:double"&gt;7.4637076096488&lt;/D&gt;&lt;D xsi:type="xsd:double"&gt;7.88969401380579&lt;/D&gt;&lt;D xsi:type="xsd:double"&gt;7.76437405252055&lt;/D&gt;&lt;D xsi:type="xsd:double"&gt;8.01689780496989&lt;/D&gt;&lt;D xsi:type="xsd:double"&gt;7.81188047699493&lt;/D&gt;&lt;D xsi:type="xsd:double"&gt;8.88585542623533&lt;/D&gt;&lt;D xsi:type="xsd:double"&gt;9.40723721231131&lt;/D&gt;&lt;D xsi:type="xsd:double"&gt;10.0759986054271&lt;/D&gt;&lt;D xsi:type="xsd:double"&gt;10.9875258301871&lt;/D&gt;&lt;D xsi:type="xsd:double"&gt;10.9006742023738&lt;/D&gt;&lt;D xsi:type="xsd:double"&gt;10.9473076206534&lt;/D&gt;&lt;D xsi:type="xsd:double"&gt;10.4881447180498&lt;/D&gt;&lt;D xsi:type="xsd:double"&gt;10.9452768988991&lt;/D&gt;&lt;D xsi:type="xsd:double"&gt;10.6053741285658&lt;/D&gt;&lt;D xsi:type="xsd:double"&gt;11.1941940490804&lt;/D&gt;&lt;D xsi:type="xsd:double"&gt;11.3410546796282&lt;/D&gt;&lt;D xsi:type="xsd:double"&gt;11.0123617878617&lt;/D&gt;&lt;D xsi:type="xsd:double"&gt;11.8323401235287&lt;/D&gt;&lt;D xsi:type="xsd:double"&gt;11.684109215805&lt;/D&gt;&lt;D xsi:type="xsd:double"&gt;12.2094059272391&lt;/D&gt;&lt;D xsi:type="xsd:double"&gt;12.5350017583953&lt;/D&gt;&lt;D xsi:type="xsd:double"&gt;12.3400769710487&lt;/D&gt;&lt;D xsi:type="xsd:double"&gt;12.5083894027081&lt;/D&gt;&lt;D xsi:type="xsd:double"&gt;12.3674717918555&lt;/D&gt;&lt;D xsi:type="xsd:double"&gt;12.2013757339844&lt;/D&gt;&lt;D xsi:type="xsd:double"&gt;12.3011355337533&lt;/D&gt;&lt;D xsi:type="xsd:double"&gt;12.6011643398602&lt;/D&gt;&lt;/FQL&gt;&lt;FQL&gt;&lt;Q&gt;DDR3512M-FDS^FG_PRICE_CHANGE(0,-1AY)&lt;/Q&gt;&lt;R&gt;1&lt;/R&gt;&lt;C&gt;1&lt;/C&gt;&lt;D xsi:type="xsd:double"&gt;93.2661746764906&lt;/D&gt;&lt;/FQL&gt;&lt;FQL&gt;&lt;Q&gt;USDTWD^FG_PRICE_CHANGE(0,-6AM)&lt;/Q&gt;&lt;R&gt;1&lt;/R&gt;&lt;C&gt;1&lt;/C&gt;&lt;D xsi:type="xsd:double"&gt;-8.323479&lt;/D&gt;&lt;/FQL&gt;&lt;FQL&gt;&lt;Q&gt;USDIDR^FG_PRICE_CHANGE(0,-6AM)&lt;/Q&gt;&lt;R&gt;1&lt;/R&gt;&lt;C&gt;1&lt;/C&gt;&lt;D xsi:type="xsd:double"&gt;-0.41046143&lt;/D&gt;&lt;/FQL&gt;&lt;FQL&gt;&lt;Q&gt;FC0000BR^FMA_EPS(NTMA,-20AY,0,CY,,"PORTAGG","MEANR")&lt;/Q&gt;&lt;R&gt;20&lt;/R&gt;&lt;C&gt;1&lt;/C&gt;&lt;D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xsi:type="xsd:double"&gt;20.1300195635844&lt;/D&gt;&lt;D xsi:type="xsd:double"&gt;16.1588073620566&lt;/D&gt;&lt;D xsi:type="xsd:double"&gt;18.5910031237669&lt;/D&gt;&lt;D xsi:type="xsd:double"&gt;21.1063328829841&lt;/D&gt;&lt;D xsi:type="xsd:double"&gt;24.1272334465953&lt;/D&gt;&lt;D xsi:type="xsd:double"&gt;20.5097537226854&lt;/D&gt;&lt;/FQL&gt;&lt;FQL&gt;&lt;Q&gt;CNYA^P_PRICE_RETURNS_PR('52W',2,-10AY,0,AM)&lt;/Q&gt;&lt;R&gt;121&lt;/R&gt;&lt;C&gt;1&lt;/C&gt;&lt;D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xsi:type="xsd:double"&gt;9.0973015&lt;/D&gt;&lt;D xsi:type="xsd:double"&gt;11.889124&lt;/D&gt;&lt;D xsi:type="xsd:double"&gt;22.224771&lt;/D&gt;&lt;D xsi:type="xsd:double"&gt;21.17226&lt;/D&gt;&lt;D xsi:type="xsd:double"&gt;24.313128&lt;/D&gt;&lt;D xsi:type="xsd:double"&gt;23.302973&lt;/D&gt;&lt;D xsi:type="xsd:double"&gt;34.523464&lt;/D&gt;&lt;D xsi:type="xsd:double"&gt;22.941196&lt;/D&gt;&lt;D xsi:type="xsd:double"&gt;29.641735&lt;/D&gt;&lt;D xsi:type="xsd:double"&gt;20.795954&lt;/D&gt;&lt;D xsi:type="xsd:double"&gt;25.574326&lt;/D&gt;&lt;D xsi:type="xsd:double"&gt;13.797081&lt;/D&gt;&lt;D xsi:type="xsd:double"&gt;-2.1762967&lt;/D&gt;&lt;D xsi:type="xsd:double"&gt;-10.123581&lt;/D&gt;&lt;D xsi:type="xsd:double"&gt;-17.938065&lt;/D&gt;&lt;D xsi:type="xsd:double"&gt;-21.699917&lt;/D&gt;&lt;D xsi:type="xsd:double"&gt;-24.555302&lt;/D&gt;&lt;D xsi:type="xsd:double"&gt;-20.466978&lt;/D&gt;&lt;D xsi:type="xsd:double"&gt;-25.800365&lt;/D&gt;&lt;D xsi:type="xsd:double"&gt;-16.42658&lt;/D&gt;&lt;D xsi:type="xsd:double"&gt;-10.802102&lt;/D&gt;&lt;D xsi:type="xsd:double"&gt;-0.6314993&lt;/D&gt;&lt;D xsi:type="xsd:double"&gt;-8.817357&lt;/D&gt;&lt;D xsi:type="xsd:double"&gt;-9.866465&lt;/D&gt;&lt;D xsi:type="xsd:double"&gt;6.5398097&lt;/D&gt;&lt;D xsi:type="xsd:double"&gt;5.8937073&lt;/D&gt;&lt;D xsi:type="xsd:double"&gt;19.461132&lt;/D&gt;&lt;D xsi:type="xsd:double"&gt;22.877872&lt;/D&gt;&lt;D xsi:type="xsd:double"&gt;23.754084&lt;/D&gt;&lt;D xsi:type="xsd:double"&gt;23.71576&lt;/D&gt;&lt;D xsi:type="xsd:double"&gt;33.535885&lt;/D&gt;&lt;D xsi:type="xsd:double"&gt;18.814587&lt;/D&gt;&lt;D xsi:type="xsd:double"&gt;0.21299124&lt;/D&gt;&lt;D xsi:type="xsd:double"&gt;-6.691223&lt;/D&gt;&lt;D xsi:type="xsd:double"&gt;7.4261785&lt;/D&gt;&lt;D xsi:type="xsd:double"&gt;12.662005&lt;/D&gt;&lt;D xsi:type="xsd:double"&gt;31.554771&lt;/D&gt;&lt;D xsi:type="xsd:double"&gt;38.936638&lt;/D&gt;&lt;D xsi:type="xsd:double"&gt;28.075779&lt;/D&gt;&lt;D xsi:type="xsd:double"&gt;36.259365&lt;/D&gt;&lt;D xsi:type="xsd:double"&gt;38.51646&lt;/D&gt;&lt;D xsi:type="xsd:double"&gt;39.845085&lt;/D&gt;&lt;D xsi:type="xsd:double"&gt;50.865723&lt;/D&gt;&lt;D xsi:type="xsd:double"&gt;64.43925&lt;/D&gt;&lt;D xsi:type="xsd:double"&gt;47.494186&lt;/D&gt;&lt;D xsi:type="xsd:double"&gt;43.207203&lt;/D&gt;&lt;D xsi:type="xsd:double"&gt;42.74756&lt;/D&gt;&lt;D xsi:type="xsd:double"&gt;49.8713&lt;/D&gt;&lt;D xsi:type="xsd:double"&gt;21.013237&lt;/D&gt;&lt;D xsi:type="xsd:double"&gt;19.15797&lt;/D&gt;&lt;D xsi:type="xsd:double"&gt;24.057924&lt;/D&gt;&lt;D xsi:type="xsd:double"&gt;10.331047&lt;/D&gt;&lt;D xsi:type="xsd:double"&gt;11.316717&lt;/D&gt;&lt;D xsi:type="xsd:double"&gt;11.484933&lt;/D&gt;&lt;D xsi:type="xsd:double"&gt;-6.551993&lt;/D&gt;&lt;D xsi:type="xsd:double"&gt;-17.606533&lt;/D&gt;&lt;D xsi:type="xsd:double"&gt;-9.87379&lt;/D&gt;&lt;D xsi:type="xsd:double"&gt;-9.18271&lt;/D&gt;&lt;D xsi:type="xsd:double"&gt;-20.933533&lt;/D&gt;&lt;D xsi:type="xsd:double"&gt;-20.532167&lt;/D&gt;&lt;D xsi:type="xsd:double"&gt;-16.828758&lt;/D&gt;&lt;D xsi:type="xsd:double"&gt;-15.859074&lt;/D&gt;&lt;D xsi:type="xsd:double"&gt;-21.250988&lt;/D&gt;&lt;D xsi:type="xsd:double"&gt;-28.03464&lt;/D&gt;&lt;D xsi:type="xsd:double"&gt;-27.526516&lt;/D&gt;&lt;D xsi:type="xsd:double"&gt;-26.962269&lt;/D&gt;&lt;D xsi:type="xsd:double"&gt;-19.659197&lt;/D&gt;&lt;D xsi:type="xsd:double"&gt;-15.098882&lt;/D&gt;&lt;D xsi:type="xsd:double"&gt;-12.994999&lt;/D&gt;&lt;D xsi:type="xsd:double"&gt;-7.1338835&lt;/D&gt;&lt;D xsi:type="xsd:double"&gt;-1.6373217&lt;/D&gt;&lt;D xsi:type="xsd:double"&gt;-13.714701&lt;/D&gt;&lt;D xsi:type="xsd:double"&gt;-15.435303&lt;/D&gt;&lt;D xsi:type="xsd:double"&gt;-15.369183&lt;/D&gt;&lt;D xsi:type="xsd:double"&gt;-14.030695&lt;/D&gt;&lt;D xsi:type="xsd:double"&gt;-5.1925125&lt;/D&gt;&lt;D xsi:type="xsd:double"&gt;-8.642715&lt;/D&gt;&lt;D xsi:type="xsd:double"&gt;-15.400434&lt;/D&gt;&lt;D xsi:type="xsd:double"&gt;-23.690151&lt;/D&gt;&lt;D xsi:type="xsd:double"&gt;-22.195398&lt;/D&gt;&lt;D xsi:type="xsd:double"&gt;-12.698412&lt;/D&gt;&lt;D xsi:type="xsd:double"&gt;-18.647402&lt;/D&gt;&lt;D xsi:type="xsd:double"&gt;-11.038667&lt;/D&gt;&lt;D xsi:type="xsd:double"&gt;-7.8641653&lt;/D&gt;&lt;D xsi:type="xsd:double"&gt;-10.163069&lt;/D&gt;&lt;D xsi:type="xsd:double"&gt;-11.637878&lt;/D&gt;&lt;D xsi:type="xsd:double"&gt;-12.539375&lt;/D&gt;&lt;D xsi:type="xsd:double"&gt;12.1792555&lt;/D&gt;&lt;D xsi:type="xsd:double"&gt;14.518476&lt;/D&gt;&lt;D xsi:type="xsd:double"&gt;15.018427&lt;/D&gt;&lt;D xsi:type="xsd:double"&gt;10.1294155&lt;/D&gt;&lt;D xsi:type="xsd:double"&gt;15.355802&lt;/D&gt;&lt;D xsi:type="xsd:double"&gt;9.040701&lt;/D&gt;&lt;D xsi:type="xsd:double"&gt;7.170677&lt;/D&gt;&lt;D xsi:type="xsd:double"&gt;7.3314548&lt;/D&gt;&lt;D xsi:type="xsd:double"&gt;11.155212&lt;/D&gt;&lt;D xsi:type="xsd:double"&gt;16.488922&lt;/D&gt;&lt;D xsi:type="xsd:double"&gt;26.629807&lt;/D&gt;&lt;D xsi:type="xsd:double"&gt;44.249428&lt;/D&gt;&lt;/FQL&gt;&lt;FQL&gt;&lt;Q&gt;MCHI^FMA_DIV_YLD(NTMA,-10AY,0,AM,"PORTAGG","MEANR")&lt;/Q&gt;&lt;R&gt;121&lt;/R&gt;&lt;C&gt;1&lt;/C&gt;&lt;D xsi:type="xsd:double"&gt;3.48257200435901&lt;/D&gt;&lt;D xsi:type="xsd:double"&gt;3.21940107193111&lt;/D&gt;&lt;D xsi:type="xsd:double"&gt;3.16089233840415&lt;/D&gt;&lt;D xsi:type="xsd:double"&gt;3.3572666286964&lt;/D&gt;&lt;D xsi:type="xsd:double"&gt;3.21596172750861&lt;/D&gt;&lt;D xsi:type="xsd:double"&gt;3.47644487757892&lt;/D&gt;&lt;D xsi:type="xsd:double"&gt;3.09579972674963&lt;/D&gt;&lt;D xsi:type="xsd:double"&gt;2.92651404234381&lt;/D&gt;&lt;D xsi:type="xsd:double"&gt;3.06655716443123&lt;/D&gt;&lt;D xsi:type="xsd:double"&gt;2.60943513156555&lt;/D&gt;&lt;D xsi:type="xsd:double"&gt;2.517306103229&lt;/D&gt;&lt;D xsi:type="xsd:double"&gt;2.34339260823528&lt;/D&gt;&lt;D xsi:type="xsd:double"&gt;2.27311359365935&lt;/D&gt;&lt;D xsi:type="xsd:double"&gt;2.26143403779864&lt;/D&gt;&lt;D xsi:type="xsd:double"&gt;2.36832677065925&lt;/D&gt;&lt;D xsi:type="xsd:double"&gt;2.35999595931768&lt;/D&gt;&lt;D xsi:type="xsd:double"&gt;2.34776920820491&lt;/D&gt;&lt;D xsi:type="xsd:double"&gt;2.26930888870702&lt;/D&gt;&lt;D xsi:type="xsd:double"&gt;2.27678892006502&lt;/D&gt;&lt;D xsi:type="xsd:double"&gt;2.28048215352981&lt;/D&gt;&lt;D xsi:type="xsd:double"&gt;2.22089940140297&lt;/D&gt;&lt;D xsi:type="xsd:double"&gt;2.17520106335741&lt;/D&gt;&lt;D xsi:type="xsd:double"&gt;2.1687984698328&lt;/D&gt;&lt;D xsi:type="xsd:double"&gt;2.19162830819999&lt;/D&gt;&lt;D xsi:type="xsd:double"&gt;2.12438412635563&lt;/D&gt;&lt;D xsi:type="xsd:double"&gt;2.06626097992099&lt;/D&gt;&lt;D xsi:type="xsd:double"&gt;2.00942121594139&lt;/D&gt;&lt;D xsi:type="xsd:double"&gt;2.1069749053543&lt;/D&gt;&lt;D xsi:type="xsd:double"&gt;1.97408539656461&lt;/D&gt;&lt;D xsi:type="xsd:double"&gt;2.21625416989085&lt;/D&gt;&lt;D xsi:type="xsd:double"&gt;2.0636255053082&lt;/D&gt;&lt;D xsi:type="xsd:double"&gt;2.26523210374882&lt;/D&gt;&lt;D xsi:type="xsd:double"&gt;2.24588612143982&lt;/D&gt;&lt;D xsi:type="xsd:double"&gt;2.22529700614783&lt;/D&gt;&lt;D xsi:type="xsd:double"&gt;2.42402606550423&lt;/D&gt;&lt;D xsi:type="xsd:double"&gt;2.4605045038203&lt;/D&gt;&lt;D xsi:type="xsd:double"&gt;2.73663185210035&lt;/D&gt;&lt;D xsi:type="xsd:double"&gt;2.82996235230493&lt;/D&gt;&lt;D xsi:type="xsd:double"&gt;2.84909055608786&lt;/D&gt;&lt;D xsi:type="xsd:double"&gt;2.7370435535484&lt;/D&gt;&lt;D xsi:type="xsd:double"&gt;2.74714015648318&lt;/D&gt;&lt;D xsi:type="xsd:double"&gt;2.5332477702079&lt;/D&gt;&lt;D xsi:type="xsd:double"&gt;2.44710509941862&lt;/D&gt;&lt;D xsi:type="xsd:double"&gt;2.32959732598621&lt;/D&gt;&lt;D xsi:type="xsd:double"&gt;2.47466278515771&lt;/D&gt;&lt;D xsi:type="xsd:double"&gt;2.57797351802003&lt;/D&gt;&lt;D xsi:type="xsd:double"&gt;2.50695969100907&lt;/D&gt;&lt;D xsi:type="xsd:double"&gt;2.63891799175771&lt;/D&gt;&lt;D xsi:type="xsd:double"&gt;2.44708630398072&lt;/D&gt;&lt;D xsi:type="xsd:double"&gt;2.51295294118908&lt;/D&gt;&lt;D xsi:type="xsd:double"&gt;2.45891904881004&lt;/D&gt;&lt;D xsi:type="xsd:double"&gt;2.34732603528689&lt;/D&gt;&lt;D xsi:type="xsd:double"&gt;2.20357528286347&lt;/D&gt;&lt;D xsi:type="xsd:double"&gt;2.22736363519875&lt;/D&gt;&lt;D xsi:type="xsd:double"&gt;3.42275761261118&lt;/D&gt;&lt;D xsi:type="xsd:double"&gt;3.18863538867994&lt;/D&gt;&lt;D xsi:type="xsd:double"&gt;3.0624134088606&lt;/D&gt;&lt;D xsi:type="xsd:double"&gt;3.00111596211745&lt;/D&gt;&lt;D xsi:type="xsd:double"&gt;2.69693343290418&lt;/D&gt;&lt;D xsi:type="xsd:double"&gt;2.81445769965762&lt;/D&gt;&lt;D xsi:type="xsd:double"&gt;2.88512835742681&lt;/D&gt;&lt;D xsi:type="xsd:double"&gt;2.81958426829351&lt;/D&gt;&lt;D xsi:type="xsd:double"&gt;2.75000281120741&lt;/D&gt;&lt;D xsi:type="xsd:double"&gt;2.79383210309235&lt;/D&gt;&lt;D xsi:type="xsd:double"&gt;2.45710680548465&lt;/D&gt;&lt;D xsi:type="xsd:double"&gt;2.23040065217055&lt;/D&gt;&lt;D xsi:type="xsd:double"&gt;2.45545493960657&lt;/D&gt;&lt;D xsi:type="xsd:double"&gt;2.64621439541385&lt;/D&gt;&lt;D xsi:type="xsd:double"&gt;2.7048345374226&lt;/D&gt;&lt;D xsi:type="xsd:double"&gt;2.61000792712379&lt;/D&gt;&lt;D xsi:type="xsd:double"&gt;2.74542904765934&lt;/D&gt;&lt;D xsi:type="xsd:double"&gt;2.89919289665404&lt;/D&gt;&lt;D xsi:type="xsd:double"&gt;2.8658420194695&lt;/D&gt;&lt;D xsi:type="xsd:double"&gt;3.034164934141&lt;/D&gt;&lt;D xsi:type="xsd:double"&gt;3.03777284898308&lt;/D&gt;&lt;D xsi:type="xsd:double"&gt;3.04057014876517&lt;/D&gt;&lt;D xsi:type="xsd:double"&gt;3.0725603462358&lt;/D&gt;&lt;D xsi:type="xsd:double"&gt;3.1070539001794&lt;/D&gt;&lt;D xsi:type="xsd:double"&gt;3.70128869066155&lt;/D&gt;&lt;D xsi:type="xsd:double"&gt;3.64350457929598&lt;/D&gt;&lt;D xsi:type="xsd:double"&gt;3.73833655748795&lt;/D&gt;&lt;D xsi:type="xsd:double"&gt;3.40132855761504&lt;/D&gt;&lt;D xsi:type="xsd:double"&gt;3.54604777901988&lt;/D&gt;&lt;D xsi:type="xsd:double"&gt;3.69094645746849&lt;/D&gt;&lt;D xsi:type="xsd:double"&gt;3.70500096548417&lt;/D&gt;&lt;D xsi:type="xsd:double"&gt;4.16032387478301&lt;/D&gt;&lt;D xsi:type="xsd:double"&gt;3.97741000965365&lt;/D&gt;&lt;D xsi:type="xsd:double"&gt;3.61549403933883&lt;/D&gt;&lt;D xsi:type="xsd:double"&gt;3.38787722419049&lt;/D&gt;&lt;D xsi:type="xsd:double"&gt;3.36722455002942&lt;/D&gt;&lt;D xsi:type="xsd:double"&gt;3.5829343922667&lt;/D&gt;&lt;D xsi:type="xsd:double"&gt;3.47548254799552&lt;/D&gt;&lt;D xsi:type="xsd:double"&gt;3.6063789521303&lt;/D&gt;&lt;D xsi:type="xsd:double"&gt;3.60686888284254&lt;/D&gt;&lt;D xsi:type="xsd:double"&gt;3.65735615648448&lt;/D&gt;&lt;D xsi:type="xsd:double"&gt;3.64580379655064&lt;/D&gt;&lt;D xsi:type="xsd:double"&gt;3.70723637962345&lt;/D&gt;&lt;D xsi:type="xsd:double"&gt;3.7151349997096&lt;/D&gt;&lt;D xsi:type="xsd:double"&gt;3.89586584763144&lt;/D&gt;&lt;D xsi:type="xsd:double"&gt;4.05822583536102&lt;/D&gt;&lt;D xsi:type="xsd:double"&gt;4.15669965369956&lt;/D&gt;&lt;D xsi:type="xsd:double"&gt;3.87723350909805&lt;/D&gt;&lt;D xsi:type="xsd:double"&gt;3.61097805010604&lt;/D&gt;&lt;D xsi:type="xsd:double"&gt;3.8273650667462&lt;/D&gt;&lt;D xsi:type="xsd:double"&gt;3.40066042686445&lt;/D&gt;&lt;D xsi:type="xsd:double"&gt;3.6067804505238&lt;/D&gt;&lt;D xsi:type="xsd:double"&gt;3.58518050422529&lt;/D&gt;&lt;D xsi:type="xsd:double"&gt;3.80564135411284&lt;/D&gt;&lt;D xsi:type="xsd:double"&gt;3.94120864793781&lt;/D&gt;&lt;D xsi:type="xsd:double"&gt;3.20369140422267&lt;/D&gt;&lt;D xsi:type="xsd:double"&gt;3.37345924493226&lt;/D&gt;&lt;D xsi:type="xsd:double"&gt;3.28171709805553&lt;/D&gt;&lt;D xsi:type="xsd:double"&gt;3.55260678846523&lt;/D&gt;&lt;D xsi:type="xsd:double"&gt;3.10130983591508&lt;/D&gt;&lt;D xsi:type="xsd:double"&gt;2.95119059474374&lt;/D&gt;&lt;D xsi:type="xsd:double"&gt;3.24879074609335&lt;/D&gt;&lt;D xsi:type="xsd:double"&gt;2.95076833277779&lt;/D&gt;&lt;D xsi:type="xsd:double"&gt;2.9314213497575&lt;/D&gt;&lt;D xsi:type="xsd:double"&gt;2.94776097939529&lt;/D&gt;&lt;D xsi:type="xsd:double"&gt;2.77318349150777&lt;/D&gt;&lt;D xsi:type="xsd:double"&gt;2.53164481638351&lt;/D&gt;&lt;/FQL&gt;&lt;FQL&gt;&lt;Q&gt;EWM^FMA_DIV_YLD(NTMA,-10AY,0,AM,"PORTAGG","MEANR")&lt;/Q&gt;&lt;R&gt;121&lt;/R&gt;&lt;C&gt;1&lt;/C&gt;&lt;D xsi:type="xsd:double"&gt;3.47739767346393&lt;/D&gt;&lt;D xsi:type="xsd:double"&gt;3.24342105806177&lt;/D&gt;&lt;D xsi:type="xsd:double"&gt;3.32398439578509&lt;/D&gt;&lt;D xsi:type="xsd:double"&gt;3.33592927365205&lt;/D&gt;&lt;D xsi:type="xsd:double"&gt;3.33627975208829&lt;/D&gt;&lt;D xsi:type="xsd:double"&gt;3.25805049987038&lt;/D&gt;&lt;D xsi:type="xsd:double"&gt;3.11644801020213&lt;/D&gt;&lt;D xsi:type="xsd:double"&gt;3.05497255184814&lt;/D&gt;&lt;D xsi:type="xsd:double"&gt;3.18660356565927&lt;/D&gt;&lt;D xsi:type="xsd:double"&gt;3.07872245411719&lt;/D&gt;&lt;D xsi:type="xsd:double"&gt;3.04030798099356&lt;/D&gt;&lt;D xsi:type="xsd:double"&gt;2.9486201794279&lt;/D&gt;&lt;D xsi:type="xsd:double"&gt;2.92282333568055&lt;/D&gt;&lt;D xsi:type="xsd:double"&gt;2.94770943540032&lt;/D&gt;&lt;D xsi:type="xsd:double"&gt;3.03318077917122&lt;/D&gt;&lt;D xsi:type="xsd:double"&gt;3.00854320621186&lt;/D&gt;&lt;D xsi:type="xsd:double"&gt;2.98542758705207&lt;/D&gt;&lt;D xsi:type="xsd:double"&gt;2.97086057132627&lt;/D&gt;&lt;D xsi:type="xsd:double"&gt;2.99639343088556&lt;/D&gt;&lt;D xsi:type="xsd:double"&gt;2.98247455556264&lt;/D&gt;&lt;D xsi:type="xsd:double"&gt;2.93810998398405&lt;/D&gt;&lt;D xsi:type="xsd:double"&gt;2.98951227445705&lt;/D&gt;&lt;D xsi:type="xsd:double"&gt;3.05532766954491&lt;/D&gt;&lt;D xsi:type="xsd:double"&gt;3.04968664066925&lt;/D&gt;&lt;D xsi:type="xsd:double"&gt;2.99073789719753&lt;/D&gt;&lt;D xsi:type="xsd:double"&gt;3.09817361301812&lt;/D&gt;&lt;D xsi:type="xsd:double"&gt;3.22623387804256&lt;/D&gt;&lt;D xsi:type="xsd:double"&gt;3.27671847044128&lt;/D&gt;&lt;D xsi:type="xsd:double"&gt;3.10818636465404&lt;/D&gt;&lt;D xsi:type="xsd:double"&gt;3.14378548563175&lt;/D&gt;&lt;D xsi:type="xsd:double"&gt;3.18704214947444&lt;/D&gt;&lt;D xsi:type="xsd:double"&gt;3.15982968557697&lt;/D&gt;&lt;D xsi:type="xsd:double"&gt;3.2161649426441&lt;/D&gt;&lt;D xsi:type="xsd:double"&gt;3.24127901674811&lt;/D&gt;&lt;D xsi:type="xsd:double"&gt;3.36496963333678&lt;/D&gt;&lt;D xsi:type="xsd:double"&gt;3.16957440313444&lt;/D&gt;&lt;D xsi:type="xsd:double"&gt;3.22226322486346&lt;/D&gt;&lt;D xsi:type="xsd:double"&gt;3.36185368094375&lt;/D&gt;&lt;D xsi:type="xsd:double"&gt;3.39848876683549&lt;/D&gt;&lt;D xsi:type="xsd:double"&gt;3.34916666090748&lt;/D&gt;&lt;D xsi:type="xsd:double"&gt;3.28216337407128&lt;/D&gt;&lt;D xsi:type="xsd:double"&gt;3.27553501899476&lt;/D&gt;&lt;D xsi:type="xsd:double"&gt;3.335323777245&lt;/D&gt;&lt;D xsi:type="xsd:double"&gt;3.41202507962971&lt;/D&gt;&lt;D xsi:type="xsd:double"&gt;3.46268680579039&lt;/D&gt;&lt;D xsi:type="xsd:double"&gt;3.32197262296888&lt;/D&gt;&lt;D xsi:type="xsd:double"&gt;3.42657168445474&lt;/D&gt;&lt;D xsi:type="xsd:double"&gt;3.49327246746085&lt;/D&gt;&lt;D xsi:type="xsd:double"&gt;3.4916260220267&lt;/D&gt;&lt;D xsi:type="xsd:double"&gt;3.59731393084111&lt;/D&gt;&lt;D xsi:type="xsd:double"&gt;3.46826227539555&lt;/D&gt;&lt;D xsi:type="xsd:double"&gt;3.52712640779033&lt;/D&gt;&lt;D xsi:type="xsd:double"&gt;3.47766936070474&lt;/D&gt;&lt;D xsi:type="xsd:double"&gt;3.60490155478989&lt;/D&gt;&lt;D xsi:type="xsd:double"&gt;3.92327398982004&lt;/D&gt;&lt;D xsi:type="xsd:double"&gt;3.94791810832982&lt;/D&gt;&lt;D xsi:type="xsd:double"&gt;3.73793297150377&lt;/D&gt;&lt;D xsi:type="xsd:double"&gt;3.04818217673747&lt;/D&gt;&lt;D xsi:type="xsd:double"&gt;2.98811291718904&lt;/D&gt;&lt;D xsi:type="xsd:double"&gt;3.16942166730953&lt;/D&gt;&lt;D xsi:type="xsd:double"&gt;3.22595895977106&lt;/D&gt;&lt;D xsi:type="xsd:double"&gt;3.26969310811075&lt;/D&gt;&lt;D xsi:type="xsd:double"&gt;3.38764171352611&lt;/D&gt;&lt;D xsi:type="xsd:double"&gt;3.46388800345342&lt;/D&gt;&lt;D xsi:type="xsd:double"&gt;3.70762626733068&lt;/D&gt;&lt;D xsi:type="xsd:double"&gt;3.83726226450912&lt;/D&gt;&lt;D xsi:type="xsd:double"&gt;4.03890039361437&lt;/D&gt;&lt;D xsi:type="xsd:double"&gt;4.01425003164164&lt;/D&gt;&lt;D xsi:type="xsd:double"&gt;4.07683195249195&lt;/D&gt;&lt;D xsi:type="xsd:double"&gt;4.15847762703042&lt;/D&gt;&lt;D xsi:type="xsd:double"&gt;4.30173206569776&lt;/D&gt;&lt;D xsi:type="xsd:double"&gt;4.32507422870502&lt;/D&gt;&lt;D xsi:type="xsd:double"&gt;4.11876470280123&lt;/D&gt;&lt;D xsi:type="xsd:double"&gt;3.99089597722091&lt;/D&gt;&lt;D xsi:type="xsd:double"&gt;4.03452572095204&lt;/D&gt;&lt;D xsi:type="xsd:dou</t>
        </r>
      </text>
    </comment>
    <comment ref="A18" authorId="0" shapeId="0" xr:uid="{D20C3C03-4AB5-4D1C-B190-23874CEC02C6}">
      <text>
        <r>
          <rPr>
            <b/>
            <sz val="9"/>
            <color indexed="81"/>
            <rFont val="Tahoma"/>
            <family val="2"/>
          </rPr>
          <t>ble"&gt;3.98966044694207&lt;/D&gt;&lt;D xsi:type="xsd:double"&gt;3.77870381655237&lt;/D&gt;&lt;D xsi:type="xsd:double"&gt;3.79870478134305&lt;/D&gt;&lt;D xsi:type="xsd:double"&gt;3.89935821816893&lt;/D&gt;&lt;D xsi:type="xsd:double"&gt;3.84709629513666&lt;/D&gt;&lt;D xsi:type="xsd:double"&gt;4.0297768857098&lt;/D&gt;&lt;D xsi:type="xsd:double"&gt;4.09836646891045&lt;/D&gt;&lt;D xsi:type="xsd:double"&gt;4.2571308626465&lt;/D&gt;&lt;D xsi:type="xsd:double"&gt;4.04299447766236&lt;/D&gt;&lt;D xsi:type="xsd:double"&gt;4.11967358670656&lt;/D&gt;&lt;D xsi:type="xsd:double"&gt;4.48516177898408&lt;/D&gt;&lt;D xsi:type="xsd:double"&gt;4.21826044006167&lt;/D&gt;&lt;D xsi:type="xsd:double"&gt;4.20073456256865&lt;/D&gt;&lt;D xsi:type="xsd:double"&gt;4.20328099281292&lt;/D&gt;&lt;D xsi:type="xsd:double"&gt;4.27331735077849&lt;/D&gt;&lt;D xsi:type="xsd:double"&gt;4.44601556692039&lt;/D&gt;&lt;D xsi:type="xsd:double"&gt;4.38351532136973&lt;/D&gt;&lt;D xsi:type="xsd:double"&gt;4.41896963255047&lt;/D&gt;&lt;D xsi:type="xsd:double"&gt;4.43017353479323&lt;/D&gt;&lt;D xsi:type="xsd:double"&gt;4.4387148036062&lt;/D&gt;&lt;D xsi:type="xsd:double"&gt;4.25761389453381&lt;/D&gt;&lt;D xsi:type="xsd:double"&gt;4.28299868321782&lt;/D&gt;&lt;D xsi:type="xsd:double"&gt;4.29730539755586&lt;/D&gt;&lt;D xsi:type="xsd:double"&gt;4.32551350264083&lt;/D&gt;&lt;D xsi:type="xsd:double"&gt;4.32953125666551&lt;/D&gt;&lt;D xsi:type="xsd:double"&gt;4.27736723913115&lt;/D&gt;&lt;D xsi:type="xsd:double"&gt;4.24390805544157&lt;/D&gt;&lt;D xsi:type="xsd:double"&gt;4.12095625837839&lt;/D&gt;&lt;D xsi:type="xsd:double"&gt;4.1489861242986&lt;/D&gt;&lt;D xsi:type="xsd:double"&gt;4.05283544955278&lt;/D&gt;&lt;D xsi:type="xsd:double"&gt;4.07041625190428&lt;/D&gt;&lt;D xsi:type="xsd:double"&gt;4.07007483701896&lt;/D&gt;&lt;D xsi:type="xsd:double"&gt;4.14448358318089&lt;/D&gt;&lt;D xsi:type="xsd:double"&gt;4.05196615248167&lt;/D&gt;&lt;D xsi:type="xsd:double"&gt;4.08571484735664&lt;/D&gt;&lt;D xsi:type="xsd:double"&gt;4.15694743672805&lt;/D&gt;&lt;D xsi:type="xsd:double"&gt;4.12870042989482&lt;/D&gt;&lt;D xsi:type="xsd:double"&gt;4.14552241084191&lt;/D&gt;&lt;D xsi:type="xsd:double"&gt;4.17607711927041&lt;/D&gt;&lt;D xsi:type="xsd:double"&gt;4.50029631644226&lt;/D&gt;&lt;D xsi:type="xsd:double"&gt;4.62007957031226&lt;/D&gt;&lt;D xsi:type="xsd:double"&gt;4.375965836035&lt;/D&gt;&lt;D xsi:type="xsd:double"&gt;4.38455919965255&lt;/D&gt;&lt;D xsi:type="xsd:double"&gt;4.3929361986887&lt;/D&gt;&lt;D xsi:type="xsd:double"&gt;4.33720090524788&lt;/D&gt;&lt;D xsi:type="xsd:double"&gt;4.32042088808179&lt;/D&gt;&lt;/FQL&gt;&lt;FQL&gt;&lt;Q&gt;EWY^FMA_PE(NTMA,-10AY,0,AM,"PORTAGG","MEANR")&lt;/Q&gt;&lt;R&gt;121&lt;/R&gt;&lt;C&gt;1&lt;/C&gt;&lt;D xsi:type="xsd:double"&gt;9.40206900161408&lt;/D&gt;&lt;D xsi:type="xsd:double"&gt;10.0518615536175&lt;/D&gt;&lt;D xsi:type="xsd:double"&gt;10.1983857471682&lt;/D&gt;&lt;D xsi:type="xsd:double"&gt;9.90282915250994&lt;/D&gt;&lt;D xsi:type="xsd:double"&gt;9.77176924585927&lt;/D&gt;&lt;D xsi:type="xsd:double"&gt;9.90193155186435&lt;/D&gt;&lt;D xsi:type="xsd:double"&gt;10.4861246752233&lt;/D&gt;&lt;D xsi:type="xsd:double"&gt;10.487558422381&lt;/D&gt;&lt;D xsi:type="xsd:double"&gt;10.0127291462651&lt;/D&gt;&lt;D xsi:type="xsd:double"&gt;10.1963562146098&lt;/D&gt;&lt;D xsi:type="xsd:double"&gt;9.9645682806337&lt;/D&gt;&lt;D xsi:type="xsd:double"&gt;10.0880757870533&lt;/D&gt;&lt;D xsi:type="xsd:double"&gt;9.90161595865723&lt;/D&gt;&lt;D xsi:type="xsd:double"&gt;9.96612513564837&lt;/D&gt;&lt;D xsi:type="xsd:double"&gt;9.67628941034433&lt;/D&gt;&lt;D xsi:type="xsd:double"&gt;9.91161770735812&lt;/D&gt;&lt;D xsi:type="xsd:double"&gt;9.8871076868042&lt;/D&gt;&lt;D xsi:type="xsd:double"&gt;9.46083849074821&lt;/D&gt;&lt;D xsi:type="xsd:double"&gt;9.49718274436653&lt;/D&gt;&lt;D xsi:type="xsd:double"&gt;9.14759206496817&lt;/D&gt;&lt;D xsi:type="xsd:double"&gt;9.42077176166372&lt;/D&gt;&lt;D xsi:type="xsd:double"&gt;9.52848086841828&lt;/D&gt;&lt;D xsi:type="xsd:double"&gt;9.47288206264622&lt;/D&gt;&lt;D xsi:type="xsd:double"&gt;8.99731735894348&lt;/D&gt;&lt;D xsi:type="xsd:double"&gt;9.09683950824727&lt;/D&gt;&lt;D xsi:type="xsd:double"&gt;9.47581029762472&lt;/D&gt;&lt;D xsi:type="xsd:double"&gt;9.40587044266173&lt;/D&gt;&lt;D xsi:type="xsd:double"&gt;9.07896879939485&lt;/D&gt;&lt;D xsi:type="xsd:double"&gt;9.27939282987064&lt;/D&gt;&lt;D xsi:type="xsd:double"&gt;8.7954384275115&lt;/D&gt;&lt;D xsi:type="xsd:double"&gt;9.12708207567388&lt;/D&gt;&lt;D xsi:type="xsd:double"&gt;8.8919401443753&lt;/D&gt;&lt;D xsi:type="xsd:double"&gt;8.88892817767061&lt;/D&gt;&lt;D xsi:type="xsd:double"&gt;8.94280790540444&lt;/D&gt;&lt;D xsi:type="xsd:double"&gt;8.28109772023191&lt;/D&gt;&lt;D xsi:type="xsd:double"&gt;8.2221451667098&lt;/D&gt;&lt;D xsi:type="xsd:double"&gt;8.16625667154528&lt;/D&gt;&lt;D xsi:type="xsd:double"&gt;7.87328831054832&lt;/D&gt;&lt;D xsi:type="xsd:double"&gt;7.91326998247388&lt;/D&gt;&lt;D xsi:type="xsd:double"&gt;8.08673970663722&lt;/D&gt;&lt;D xsi:type="xsd:double"&gt;8.77626079889168&lt;/D&gt;&lt;D xsi:type="xsd:double"&gt;10.1628336380614&lt;/D&gt;&lt;D xsi:type="xsd:double"&gt;10.2925287494283&lt;/D&gt;&lt;D xsi:type="xsd:double"&gt;11.2866219433089&lt;/D&gt;&lt;D xsi:type="xsd:double"&gt;10.7895487475045&lt;/D&gt;&lt;D xsi:type="xsd:double"&gt;10.9662580086654&lt;/D&gt;&lt;D xsi:type="xsd:double"&gt;11.2296273231987&lt;/D&gt;&lt;D xsi:type="xsd:double"&gt;10.5359047504558&lt;/D&gt;&lt;D xsi:type="xsd:double"&gt;11.0287617668708&lt;/D&gt;&lt;D xsi:type="xsd:double"&gt;10.8897635031103&lt;/D&gt;&lt;D xsi:type="xsd:double"&gt;11.4172249350129&lt;/D&gt;&lt;D xsi:type="xsd:double"&gt;11.2276391167185&lt;/D&gt;&lt;D xsi:type="xsd:double"&gt;11.4149153762476&lt;/D&gt;&lt;D xsi:type="xsd:double"&gt;11.5248997528437&lt;/D&gt;&lt;D xsi:type="xsd:double"&gt;9.38051171664038&lt;/D&gt;&lt;D xsi:type="xsd:double"&gt;10.2100474884655&lt;/D&gt;&lt;D xsi:type="xsd:double"&gt;11.4600882466883&lt;/D&gt;&lt;D xsi:type="xsd:double"&gt;12.6531128218062&lt;/D&gt;&lt;D xsi:type="xsd:double"&gt;12.5810711433022&lt;/D&gt;&lt;D xsi:type="xsd:double"&gt;13.6428750368629&lt;/D&gt;&lt;D xsi:type="xsd:double"&gt;12.8280882194188&lt;/D&gt;&lt;D xsi:type="xsd:double"&gt;12.466122858534&lt;/D&gt;&lt;D xsi:type="xsd:double"&gt;12.2780051971432&lt;/D&gt;&lt;D xsi:type="xsd:double"&gt;13.4174125726157&lt;/D&gt;&lt;D xsi:type="xsd:double"&gt;14.6994784218102&lt;/D&gt;&lt;D xsi:type="xsd:double"&gt;13.9027897100802&lt;/D&gt;&lt;D xsi:type="xsd:double"&gt;13.4192598994092&lt;/D&gt;&lt;D xsi:type="xsd:double"&gt;12.9842103460998&lt;/D&gt;&lt;D xsi:type="xsd:double"&gt;11.0917005072699&lt;/D&gt;&lt;D xsi:type="xsd:double"&gt;11.2604682638378&lt;/D&gt;&lt;D xsi:type="xsd:double"&gt;10.9712519118839&lt;/D&gt;&lt;D xsi:type="xsd:double"&gt;10.4617272932021&lt;/D&gt;&lt;D xsi:type="xsd:double"&gt;10.2449862355736&lt;/D&gt;&lt;D xsi:type="xsd:double"&gt;9.6716500388536&lt;/D&gt;&lt;D xsi:type="xsd:double"&gt;9.99441255934969&lt;/D&gt;&lt;D xsi:type="xsd:double"&gt;10.3292554042593&lt;/D&gt;&lt;D xsi:type="xsd:double"&gt;10.0924674041162&lt;/D&gt;&lt;D xsi:type="xsd:double"&gt;9.42816907309982&lt;/D&gt;&lt;D xsi:type="xsd:double"&gt;9.16899957132724&lt;/D&gt;&lt;D xsi:type="xsd:double"&gt;9.01937389930641&lt;/D&gt;&lt;D xsi:type="xsd:double"&gt;8.45626496350065&lt;/D&gt;&lt;D xsi:type="xsd:double"&gt;8.72816802888919&lt;/D&gt;&lt;D xsi:type="xsd:double"&gt;8.14640614621642&lt;/D&gt;&lt;D xsi:type="xsd:double"&gt;8.87527331226296&lt;/D&gt;&lt;D xsi:type="xsd:double"&gt;8.51820230851416&lt;/D&gt;&lt;D xsi:type="xsd:double"&gt;8.60369482122656&lt;/D&gt;&lt;D xsi:type="xsd:double"&gt;10.7922183633206&lt;/D&gt;&lt;D xsi:type="xsd:double"&gt;10.7635225775308&lt;/D&gt;&lt;D xsi:type="xsd:double"&gt;11.2587264553639&lt;/D&gt;&lt;D xsi:type="xsd:double"&gt;12.753457507011&lt;/D&gt;&lt;D xsi:type="xsd:double"&gt;12.6771701932883&lt;/D&gt;&lt;D xsi:type="xsd:double"&gt;14.0455146885726&lt;/D&gt;&lt;D xsi:type="xsd:double"&gt;12.9643415864153&lt;/D&gt;&lt;D xsi:type="xsd:double"&gt;12.9353712441812&lt;/D&gt;&lt;D xsi:type="xsd:double"&gt;11.9175712542102&lt;/D&gt;&lt;D xsi:type="xsd:double"&gt;11.5168535434115&lt;/D&gt;&lt;D xsi:type="xsd:double"&gt;11.0672770436453&lt;/D&gt;&lt;D xsi:type="xsd:double"&gt;10.4761721648225&lt;/D&gt;&lt;D xsi:type="xsd:double"&gt;10.0028400764023&lt;/D&gt;&lt;D xsi:type="xsd:double"&gt;10.1737367109416&lt;/D&gt;&lt;D xsi:type="xsd:double"&gt;9.81320399303587&lt;/D&gt;&lt;D xsi:type="xsd:double"&gt;10.4870629069742&lt;/D&gt;&lt;D xsi:type="xsd:double"&gt;10.5635695274624&lt;/D&gt;&lt;D xsi:type="xsd:double"&gt;10.2705686228722&lt;/D&gt;&lt;D xsi:type="xsd:double"&gt;9.91861008023939&lt;/D&gt;&lt;D xsi:type="xsd:double"&gt;9.6549064117813&lt;/D&gt;&lt;D xsi:type="xsd:double"&gt;9.65900910339225&lt;/D&gt;&lt;D xsi:type="xsd:double"&gt;8.40451009367107&lt;/D&gt;&lt;D xsi:type="xsd:double"&gt;8.09339286958356&lt;/D&gt;&lt;D xsi:type="xsd:double"&gt;8.38352807758405&lt;/D&gt;&lt;D xsi:type="xsd:double"&gt;8.06272726112121&lt;/D&gt;&lt;D xsi:type="xsd:double"&gt;8.20193565894523&lt;/D&gt;&lt;D xsi:type="xsd:double"&gt;8.40158526676443&lt;/D&gt;&lt;D xsi:type="xsd:double"&gt;8.6882625566178&lt;/D&gt;&lt;D xsi:type="xsd:double"&gt;8.65355930829845&lt;/D&gt;&lt;D xsi:type="xsd:double"&gt;7.96000789377095&lt;/D&gt;&lt;D xsi:type="xsd:double"&gt;8.35145195339076&lt;/D&gt;&lt;D xsi:type="xsd:double"&gt;9.288647832927&lt;/D&gt;&lt;D xsi:type="xsd:double"&gt;10.1485449377189&lt;/D&gt;&lt;D xsi:type="xsd:double"&gt;10.0320173625014&lt;/D&gt;&lt;D xsi:type="xsd:double"&gt;10.4127645057902&lt;/D&gt;&lt;/FQL&gt;&lt;FQL&gt;&lt;Q&gt;EPHE^FMA_PE(NTMA,-10AY,0,AM,"PORTAGG","MEANR")&lt;/Q&gt;&lt;R&gt;121&lt;/R&gt;&lt;C&gt;1&lt;/C&gt;&lt;D xsi:type="xsd:double"&gt;16.1507975455486&lt;/D&gt;&lt;D xsi:type="xsd:double"&gt;16.8594584934149&lt;/D&gt;&lt;D xsi:type="xsd:double"&gt;16.1817590352478&lt;/D&gt;&lt;D xsi:type="xsd:double"&gt;15.8996955627803&lt;/D&gt;&lt;D xsi:type="xsd:double"&gt;14.6432906918041&lt;/D&gt;&lt;D xsi:type="xsd:double"&gt;15.3507292199019&lt;/D&gt;&lt;D xsi:type="xsd:double"&gt;16.1009677570564&lt;/D&gt;&lt;D xsi:type="xsd:double"&gt;16.9804985469846&lt;/D&gt;&lt;D xsi:type="xsd:double"&gt;16.3664921941311&lt;/D&gt;&lt;D xsi:type="xsd:double"&gt;16.9535393214684&lt;/D&gt;&lt;D xsi:type="xsd:double"&gt;17.8113996471373&lt;/D&gt;&lt;D xsi:type="xsd:double"&gt;18.27155046693&lt;/D&gt;&lt;D xsi:type="xsd:double"&gt;17.7035366168712&lt;/D&gt;&lt;D xsi:type="xsd:double"&gt;16.5215623537891&lt;/D&gt;&lt;D xsi:type="xsd:double"&gt;15.4549258385304&lt;/D&gt;&lt;D xsi:type="xsd:double"&gt;15.3812542257108&lt;/D&gt;&lt;D xsi:type="xsd:double"&gt;16.6238204486139&lt;/D&gt;&lt;D xsi:type="xsd:double"&gt;16.5972793303989&lt;/D&gt;&lt;D xsi:type="xsd:double"&gt;16.6365463464823&lt;/D&gt;&lt;D xsi:type="xsd:double"&gt;17.5644896541007&lt;/D&gt;&lt;D xsi:type="xsd:double"&gt;17.6192696028662&lt;/D&gt;&lt;D xsi:type="xsd:double"&gt;17.8773780954899&lt;/D&gt;&lt;D xsi:type="xsd:double"&gt;16.9633127411183&lt;/D&gt;&lt;D xsi:type="xsd:double"&gt;16.4271687484977&lt;/D&gt;&lt;D xsi:type="xsd:double"&gt;16.876154543473&lt;/D&gt;&lt;D xsi:type="xsd:double"&gt;17.7519270327339&lt;/D&gt;&lt;D xsi:type="xsd:double"&gt;17.968607669941&lt;/D&gt;&lt;D xsi:type="xsd:double"&gt;17.1142883008779&lt;/D&gt;&lt;D xsi:type="xsd:double"&gt;18.0066213739911&lt;/D&gt;&lt;D xsi:type="xsd:double"&gt;17.0463438362837&lt;/D&gt;&lt;D xsi:type="xsd:double"&gt;17.1005027219178&lt;/D&gt;&lt;D xsi:type="xsd:double"&gt;16.1963344484864&lt;/D&gt;&lt;D xsi:type="xsd:double"&gt;16.1105597949551&lt;/D&gt;&lt;D xsi:type="xsd:double"&gt;16.2416256468644&lt;/D&gt;&lt;D xsi:type="xsd:double"&gt;14.9979746152732&lt;/D&gt;&lt;D xsi:type="xsd:double"&gt;15.8902821043236&lt;/D&gt;&lt;D xsi:type="xsd:double"&gt;14.3185289244293&lt;/D&gt;&lt;D xsi:type="xsd:double"&gt;13.5858165120624&lt;/D&gt;&lt;D xsi:type="xsd:double"&gt;13.3144584267184&lt;/D&gt;&lt;D xsi:type="xsd:double"&gt;14.5797808109675&lt;/D&gt;&lt;D xsi:type="xsd:double"&gt;15.6055456894583&lt;/D&gt;&lt;D xsi:type="xsd:double"&gt;15.5375954912477&lt;/D&gt;&lt;D xsi:type="xsd:double"&gt;15.0102110222767&lt;/D&gt;&lt;D xsi:type="xsd:double"&gt;15.2533943827368&lt;/D&gt;&lt;D xsi:type="xsd:double"&gt;14.9846754737547&lt;/D&gt;&lt;D xsi:type="xsd:double"&gt;15.5415339452729&lt;/D&gt;&lt;D xsi:type="xsd:double"&gt;15.6197046551547&lt;/D&gt;&lt;D xsi:type="xsd:double"&gt;14.8174539907482&lt;/D&gt;&lt;D xsi:type="xsd:double"&gt;14.0450668544542&lt;/D&gt;&lt;D xsi:type="xsd:double"&gt;13.7978497729773&lt;/D&gt;&lt;D xsi:type="xsd:double"&gt;14.0790040290443&lt;/D&gt;&lt;D xsi:type="xsd:double"&gt;13.9772418222175&lt;/D&gt;&lt;D xsi:type="xsd:double"&gt;13.7959906453127&lt;/D&gt;&lt;D xsi:type="xsd:double"&gt;13.1729999961114&lt;/D&gt;&lt;D xsi:type="xsd:double"&gt;10.3070844178266&lt;/D&gt;&lt;D xsi:type="xsd:double"&gt;10.5795745949101&lt;/D&gt;&lt;D xsi:type="xsd:double"&gt;12.5647231222536&lt;/D&gt;&lt;D xsi:type="xsd:double"&gt;16.0802239711657&lt;/D&gt;&lt;D xsi:type="xsd:double"&gt;15.639977879149&lt;/D&gt;&lt;D xsi:type="xsd:double"&gt;15.6740852964015&lt;/D&gt;&lt;D xsi:type="xsd:double"&gt;16.0212284345701&lt;/D&gt;&lt;D xsi:type="xsd:double"&gt;15.7474979721497&lt;/D&gt;&lt;D xsi:type="xsd:double"&gt;18.0552386247844&lt;/D&gt;&lt;D xsi:type="xsd:double"&gt;17.1523703947689&lt;/D&gt;&lt;D xsi:type="xsd:double"&gt;16.7546700373528&lt;/D&gt;&lt;D xsi:type="xsd:double"&gt;16.1171211732375&lt;/D&gt;&lt;D xsi:type="xsd:double"&gt;15.4956480187368&lt;/D&gt;&lt;D xsi:type="xsd:double"&gt;14.8376332533218&lt;/D&gt;&lt;D xsi:type="xsd:double"&gt;14.4151343563313&lt;/D&gt;&lt;D xsi:type="xsd:double"&gt;16.5806629254812&lt;/D&gt;&lt;D xsi:type="xsd:double"&gt;16.1124014188462&lt;/D&gt;&lt;D xsi:type="xsd:double"&gt;15.0389737748148&lt;/D&gt;&lt;D xsi:type="xsd:double"&gt;16.0824099665096&lt;/D&gt;&lt;D xsi:type="xsd:double"&gt;16.3612234664542&lt;/D&gt;&lt;D xsi:type="xsd:double"&gt;16.6705104342994&lt;/D&gt;&lt;D xsi:type="xsd:double"&gt;15.5400023384634&lt;/D&gt;&lt;D xsi:type="xsd:double"&gt;15.2035102414115&lt;/D&gt;&lt;D xsi:type="xsd:double"&gt;15.0784402775182&lt;/D&gt;&lt;D xsi:type="xsd:double"&gt;14.468481349212&lt;/D&gt;&lt;D xsi:type="xsd:double"&gt;14.028385066927&lt;/D&gt;&lt;D xsi:type="xsd:double"&gt;13.1925675052274&lt;/D&gt;&lt;D xsi:type="xsd:double"&gt;13.2207509774253&lt;/D&gt;&lt;D xsi:type="xsd:double"&gt;12.7970479059313&lt;/D&gt;&lt;D xsi:type="xsd:double"&gt;13.095082609254&lt;/D&gt;&lt;D xsi:type="xsd:double"&gt;13.0064884237708&lt;/D&gt;&lt;D xsi:type="xsd:double"&gt;11.2819953272128&lt;/D&gt;&lt;D xsi:type="xsd:double"&gt;11.8752290642148&lt;/D&gt;&lt;D xsi:type="xsd:double"&gt;12.5138077175232&lt;/D&gt;&lt;D xsi:type="xsd:double"&gt;13.0394051939924&lt;/D&gt;&lt;D xsi:type="xsd:double"&gt;12.8987566055774&lt;/D&gt;&lt;D xsi:type="xsd:double"&gt;11.8375880506936&lt;/D&gt;&lt;D xsi:type="xsd:double"&gt;11.4620329900323&lt;/D&gt;&lt;D xsi:type="xsd:double"&gt;11.2388590310508&lt;/D&gt;&lt;D xsi:type="xsd:double"&gt;10.2601563418907&lt;/D&gt;&lt;D xsi:type="xsd:double"&gt;10.0972502312103&lt;/D&gt;&lt;D xsi:type="xsd:double"&gt;9.82487620394216&lt;/D&gt;&lt;D xsi:type="xsd:double"&gt;9.76817221900641&lt;/D&gt;&lt;D xsi:type="xsd:double"&gt;9.90685445384095&lt;/D&gt;&lt;D xsi:type="xsd:double"&gt;9.54598032601698&lt;/D&gt;&lt;D xsi:type="xsd:double"&gt;9.15471938671267&lt;/D&gt;&lt;D xsi:type="xsd:double"&gt;9.57237346081392&lt;/D&gt;&lt;D xsi:type="xsd:double"&gt;9.80021973358659&lt;/D&gt;&lt;D xsi:type="xsd:double"&gt;9.83462236041214&lt;/D&gt;&lt;D xsi:type="xsd:double"&gt;9.05415614475553&lt;/D&gt;&lt;D xsi:type="xsd:double"&gt;8.88351665637701&lt;/D&gt;&lt;D xsi:type="xsd:double"&gt;8.81829197454975&lt;/D&gt;&lt;D xsi:type="xsd:double"&gt;9.44899125897577&lt;/D&gt;&lt;D xsi:type="xsd:double"&gt;9.33876021280346&lt;/D&gt;&lt;D xsi:type="xsd:double"&gt;9.96538156537016&lt;/D&gt;&lt;D xsi:type="xsd:double"&gt;10.1438814632679&lt;/D&gt;&lt;D xsi:type="xsd:double"&gt;9.40404929829836&lt;/D&gt;&lt;D xsi:type="xsd:double"&gt;9.56662211799238&lt;/D&gt;&lt;D xsi:type="xsd:double"&gt;9.45856438450674&lt;/D&gt;&lt;D xsi:type="xsd:double"&gt;8.89680026683545&lt;/D&gt;&lt;D xsi:type="xsd:double"&gt;9.38437679873157&lt;/D&gt;&lt;D xsi:type="xsd:double"&gt;8.57891830278119&lt;/D&gt;&lt;D xsi:type="xsd:double"&gt;9.29397895411911&lt;/D&gt;&lt;D xsi:type="xsd:double"&gt;9.38524918223671&lt;/D&gt;&lt;D xsi:type="xsd:double"&gt;9.14982952449354&lt;/D&gt;&lt;D xsi:type="xsd:double"&gt;8.87581707319407&lt;/D&gt;&lt;D xsi:type="xsd:double"&gt;8.52828755942643&lt;/D&gt;&lt;/FQL&gt;&lt;FQL&gt;&lt;Q&gt;UAE^FMA_PE(LTMA,-10AY,0,AM,"PORTAGG","MEANR")&lt;/Q&gt;&lt;R&gt;121&lt;/R&gt;&lt;C&gt;1&lt;/C&gt;&lt;D xsi:type="xsd:double"&gt;13.3150571720633&lt;/D&gt;&lt;D xsi:type="xsd:double"&gt;13.7740243766963&lt;/D&gt;&lt;D xsi:type="xsd:double"&gt;12.3995987611877&lt;/D&gt;&lt;D xsi:type="xsd:double"&gt;11.0548023222291&lt;/D&gt;&lt;D xsi:type="xsd:double"&gt;12.5752774219554&lt;/D&gt;&lt;D xsi:type="xsd:double"&gt;12.0583959859233&lt;/D&gt;&lt;D xsi:type="xsd:double"&gt;13.0897301064769&lt;/D&gt;&lt;D xsi:type="xsd:double"&gt;13.1388054781757&lt;/D&gt;&lt;D xsi:type="xsd:double"&gt;13.2500368663865&lt;/D&gt;&lt;D xsi:type="xsd:double"&gt;13.2136623320351&lt;/D&gt;&lt;D xsi:type="xsd:double"&gt;13.4923882398954&lt;/D&gt;&lt;D xsi:type="xsd:double"&gt;13.5115498794573&lt;/D&gt;&lt;D xsi:type="xsd:double"&gt;13.4141902231506&lt;/D&gt;&lt;D xsi:type="xsd:double"&gt;13.5675350569262&lt;/D&gt;&lt;D xsi:type="xsd:double"&gt;12.7771352285714&lt;/D&gt;&lt;D xsi:type="xsd:double"&gt;13.2090371402109&lt;/D&gt;&lt;D xsi:type="xsd:double"&gt;13.4961152560745&lt;/D&gt;&lt;D xsi:type="xsd:double"&gt;13.5362650383298&lt;/D&gt;&lt;D xsi:type="xsd:double"&gt;13.3406048980856&lt;/D&gt;&lt;D xsi:type="xsd:double"&gt;13.3569800852627&lt;/D&gt;&lt;D xsi:type="xsd:double"&gt;13.2973974627674&lt;/D&gt;&lt;D xsi:type="xsd:double"&gt;12.9068564096734&lt;/D&gt;&lt;D xsi:type="xsd:double"&gt;12.9201713992387&lt;/D&gt;&lt;D xsi:type="xsd:double"&gt;13.1392867522139&lt;/D&gt;&lt;D xsi:type="xsd:double"&gt;12.5255120114732&lt;/D&gt;&lt;D xsi:type="xsd:double"&gt;12.3770578112003&lt;/D&gt;&lt;D xsi:type="xsd:double"&gt;11.934344274739&lt;/D&gt;&lt;D xsi:type="xsd:double"&gt;11.6159869282789&lt;/D&gt;&lt;D xsi:type="xsd:double"&gt;12.2457234607723&lt;/D&gt;&lt;D xsi:type="xsd:double"&gt;11.9677717704234&lt;/D&gt;&lt;D xsi:type="xsd:double"&gt;12.3722325923751&lt;/D&gt;&lt;D xsi:type="xsd:double"&gt;12.4325900194338&lt;/D&gt;&lt;D xsi:type="xsd:double"&gt;12.0130805769102&lt;/D&gt;&lt;D xsi:type="xsd:double"&gt;12.2001234614741&lt;/D&gt;&lt;D xsi:type="xsd:double"&gt;12.0734306679672&lt;/D&gt;&lt;D xsi:type="xsd:double"&gt;12.2032898104177&lt;/D&gt;&lt;D xsi:type="xsd:double"&gt;12.9647730574289&lt;/D&gt;&lt;D xsi:type="xsd:double"&gt;12.6442149652715&lt;/D&gt;&lt;D xsi:type="xsd:double"&gt;12.8723330617676&lt;/D&gt;&lt;D xsi:type="xsd:double"&gt;12.0954327630792&lt;/D&gt;&lt;D xsi:type="xsd:double"&gt;11.993414447033&lt;/D&gt;&lt;D xsi:type="xsd:double"&gt;11.7384715184724&lt;/D&gt;&lt;D xsi:type="xsd:double"&gt;12.7065449047848&lt;/D&gt;&lt;D xsi:type="xsd:double"&gt;12.7272619436116&lt;/D&gt;&lt;D xsi:type="xsd:double"&gt;12.5533620062707&lt;/D&gt;&lt;D xsi:type="xsd:double"&gt;12.8095848661163&lt;/D&gt;&lt;D xsi:type="xsd:double"&gt;13.36721998086&lt;/D&gt;&lt;D xsi:type="xsd:double"&gt;13.702688718651&lt;/D&gt;&lt;D xsi:type="xsd:double"&gt;14.5317275271705&lt;/D&gt;&lt;D xsi:type="xsd:double"&gt;14.1651687610858&lt;/D&gt;&lt;D xsi:type="xsd:double"&gt;14.3046620295818&lt;/D&gt;&lt;D xsi:type="xsd:double"&gt;15.9209653343991&lt;/D&gt;&lt;D xsi:type="xsd:double"&gt;15.8013363362197&lt;/D&gt;&lt;D xsi:type="xsd:double"&gt;15.1386739285869&lt;/D&gt;&lt;D xsi:type="xsd:double"&gt;14.143766285134&lt;/D&gt;&lt;D xsi:type="xsd:double"&gt;14.1568187533726&lt;/D&gt;&lt;D xsi:type="xsd:double"&gt;15.9301803589325&lt;/D&gt;&lt;D xsi:type="xsd:double"&gt;17.1829244440137&lt;/D&gt;&lt;D xsi:type="xsd:double"&gt;17.9220181514406&lt;/D&gt;&lt;D xsi:type="xsd:double"&gt;15.450954392483&lt;/D&gt;&lt;D xsi:type="xsd:double"&gt;16.3048197944529&lt;/D&gt;&lt;D xsi:type="xsd:double"&gt;16.0553258910142&lt;/D&gt;&lt;D xsi:type="xsd:double"&gt;25.3360504975844&lt;/D&gt;&lt;D xsi:type="xsd:double"&gt;23.815656657146&lt;/D&gt;&lt;D xsi:type="xsd:double"&gt;24.9665232945336&lt;/D&gt;&lt;D xsi:type="xsd:double"&gt;23.2570524281445&lt;/D&gt;&lt;D xsi:type="xsd:double"&gt;26.5303390634876&lt;/D&gt;&lt;D xsi:type="xsd:double"&gt;25.2036926037154&lt;/D&gt;&lt;D xsi:type="xsd:double"&gt;23.9214544315739&lt;/D&gt;&lt;D xsi:type="xsd:double"&gt;23.5212365611872&lt;/D&gt;&lt;D xsi:type="xsd:double"&gt;22.1098279403995&lt;/D&gt;&lt;D xsi:type="xsd:double"&gt;20.8423227750835&lt;/D&gt;&lt;D xsi:type="xsd:double"&gt;20.2933711499677&lt;/D&gt;&lt;D xsi:type="xsd:double"&gt;19.0974472911728&lt;/D&gt;&lt;D xsi:type="xsd:double"&gt;18.8334313040798&lt;/D&gt;&lt;D xsi:type="xsd:double"&gt;18.05620064705&lt;/D&gt;&lt;D xsi:type="xsd:double"&gt;16.4820964169472&lt;/D&gt;&lt;D xsi:type="xsd:double"&gt;16.894859609591&lt;/D&gt;&lt;D xsi:type="xsd:double"&gt;17.3289224718708&lt;/D&gt;&lt;D xsi:type="xsd:double"&gt;17.4237918647895&lt;/D&gt;&lt;D xsi:type="xsd:double"&gt;16.5500028404639&lt;/D&gt;&lt;D xsi:type="xsd:double"&gt;16.3235633082216&lt;/D&gt;&lt;D xsi:type="xsd:double"&gt;15.3479871515928&lt;/D&gt;&lt;D xsi:type="xsd:double"&gt;15.7429194541723&lt;/D&gt;&lt;D xsi:type="xsd:double"&gt;15.0156022371801&lt;/D&gt;&lt;D xsi:type="xsd:double"&gt;14.2066731713011&lt;/D&gt;&lt;D xsi:type="xsd:double"&gt;14.3694588721901&lt;/D&gt;&lt;D xsi:type="xsd:double"&gt;12.6687424688395&lt;/D&gt;&lt;D xsi:type="xsd:double"&gt;12.2498953125087&lt;/D&gt;&lt;D xsi:type="xsd:double"&gt;12.6766169407307&lt;/D&gt;&lt;D xsi:type="xsd:double"&gt;12.1526276268128&lt;/D&gt;&lt;D xsi:type="xsd:double"&gt;11.994858322164&lt;/D&gt;&lt;D xsi:type="xsd:double"&gt;11.894853300452&lt;/D&gt;&lt;D xsi:type="xsd:double"&gt;11.7169862379241&lt;/D&gt;&lt;D xsi:type="xsd:double"&gt;11.7003568555422&lt;/D&gt;&lt;D xsi:type="xsd:double"&gt;11.6093220906607&lt;/D&gt;&lt;D xsi:type="xsd:double"&gt;11.1016837419108&lt;/D&gt;&lt;D xsi:type="xsd:double"&gt;10.8328817374561&lt;/D&gt;&lt;D xsi:type="xsd:double"&gt;10.4167169599135&lt;/D&gt;&lt;D xsi:type="xsd:double"&gt;9.88943451829693&lt;/D&gt;&lt;D xsi:type="xsd:double"&gt;10.3715043709103&lt;/D&gt;&lt;D xsi:type="xsd:double"&gt;9.38291382682738&lt;/D&gt;&lt;D xsi:type="xsd:double"&gt;9.41824471727002&lt;/D&gt;&lt;D xsi:type="xsd:double"&gt;9.40364502569252&lt;/D&gt;&lt;D xsi:type="xsd:double"&gt;9.24231552983162&lt;/D&gt;&lt;D xsi:type="xsd:double"&gt;8.96575442674395&lt;/D&gt;&lt;D xsi:type="xsd:double"&gt;9.0853662870907&lt;/D&gt;&lt;D xsi:type="xsd:double"&gt;9.17324575829065&lt;/D&gt;&lt;D xsi:type="xsd:double"&gt;9.56900466317074&lt;/D&gt;&lt;D xsi:type="xsd:double"&gt;9.5752057017128&lt;/D&gt;&lt;D xsi:type="xsd:double"&gt;9.65178898030765&lt;/D&gt;&lt;D xsi:type="xsd:double"&gt;9.86088800852294&lt;/D&gt;&lt;D xsi:type="xsd:double"&gt;10.7318962440703&lt;/D&gt;&lt;D xsi:type="xsd:double"&gt;11.0664080063666&lt;/D&gt;&lt;D xsi:type="xsd:double"&gt;10.4552423524138&lt;/D&gt;&lt;D xsi:type="xsd:double"&gt;10.2394418841022&lt;/D&gt;&lt;D xsi:type="xsd:double"&gt;10.3659080179454&lt;/D&gt;&lt;D xsi:type="xsd:double"&gt;10.4787283164468&lt;/D&gt;&lt;D xsi:type="xsd:double"&gt;10.9071034331313&lt;/D&gt;&lt;D xsi:type="xsd:double"&gt;11.0921938504581&lt;/D&gt;&lt;D xsi:type="xsd:double"&gt;10.8173306803268&lt;/D&gt;&lt;/FQL&gt;&lt;FQL&gt;&lt;Q&gt;DDR3512M-FDS^FG_PRICE_CHANGE(0,-6AM)&lt;/Q&gt;&lt;R&gt;1&lt;/R&gt;&lt;C&gt;1&lt;/C&gt;&lt;D xsi:type="xsd:double"&gt;155.690176869089&lt;/D&gt;&lt;/FQL&gt;&lt;FQL&gt;&lt;Q&gt;PASP-FDS^FG_PRICE_CHANGE(0,-6AM)&lt;/Q&gt;&lt;R&gt;1&lt;/R&gt;&lt;C&gt;1&lt;/C&gt;&lt;D xsi:type="xsd:double"&gt;26.4675592173018&lt;/D&gt;&lt;/FQL&gt;&lt;FQL&gt;&lt;Q&gt;PLATI-FDS^FG_PRICE_CHANGE(0,-6AM)&lt;/Q&gt;&lt;R&gt;1&lt;/R&gt;&lt;C&gt;1&lt;/C&gt;&lt;D xsi:type="xsd:double"&gt;41.4658634538153&lt;/D&gt;&lt;/FQL&gt;&lt;FQL&gt;&lt;Q&gt;W-FDS^FG_PRICE_CHANGE(0,-6AM)&lt;/Q&gt;&lt;R&gt;1&lt;/R&gt;&lt;C&gt;1&lt;/C&gt;&lt;D xsi:type="xsd:double"&gt;-6.63573085846868&lt;/D&gt;&lt;/FQL&gt;&lt;FQL&gt;&lt;Q&gt;COPP-FDS^FG_PRICE_CHANGE(0,-6AM)&lt;/Q&gt;&lt;R&gt;1&lt;/R&gt;&lt;C&gt;1&lt;/C&gt;&lt;D xsi:type="xsd:double"&gt;-4.82265090230243&lt;/D&gt;&lt;/FQL&gt;&lt;FQL&gt;&lt;Q&gt;USDMYR^FG_PRICE_CHANGE(0,-6AM)&lt;/Q&gt;&lt;R&gt;1&lt;/R&gt;&lt;C&gt;1&lt;/C&gt;&lt;D xsi:type="xsd:double"&gt;-5.089724&lt;/D&gt;&lt;/FQL&gt;&lt;FQL&gt;&lt;Q&gt;USDIDR^FG_COMPANY_NAME&lt;/Q&gt;&lt;R&gt;1&lt;/R&gt;&lt;C&gt;1&lt;/C&gt;&lt;D xsi:type="xsd:string"&gt;Indonesian Rupiah per U.S. Dollar&lt;/D&gt;&lt;/FQL&gt;&lt;FQL&gt;&lt;Q&gt;EPU^FMA_EPS(NTMA,-20AY,0,CY,,"PORTAGG","MEANR")&lt;/Q&gt;&lt;R&gt;20&lt;/R&gt;&lt;C&gt;1&lt;/C&gt;&lt;D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xsi:type="xsd:double"&gt;2.43807418688591&lt;/D&gt;&lt;D xsi:type="xsd:double"&gt;2.40597544388773&lt;/D&gt;&lt;D xsi:type="xsd:double"&gt;2.94854489710772&lt;/D&gt;&lt;D xsi:type="xsd:double"&gt;3.11609463631704&lt;/D&gt;&lt;D xsi:type="xsd:double"&gt;2.96025736731847&lt;/D&gt;&lt;D xsi:type="xsd:double"&gt;3.99949119231975&lt;/D&gt;&lt;/FQL&gt;&lt;FQL&gt;&lt;Q&gt;TUR^FG_TOTAL_RETURNC(-10AY,0,AM)&lt;/Q&gt;&lt;R&gt;121&lt;/R&gt;&lt;C&gt;1&lt;/C&gt;&lt;D xsi:type="xsd:double"&gt;-16.235632&lt;/D&gt;&lt;D xsi:type="xsd:double"&gt;14.522589&lt;/D&gt;&lt;D xsi:type="xsd:double"&gt;5.242133&lt;/D&gt;&lt;D xsi:type="xsd:double"&gt;-17.528461&lt;/D&gt;&lt;D xsi:type="xsd:double"&gt;0.31648874&lt;/D&gt;&lt;D xsi:type="xsd:double"&gt;3.4700394&lt;/D&gt;&lt;D xsi:type="xsd:double"&gt;14.800429&lt;/D&gt;&lt;D xsi:type="xsd:double"&gt;8.015466&lt;/D&gt;&lt;D xsi:type="xsd:double"&gt;-11.309791&lt;/D&gt;&lt;D xsi:type="xsd:double"&gt;-0.4536271&lt;/D&gt;&lt;D xsi:type="xsd:double"&gt;8.221828&lt;/D&gt;&lt;D xsi:type="xsd:double"&gt;-5.668509&lt;/D&gt;&lt;D xsi:type="xsd:double"&gt;-3.0933022&lt;/D&gt;&lt;D xsi:type="xsd:double"&gt;-2.485609&lt;/D&gt;&lt;D xsi:type="xsd:double"&gt;-8.693325&lt;/D&gt;&lt;D xsi:type="xsd:double"&gt;-4.3784857&lt;/D&gt;&lt;D xsi:type="xsd:double"&gt;-2.48909&lt;/D&gt;&lt;D xsi:type="xsd:double"&gt;10.385108&lt;/D&gt;&lt;D xsi:type="xsd:double"&gt;0.6862998&lt;/D&gt;&lt;D xsi:type="xsd:double"&gt;5.566597&lt;/D&gt;&lt;D xsi:type="xsd:double"&gt;6.456828&lt;/D&gt;&lt;D xsi:type="xsd:double"&gt;6.7728043&lt;/D&gt;&lt;D xsi:type="xsd:double"&gt;3.3029437&lt;/D&gt;&lt;D xsi:type="xsd:double"&gt;2.7484179&lt;/D&gt;&lt;D xsi:type="xsd:double"&gt;5.098307&lt;/D&gt;&lt;D xsi:type="xsd:double"&gt;-8.875359&lt;/D&gt;&lt;D xsi:type="xsd:double"&gt;-3.3659577&lt;/D&gt;&lt;D xsi:type="xsd:double"&gt;0.44466257&lt;/D&gt;&lt;D xsi:type="xsd:double"&gt;9.190297&lt;/D&gt;&lt;D xsi:type="xsd:double"&gt;-1.6037941&lt;/D&gt;&lt;D xsi:type="xsd:double"&gt;1.446271&lt;/D&gt;&lt;D xsi:type="xsd:double"&gt;-11.9484005&lt;/D&gt;&lt;D xsi:type="xsd:double"&gt;-11.051142&lt;/D&gt;&lt;D xsi:type="xsd:double"&gt;-10.661661&lt;/D&gt;&lt;D xsi:type="xsd:double"&gt;-11.819374&lt;/D&gt;&lt;D xsi:type="xsd:double"&gt;-18.925058&lt;/D&gt;&lt;D xsi:type="xsd:double"&gt;-2.1475315&lt;/D&gt;&lt;D xsi:type="xsd:double"&gt;11.975193&lt;/D&gt;&lt;D xsi:type="xsd:double"&gt;2.8120995&lt;/D&gt;&lt;D xsi:type="xsd:double"&gt;0.41441917&lt;/D&gt;&lt;D xsi:type="xsd:double"&gt;0.848341&lt;/D&gt;&lt;D xsi:type="xsd:double"&gt;15.9688&lt;/D&gt;&lt;D xsi:type="xsd:double"&gt;-5.557519&lt;/D&gt;&lt;D xsi:type="xsd:double"&gt;-10.157424&lt;/D&gt;&lt;D xsi:type="xsd:double"&gt;-8.844387&lt;/D&gt;&lt;D xsi:type="xsd:double"&gt;6.7276835&lt;/D&gt;&lt;D xsi:type="xsd:double"&gt;7.4627876&lt;/D&gt;&lt;D xsi:type="xsd:double"&gt;3.8493037&lt;/D&gt;&lt;D xsi:type="xsd:double"&gt;2.287066&lt;/D&gt;&lt;D xsi:type="xsd:double"&gt;-7.941407&lt;/D&gt;&lt;D xsi:type="xsd:double"&gt;8.040201&lt;/D&gt;&lt;D xsi:type="xsd:double"&gt;4.8062086&lt;/D&gt;&lt;D xsi:type="xsd:double"&gt;6.5411806&lt;/D&gt;&lt;D xsi:type="xsd:double"&gt;-2.1762013&lt;/D&gt;&lt;D xsi:type="xsd:double"&gt;-24.973095&lt;/D&gt;&lt;D xsi:type="xsd:double"&gt;-4.5432863&lt;/D&gt;&lt;D xsi:type="xsd:double"&gt;-1.302594&lt;/D&gt;&lt;D xsi:type="xsd:double"&gt;14.010143&lt;/D&gt;&lt;D xsi:type="xsd:double"&gt;2.7801633&lt;/D&gt;&lt;D xsi:type="xsd:double"&gt;-9.027475&lt;/D&gt;&lt;D xsi:type="xsd:double"&gt;-3.4036458&lt;/D&gt;&lt;D xsi:type="xsd:double"&gt;-0.94293356&lt;/D&gt;&lt;D xsi:type="xsd:double"&gt;12.074161&lt;/D&gt;&lt;D xsi:type="xsd:double"&gt;7.0183277&lt;/D&gt;&lt;D xsi:type="xsd:double"&gt;17.467737&lt;/D&gt;&lt;D xsi:type="xsd:double"&gt;4.245448&lt;/D&gt;&lt;D xsi:type="xsd:double"&gt;-5.236137&lt;/D&gt;&lt;D xsi:type="xsd:double"&gt;-16.612494&lt;/D&gt;&lt;D xsi:type="xsd:double"&gt;-0.9094894&lt;/D&gt;&lt;D xsi:type="xsd:double"&gt;5.7644725&lt;/D&gt;&lt;D xsi:type="xsd:double"&gt;-9.574467&lt;/D&gt;&lt;D xsi:type="xsd:double"&gt;7.0117593&lt;/D&gt;&lt;D xsi:type="xsd:double"&gt;0.35179853&lt;/D&gt;&lt;D xsi:type="xsd:double"&gt;-7.2743177&lt;/D&gt;&lt;D xsi:type="xsd:double"&gt;5.576563&lt;/D&gt;&lt;D xsi:type="xsd:double"&gt;-10.966879&lt;/D&gt;&lt;D xsi:type="xsd:double"&gt;5.0421476&lt;/D&gt;&lt;D xsi:type="xsd:double"&gt;-2.9807627&lt;/D&gt;&lt;D xsi:type="xsd:double"&gt;-9.0188265&lt;/D&gt;&lt;D xsi:type="xsd:double"&gt;25&lt;/D&gt;&lt;D xsi:type="xsd:double"&gt;-7.886714&lt;/D&gt;&lt;D xsi:type="xsd:double"&gt;-5.772382&lt;/D&gt;&lt;D xsi:type="xsd:double"&gt;-6.2984047&lt;/D&gt;&lt;D xsi:type="xsd:double"&gt;15.867769&lt;/D&gt;&lt;D xsi:type="xsd:double"&gt;25.154531&lt;/D&gt;&lt;D xsi:type="xsd:double"&gt;-7.2948337&lt;/D&gt;&lt;D xsi:type="xsd:double"&gt;23.114765&lt;/D&gt;&lt;D xsi:type="xsd:double"&gt;17.809582&lt;/D&gt;&lt;D xsi:type="xsd:double"&gt;-4.6978474&lt;/D&gt;&lt;D xsi:type="xsd:double"&gt;-12.544698&lt;/D&gt;&lt;D xsi:type="xsd:double"&gt;24.87223&lt;/D&gt;&lt;D xsi:type="xsd:double"&gt;-5.4570255&lt;/D&gt;&lt;D xsi:type="xsd:double"&gt;-6.4646482&lt;/D&gt;&lt;D xsi:type="xsd:double"&gt;-5.193061&lt;/D&gt;&lt;D xsi:type="xsd:double"&gt;3.5401225&lt;/D&gt;&lt;D xsi:type="xsd:double"&gt;17.193104&lt;/D&gt;&lt;D xsi:type="xsd:double"&gt;6.557369&lt;/D&gt;&lt;D xsi:type="xsd:double"&gt;-0.7301152&lt;/D&gt;&lt;D xsi:type="xsd:double"&gt;-8.983445&lt;/D&gt;&lt;D xsi:type="xsd:double"&gt;-1.8470526&lt;/D&gt;&lt;D xsi:type="xsd:double"&gt;0.4656911&lt;/D&gt;&lt;D xsi:type="xsd:double"&gt;12.511086&lt;/D&gt;&lt;D xsi:type="xsd:double"&gt;-5.3627787&lt;/D&gt;&lt;D xsi:type="xsd:double"&gt;6.02777&lt;/D&gt;&lt;D xsi:type="xsd:double"&gt;8.226358&lt;/D&gt;&lt;D xsi:type="xsd:double"&gt;-0.86984634&lt;/D&gt;&lt;D xsi:type="xsd:double"&gt;7.194066&lt;/D&gt;&lt;D xsi:type="xsd:double"&gt;-13.353324&lt;/D&gt;&lt;D xsi:type="xsd:double"&gt;-3.832841&lt;/D&gt;&lt;D xsi:type="xsd:double"&gt;-6.8364263&lt;/D&gt;&lt;D xsi:type="xsd:double"&gt;2.7332187&lt;/D&gt;&lt;D xsi:type="xsd:double"&gt;7.779062&lt;/D&gt;&lt;D xsi:type="xsd:double"&gt;-2.8379917&lt;/D&gt;&lt;D xsi:type="xsd:double"&gt;-3.299135&lt;/D&gt;&lt;D xsi:type="xsd:double"&gt;7.855499&lt;/D&gt;&lt;D xsi:type="xsd:double"&gt;-14.726204&lt;/D&gt;&lt;D xsi:type="xsd:double"&gt;1.6832829&lt;/D&gt;&lt;D xsi:type="xsd:double"&gt;-3.2188833&lt;/D&gt;&lt;D xsi:type="xsd:double"&gt;6.6672444&lt;/D&gt;&lt;D xsi:type="xsd:double"&gt;4.1302443&lt;/D&gt;&lt;D xsi:type="xsd:double"&gt;-6.5720916&lt;/D&gt;&lt;/FQL&gt;&lt;FQL&gt;&lt;Q&gt;CNYA^FG_TOTAL_RETURNC(-10AY,0,AM)&lt;/Q&gt;&lt;R&gt;121&lt;/R&gt;&lt;C&gt;1&lt;/C&gt;&lt;D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xsi:type="xsd:double"&gt;0.60560703&lt;/D&gt;&lt;D xsi:type="xsd:double"&gt;-2.5959373&lt;/D&gt;&lt;D xsi:type="xsd:double"&gt;1.7767549&lt;/D&gt;&lt;D xsi:type="xsd:double"&gt;1.669836&lt;/D&gt;&lt;D xsi:type="xsd:double"&gt;-3.3109426&lt;/D&gt;&lt;D xsi:type="xsd:double"&gt;-0.677526&lt;/D&gt;&lt;D xsi:type="xsd:double"&gt;2.6388288&lt;/D&gt;&lt;D xsi:type="xsd:double"&gt;0.37989616&lt;/D&gt;&lt;D xsi:type="xsd:double"&gt;3.4060836&lt;/D&gt;&lt;D xsi:type="xsd:double"&gt;-4.658037&lt;/D&gt;&lt;D xsi:type="xsd:double"&gt;7.5998425&lt;/D&gt;&lt;D xsi:type="xsd:double"&gt;2.5059104&lt;/D&gt;&lt;D xsi:type="xsd:double"&gt;1.6662002&lt;/D&gt;&lt;D xsi:type="xsd:double"&gt;7.9861164&lt;/D&gt;&lt;D xsi:type="xsd:double"&gt;0.90031624&lt;/D&gt;&lt;D xsi:type="xsd:double"&gt;3.05928&lt;/D&gt;&lt;D xsi:type="xsd:double"&gt;-2.9372275&lt;/D&gt;&lt;D xsi:type="xsd:double"&gt;8.360767&lt;/D&gt;&lt;D xsi:type="xsd:double"&gt;-6.198221&lt;/D&gt;&lt;D xsi:type="xsd:double"&gt;5.850816&lt;/D&gt;&lt;D xsi:type="xsd:double"&gt;-3.6495805&lt;/D&gt;&lt;D xsi:type="xsd:double"&gt;-1.6551673&lt;/D&gt;&lt;D xsi:type="xsd:double"&gt;-1.7295599&lt;/D&gt;&lt;D xsi:type="xsd:double"&gt;-11.882555&lt;/D&gt;&lt;D xsi:type="xsd:double"&gt;-5.114311&lt;/D&gt;&lt;D xsi:type="xsd:double"&gt;-2.9397428&lt;/D&gt;&lt;D xsi:type="xsd:double"&gt;-3.7251115&lt;/D&gt;&lt;D xsi:type="xsd:double"&gt;-0.6990135&lt;/D&gt;&lt;D xsi:type="xsd:double"&gt;2.3225665&lt;/D&gt;&lt;D xsi:type="xsd:double"&gt;0.2866745&lt;/D&gt;&lt;D xsi:type="xsd:double"&gt;6.502712&lt;/D&gt;&lt;D xsi:type="xsd:double"&gt;12.97456&lt;/D&gt;&lt;D xsi:type="xsd:double"&gt;7.336569&lt;/D&gt;&lt;D xsi:type="xsd:double"&gt;-10.466165&lt;/D&gt;&lt;D xsi:type="xsd:double"&gt;-2.090478&lt;/D&gt;&lt;D xsi:type="xsd:double"&gt;4.1567564&lt;/D&gt;&lt;D xsi:type="xsd:double"&gt;-5.68974&lt;/D&gt;&lt;D xsi:type="xsd:double"&gt;9.495926&lt;/D&gt;&lt;D xsi:type="xsd:double"&gt;-1.1344075&lt;/D&gt;&lt;D xsi:type="xsd:double"&gt;0.17385483&lt;/D&gt;&lt;D xsi:type="xsd:double"&gt;2.2908688&lt;/D&gt;&lt;D xsi:type="xsd:double"&gt;6.3415766&lt;/D&gt;&lt;D xsi:type="xsd:double"&gt;-3.5403967&lt;/D&gt;&lt;D xsi:type="xsd:double"&gt;-4.712713&lt;/D&gt;&lt;D xsi:type="xsd:double"&gt;-0.1316607&lt;/D&gt;&lt;D xsi:type="xsd:double"&gt;3.1556845&lt;/D&gt;&lt;D xsi:type="xsd:double"&gt;2.6815057&lt;/D&gt;&lt;D xsi:type="xsd:double"&gt;22.055006&lt;/D&gt;&lt;D xsi:type="xsd:double"&gt;-0.7500887&lt;/D&gt;&lt;D xsi:type="xsd:double"&gt;-0.52083135&lt;/D&gt;&lt;D xsi:type="xsd:double"&gt;6.7236066&lt;/D&gt;&lt;D xsi:type="xsd:double"&gt;1.8332005&lt;/D&gt;&lt;D xsi:type="xsd:double"&gt;1.8002152&lt;/D&gt;&lt;D xsi:type="xsd:double"&gt;16.380548&lt;/D&gt;&lt;D xsi:type="xsd:double"&gt;5.1381707&lt;/D&gt;&lt;D xsi:type="xsd:double"&gt;-14.531827&lt;/D&gt;&lt;D xsi:type="xsd:double"&gt;-3.034383&lt;/D&gt;&lt;D xsi:type="xsd:double"&gt;2.8245807&lt;/D&gt;&lt;D xsi:type="xsd:double"&gt;6.63203&lt;/D&gt;&lt;D xsi:type="xsd:double"&gt;-0.36215186&lt;/D&gt;&lt;D xsi:type="xsd:double"&gt;-2.271694&lt;/D&gt;&lt;D xsi:type="xsd:double"&gt;1.7433763&lt;/D&gt;&lt;D xsi:type="xsd:double"&gt;-3.381312&lt;/D&gt;&lt;D xsi:type="xsd:double"&gt;2.74297&lt;/D&gt;&lt;D xsi:type="xsd:double"&gt;3.4522414&lt;/D&gt;&lt;D xsi:type="xsd:double"&gt;-3.861177&lt;/D&gt;&lt;D xsi:type="xsd:double"&gt;-7.3563814&lt;/D&gt;&lt;D xsi:type="xsd:double"&gt;-5.2684546&lt;/D&gt;&lt;D xsi:type="xsd:double"&gt;-3.5125136&lt;/D&gt;&lt;D xsi:type="xsd:double"&gt;-10.479868&lt;/D&gt;&lt;D xsi:type="xsd:double"&gt;8.7986355&lt;/D&gt;&lt;D xsi:type="xsd:double"&gt;2.7233958&lt;/D&gt;&lt;D xsi:type="xsd:double"&gt;-1.1322856&lt;/D&gt;&lt;D xsi:type="xsd:double"&gt;-4.776531&lt;/D&gt;&lt;D xsi:type="xsd:double"&gt;-11.704313&lt;/D&gt;&lt;D xsi:type="xsd:double"&gt;3.7541509&lt;/D&gt;&lt;D xsi:type="xsd:double"&gt;3.9705515&lt;/D&gt;&lt;D xsi:type="xsd:double"&gt;5.7517886&lt;/D&gt;&lt;D xsi:type="xsd:double"&gt;0&lt;/D&gt;&lt;D xsi:type="xsd:double"&gt;-4.6539426&lt;/D&gt;&lt;D xsi:type="xsd:double"&gt;2.659583&lt;/D&gt;&lt;D xsi:type="xsd:double"&gt;-5.1813483&lt;/D&gt;&lt;D xsi:type="xsd:double"&gt;-4.560107&lt;/D&gt;&lt;D xsi:type="xsd:double"&gt;0.67499876&lt;/D&gt;&lt;D xsi:type="xsd:double"&gt;-1.3037264&lt;/D&gt;&lt;D xsi:type="xsd:double"&gt;-3.0267239&lt;/D&gt;&lt;D xsi:type="xsd:double"&gt;-2.6269674&lt;/D&gt;&lt;D xsi:type="xsd:double"&gt;-1.9424438&lt;/D&gt;&lt;D xsi:type="xsd:double"&gt;-1.8341899&lt;/D&gt;&lt;D xsi:type="xsd:double"&gt;-4.610592&lt;/D&gt;&lt;D xsi:type="xsd:double"&gt;1.9587874&lt;/D&gt;&lt;D xsi:type="xsd:double"&gt;6.984186&lt;/D&gt;&lt;D xsi:type="xsd:double"&gt;-4.335952&lt;/D&gt;&lt;D xsi:type="xsd:double"&gt;6.253183&lt;/D&gt;&lt;D xsi:type="xsd:double"&gt;-3.5418332&lt;/D&gt;&lt;D xsi:type="xsd:double"&gt;-1.8369675&lt;/D&gt;&lt;D xsi:type="xsd:double"&gt;-2.9239774&lt;/D&gt;&lt;D xsi:type="xsd:double"&gt;-4.0160656&lt;/D&gt;&lt;D xsi:type="xsd:double"&gt;26.15063&lt;/D&gt;&lt;D xsi:type="xsd:double"&gt;-0.895524&lt;/D&gt;&lt;D xsi:type="xsd:double"&gt;-1.4056206&lt;/D&gt;&lt;D xsi:type="xsd:double"&gt;-8.832979&lt;/D&gt;&lt;D xsi:type="xsd:double"&gt;6.9939137&lt;/D&gt;&lt;D xsi:type="xsd:double"&gt;1.1273861&lt;/D&gt;&lt;D xsi:type="xsd:double"&gt;-4.7300816&lt;/D&gt;&lt;D xsi:type="xsd:double"&gt;5.0203085&lt;/D&gt;&lt;D xsi:type="xsd:double"&gt;-0.10545254&lt;/D&gt;&lt;D xsi:type="xsd:double"&gt;3.1540751&lt;/D&gt;&lt;D xsi:type="xsd:double"&gt;5.239725&lt;/D&gt;&lt;D xsi:type="xsd:double"&gt;9.339404&lt;/D&gt;&lt;/FQL&gt;&lt;FQL&gt;&lt;Q&gt;QAT^FMA_PE(NTMA,-10AY,0,AM,"PORTAGG","MEANR")&lt;/Q&gt;&lt;R&gt;121&lt;/R&gt;&lt;C&gt;1&lt;/C&gt;&lt;D xsi:type="xsd:double"&gt;13.2028072866209&lt;/D&gt;&lt;D xsi:type="xsd:double"&gt;12.9306169824543&lt;/D&gt;&lt;D xsi:type="xsd:double"&gt;11.8078106794085&lt;/D&gt;&lt;D xsi:type="xsd:double"&gt;11.0183577616934&lt;/D&gt;&lt;D xsi:type="xsd:double"&gt;10.5130963379144&lt;/D&gt;&lt;D xsi:type="xsd:double"&gt;11.0176893045224&lt;/D&gt;&lt;D xsi:type="xsd:double"&gt;12.152541658521&lt;/D&gt;&lt;D xsi:type="xsd:double"&gt;12.1480999446412&lt;/D&gt;&lt;D xsi:type="xsd:double"&gt;11.7606398636608&lt;/D&gt;&lt;D xsi:type="xsd:double"&gt;11.8594901186387&lt;/D&gt;&lt;D xsi:type="xsd:double"&gt;12.1410571551982&lt;/D&gt;&lt;D xsi:type="xsd:double"&gt;13.0946907970708&lt;/D&gt;&lt;D xsi:type="xsd:double"&gt;12.8810006955641&lt;/D&gt;&lt;D xsi:type="xsd:double"&gt;12.8197139111264&lt;/D&gt;&lt;D xsi:type="xsd:double"&gt;12.4269194338013&lt;/D&gt;&lt;D xsi:type="xsd:double"&gt;12.895444522149&lt;/D&gt;&lt;D xsi:type="xsd:double"&gt;13.6071212827497&lt;/D&gt;&lt;D xsi:type="xsd:double"&gt;13.1931692517595&lt;/D&gt;&lt;D xsi:type="xsd:double"&gt;12.8961858059243&lt;/D&gt;&lt;D xsi:type="xsd:double"&gt;13.1679282976341&lt;/D&gt;&lt;D xsi:type="xsd:double"&gt;13.0903639335419&lt;/D&gt;&lt;D xsi:type="xsd:double"&gt;12.1079109892596&lt;/D&gt;&lt;D xsi:type="xsd:double"&gt;12.0528318608079&lt;/D&gt;&lt;D xsi:type="xsd:double"&gt;12.3480129578615&lt;/D&gt;&lt;D xsi:type="xsd:double"&gt;10.8945153610721&lt;/D&gt;&lt;D xsi:type="xsd:double"&gt;10.8727149522248&lt;/D&gt;&lt;D xsi:type="xsd:double"&gt;10.8426013308344&lt;/D&gt;&lt;D xsi:type="xsd:double"&gt;11.1682639645551&lt;/D&gt;&lt;D xsi:type="xsd:double"&gt;12.2786909143358&lt;/D&gt;&lt;D xsi:type="xsd:double"&gt;11.6055813005972&lt;/D&gt;&lt;D xsi:type="xsd:double"&gt;10.9405589712419&lt;/D&gt;&lt;D xsi:type="xsd:double"&gt;11.3681733106104&lt;/D&gt;&lt;D xsi:type="xsd:double"&gt;11.0109838943394&lt;/D&gt;&lt;D xsi:type="xsd:double"&gt;11.5111452927831&lt;/D&gt;&lt;D xsi:type="xsd:double"&gt;11.4231027310356&lt;/D&gt;&lt;D xsi:type="xsd:double"&gt;12.4910697624926&lt;/D&gt;&lt;D xsi:type="xsd:double"&gt;12.7869791818705&lt;/D&gt;&lt;D xsi:type="xsd:double"&gt;12.3996687355839&lt;/D&gt;&lt;D xsi:type="xsd:double"&gt;12.9282590950674&lt;/D&gt;&lt;D xsi:type="xsd:double"&gt;12.9330444951187&lt;/D&gt;&lt;D xsi:type="xsd:double"&gt;13.3064411672616&lt;/D&gt;&lt;D xsi:type="xsd:double"&gt;12.8426850094187&lt;/D&gt;&lt;D xsi:type="xsd:double"&gt;12.1561644036503&lt;/D&gt;&lt;D xsi:type="xsd:double"&gt;12.8857704275563&lt;/D&gt;&lt;D xsi:type="xsd:double"&gt;12.6482602286961&lt;/D&gt;&lt;D xsi:type="xsd:double"&gt;13.3754000473448&lt;/D&gt;&lt;D xsi:type="xsd:double"&gt;13.342512339606&lt;/D&gt;&lt;D xsi:type="xsd:double"&gt;12.522053751205&lt;/D&gt;&lt;D xsi:type="xsd:double"&gt;13.3995138636702&lt;/D&gt;&lt;D xsi:type="xsd:double"&gt;13.406534561632&lt;/D&gt;&lt;D xsi:type="xsd:double"&gt;13.1989893235993&lt;/D&gt;&lt;D xsi:type="xsd:double"&gt;13.2920715941615&lt;/D&gt;&lt;D xsi:type="xsd:double"&gt;13.8007644969581&lt;/D&gt;&lt;D xsi:type="xsd:double"&gt;13.1714718987558&lt;/D&gt;&lt;D xsi:type="xsd:double"&gt;11.0956397814661&lt;/D&gt;&lt;D xsi:type="xsd:double"&gt;12.5346395050208&lt;/D&gt;&lt;D xsi:type="xsd:double"&gt;13.5890529305193&lt;/D&gt;&lt;D xsi:type="xsd:double"&gt;14.5969360855498&lt;/D&gt;&lt;D xsi:type="xsd:double"&gt;14.7448439630333&lt;/D&gt;&lt;D xsi:type="xsd:double"&gt;15.0343267172153&lt;/D&gt;&lt;D xsi:type="xsd:double"&gt;14.8082391843784&lt;/D&gt;&lt;D xsi:type="xsd:double"&gt;15.5789860859751&lt;/D&gt;&lt;D xsi:type="xsd:double"&gt;15.1409733303578&lt;/D&gt;&lt;D xsi:type="xsd:double"&gt;14.6379850848984&lt;/D&gt;&lt;D xsi:type="xsd:double"&gt;14.5510811395108&lt;/D&gt;&lt;D xsi:type="xsd:double"&gt;13.8511882107201&lt;/D&gt;&lt;D xsi:type="xsd:double"&gt;13.3870225724906&lt;/D&gt;&lt;D xsi:type="xsd:double"&gt;13.7751098390928&lt;/D&gt;&lt;D xsi:type="xsd:double"&gt;13.93250840</t>
        </r>
      </text>
    </comment>
    <comment ref="A19" authorId="0" shapeId="0" xr:uid="{4C5456ED-7A3B-4039-8348-0D5A48006B3C}">
      <text>
        <r>
          <rPr>
            <b/>
            <sz val="9"/>
            <color indexed="81"/>
            <rFont val="Tahoma"/>
            <family val="2"/>
          </rPr>
          <t xml:space="preserve">60205&lt;/D&gt;&lt;D xsi:type="xsd:double"&gt;13.480405213751&lt;/D&gt;&lt;D xsi:type="xsd:double"&gt;13.2523656434232&lt;/D&gt;&lt;D xsi:type="xsd:double"&gt;13.3338614697946&lt;/D&gt;&lt;D xsi:type="xsd:double"&gt;13.2610534389509&lt;/D&gt;&lt;D xsi:type="xsd:double"&gt;13.3697137287075&lt;/D&gt;&lt;D xsi:type="xsd:double"&gt;13.6391507111614&lt;/D&gt;&lt;D xsi:type="xsd:double"&gt;13.1150051265722&lt;/D&gt;&lt;D xsi:type="xsd:double"&gt;13.5240349611966&lt;/D&gt;&lt;D xsi:type="xsd:double"&gt;13.7040383668753&lt;/D&gt;&lt;D xsi:type="xsd:double"&gt;14.350900886762&lt;/D&gt;&lt;D xsi:type="xsd:double"&gt;14.225393509976&lt;/D&gt;&lt;D xsi:type="xsd:double"&gt;13.261591333642&lt;/D&gt;&lt;D xsi:type="xsd:double"&gt;12.6051366717654&lt;/D&gt;&lt;D xsi:type="xsd:double"&gt;12.1618188377139&lt;/D&gt;&lt;D xsi:type="xsd:double"&gt;13.9590184117545&lt;/D&gt;&lt;D xsi:type="xsd:double"&gt;13.0213202304305&lt;/D&gt;&lt;D xsi:type="xsd:double"&gt;12.7966607190553&lt;/D&gt;&lt;D xsi:type="xsd:double"&gt;12.9263138326347&lt;/D&gt;&lt;D xsi:type="xsd:double"&gt;11.8463592722911&lt;/D&gt;&lt;D xsi:type="xsd:double"&gt;11.4131087425221&lt;/D&gt;&lt;D xsi:type="xsd:double"&gt;11.0769416521882&lt;/D&gt;&lt;D xsi:type="xsd:double"&gt;11.2842214646864&lt;/D&gt;&lt;D xsi:type="xsd:double"&gt;10.9615157799374&lt;/D&gt;&lt;D xsi:type="xsd:double"&gt;11.5116272255264&lt;/D&gt;&lt;D xsi:type="xsd:double"&gt;11.0695218742951&lt;/D&gt;&lt;D xsi:type="xsd:double"&gt;11.0352969232468&lt;/D&gt;&lt;D xsi:type="xsd:double"&gt;11.6181227358732&lt;/D&gt;&lt;D xsi:type="xsd:double"&gt;10.9819198208171&lt;/D&gt;&lt;D xsi:type="xsd:double"&gt;10.6997203786904&lt;/D&gt;&lt;D xsi:type="xsd:double"&gt;10.5688007670037&lt;/D&gt;&lt;D xsi:type="xsd:double"&gt;10.1458133294678&lt;/D&gt;&lt;D xsi:type="xsd:double"&gt;10.8396275142325&lt;/D&gt;&lt;D xsi:type="xsd:double"&gt;10.2958807230612&lt;/D&gt;&lt;D xsi:type="xsd:double"&gt;10.467880523344&lt;/D&gt;&lt;D xsi:type="xsd:double"&gt;10.1703218928492&lt;/D&gt;&lt;D xsi:type="xsd:double"&gt;9.90471952228722&lt;/D&gt;&lt;D xsi:type="xsd:double"&gt;9.82900205592748&lt;/D&gt;&lt;D xsi:type="xsd:double"&gt;10.4095783304263&lt;/D&gt;&lt;D xsi:type="xsd:double"&gt;10.5259117087268&lt;/D&gt;&lt;D xsi:type="xsd:double"&gt;10.7114636800522&lt;/D&gt;&lt;D xsi:type="xsd:double"&gt;10.9040693462572&lt;/D&gt;&lt;D xsi:type="xsd:double"&gt;10.9577215695734&lt;/D&gt;&lt;D xsi:type="xsd:double"&gt;10.921661026545&lt;/D&gt;&lt;D xsi:type="xsd:double"&gt;10.7207607368045&lt;/D&gt;&lt;D xsi:type="xsd:double"&gt;11.0011882179792&lt;/D&gt;&lt;D xsi:type="xsd:double"&gt;10.9328924884709&lt;/D&gt;&lt;D xsi:type="xsd:double"&gt;10.593540543925&lt;/D&gt;&lt;D xsi:type="xsd:double"&gt;11.0712800596646&lt;/D&gt;&lt;D xsi:type="xsd:double"&gt;11.0448042314685&lt;/D&gt;&lt;D xsi:type="xsd:double"&gt;11.2352358498752&lt;/D&gt;&lt;D xsi:type="xsd:double"&gt;11.6688647829297&lt;/D&gt;&lt;D xsi:type="xsd:double"&gt;11.3441611820542&lt;/D&gt;&lt;/FQL&gt;&lt;FQL&gt;&lt;Q&gt;EWW^FMA_PE(NTMA,-10AY,0,AM,"PORTAGG","MEANR")&lt;/Q&gt;&lt;R&gt;121&lt;/R&gt;&lt;C&gt;1&lt;/C&gt;&lt;D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xsi:type="xsd:double"&gt;16.3201919045641&lt;/D&gt;&lt;D xsi:type="xsd:double"&gt;16.9871603931493&lt;/D&gt;&lt;D xsi:type="xsd:double"&gt;18.1608751877261&lt;/D&gt;&lt;D xsi:type="xsd:double"&gt;19.3977221627978&lt;/D&gt;&lt;D xsi:type="xsd:double"&gt;19.6991684691419&lt;/D&gt;&lt;D xsi:type="xsd:double"&gt;18.4368623976547&lt;/D&gt;&lt;D xsi:type="xsd:double"&gt;18.4366888491754&lt;/D&gt;&lt;D xsi:type="xsd:double"&gt;18.9663880056276&lt;/D&gt;&lt;D xsi:type="xsd:double"&gt;17.7677421046837&lt;/D&gt;&lt;D xsi:type="xsd:double"&gt;18.0430046418461&lt;/D&gt;&lt;D xsi:type="xsd:double"&gt;16.5784739162357&lt;/D&gt;&lt;D xsi:type="xsd:double"&gt;16.7812059844719&lt;/D&gt;&lt;D xsi:type="xsd:double"&gt;16.0913335839667&lt;/D&gt;&lt;D xsi:type="xsd:double"&gt;16.6379181756476&lt;/D&gt;&lt;D xsi:type="xsd:double"&gt;16.40873481535&lt;/D&gt;&lt;D xsi:type="xsd:double"&gt;16.7857192634847&lt;/D&gt;&lt;D xsi:type="xsd:double"&gt;16.6546638099653&lt;/D&gt;&lt;D xsi:type="xsd:double"&gt;16.5204731612018&lt;/D&gt;&lt;D xsi:type="xsd:double"&gt;16.9515075563412&lt;/D&gt;&lt;D xsi:type="xsd:double"&gt;16.9965516383423&lt;/D&gt;&lt;D xsi:type="xsd:double"&gt;16.9302873544677&lt;/D&gt;&lt;D xsi:type="xsd:double"&gt;16.4532108652485&lt;/D&gt;&lt;D xsi:type="xsd:double"&gt;15.7616053352883&lt;/D&gt;&lt;D xsi:type="xsd:double"&gt;15.4981751915876&lt;/D&gt;&lt;D xsi:type="xsd:double"&gt;15.8364382547891&lt;/D&gt;&lt;D xsi:type="xsd:double"&gt;15.2733999650186&lt;/D&gt;&lt;D xsi:type="xsd:double"&gt;15.665325448568&lt;/D&gt;&lt;D xsi:type="xsd:double"&gt;15.7574718120079&lt;/D&gt;&lt;D xsi:type="xsd:double"&gt;14.9511459460889&lt;/D&gt;&lt;D xsi:type="xsd:double"&gt;14.6815816791821&lt;/D&gt;&lt;D xsi:type="xsd:double"&gt;15.4294492184915&lt;/D&gt;&lt;D xsi:type="xsd:double"&gt;14.9249159549307&lt;/D&gt;&lt;D xsi:type="xsd:double"&gt;15.064161742846&lt;/D&gt;&lt;D xsi:type="xsd:double"&gt;14.3728784463364&lt;/D&gt;&lt;D xsi:type="xsd:double"&gt;12.9081574203863&lt;/D&gt;&lt;D xsi:type="xsd:double"&gt;12.3169980272576&lt;/D&gt;&lt;D xsi:type="xsd:double"&gt;13.0551482377986&lt;/D&gt;&lt;D xsi:type="xsd:double"&gt;13.0171527569702&lt;/D&gt;&lt;D xsi:type="xsd:double"&gt;12.5657840835001&lt;/D&gt;&lt;D xsi:type="xsd:double"&gt;13.4555432310646&lt;/D&gt;&lt;D xsi:type="xsd:double"&gt;13.0776909821447&lt;/D&gt;&lt;D xsi:type="xsd:double"&gt;13.139713501617&lt;/D&gt;&lt;D xsi:type="xsd:double"&gt;12.8940438280562&lt;/D&gt;&lt;D xsi:type="xsd:double"&gt;12.2800434160581&lt;/D&gt;&lt;D xsi:type="xsd:double"&gt;13.2771012344833&lt;/D&gt;&lt;D xsi:type="xsd:double"&gt;13.4402468369389&lt;/D&gt;&lt;D xsi:type="xsd:double"&gt;13.4722068412088&lt;/D&gt;&lt;D xsi:type="xsd:double"&gt;13.578492903055&lt;/D&gt;&lt;D xsi:type="xsd:double"&gt;13.9982827272783&lt;/D&gt;&lt;D xsi:type="xsd:double"&gt;14.3893085461715&lt;/D&gt;&lt;D xsi:type="xsd:double"&gt;11.2563322289963&lt;/D&gt;&lt;D xsi:type="xsd:double"&gt;10.9610213907087&lt;/D&gt;&lt;D xsi:type="xsd:double"&gt;15.3066959113582&lt;/D&gt;&lt;D xsi:type="xsd:double"&gt;16.3849561549227&lt;/D&gt;&lt;D xsi:type="xsd:double"&gt;16.1229984632378&lt;/D&gt;&lt;D xsi:type="xsd:double"&gt;17.3820660396014&lt;/D&gt;&lt;D xsi:type="xsd:double"&gt;15.2169215481293&lt;/D&gt;&lt;D xsi:type="xsd:double"&gt;15.1496764628004&lt;/D&gt;&lt;D xsi:type="xsd:double"&gt;14.9581764524552&lt;/D&gt;&lt;D xsi:type="xsd:double"&gt;15.2158910551181&lt;/D&gt;&lt;D xsi:type="xsd:double"&gt;15.1589268739921&lt;/D&gt;&lt;D xsi:type="xsd:double"&gt;14.1765432905445&lt;/D&gt;&lt;D xsi:type="xsd:double"&gt;14.7561753980376&lt;/D&gt;&lt;D xsi:type="xsd:double"&gt;14.5811321995891&lt;/D&gt;&lt;D xsi:type="xsd:double"&gt;14.4865294269841&lt;/D&gt;&lt;D xsi:type="xsd:double"&gt;15.2130660548599&lt;/D&gt;&lt;D xsi:type="xsd:double"&gt;14.425813383448&lt;/D&gt;&lt;D xsi:type="xsd:double"&gt;14.1641006205975&lt;/D&gt;&lt;D xsi:type="xsd:double"&gt;13.9543059274188&lt;/D&gt;&lt;D xsi:type="xsd:double"&gt;13.6954921915672&lt;/D&gt;&lt;D xsi:type="xsd:double"&gt;13.4931280284325&lt;/D&gt;&lt;D xsi:type="xsd:double"&gt;13.2203021417369&lt;/D&gt;&lt;D xsi:type="xsd:double"&gt;13.793585695162&lt;/D&gt;&lt;D xsi:type="xsd:double"&gt;13.5344326565597&lt;/D&gt;&lt;D xsi:type="xsd:double"&gt;13.4393547806646&lt;/D&gt;&lt;D xsi:type="xsd:double"&gt;13.5078559185309&lt;/D&gt;&lt;D xsi:type="xsd:double"&gt;12.1575525063141&lt;/D&gt;&lt;D xsi:type="xsd:double"&gt;11.7117411107448&lt;/D&gt;&lt;D xsi:type="xsd:double"&gt;11.4486958383268&lt;/D&gt;&lt;D xsi:type="xsd:double"&gt;11.8345441345503&lt;/D&gt;&lt;D xsi:type="xsd:double"&gt;11.3897319771007&lt;/D&gt;&lt;D xsi:type="xsd:double"&gt;11.3536863940419&lt;/D&gt;&lt;D xsi:type="xsd:double"&gt;12.7765526118603&lt;/D&gt;&lt;D xsi:type="xsd:double"&gt;12.2035699624818&lt;/D&gt;&lt;D xsi:type="xsd:double"&gt;12.8341844761881&lt;/D&gt;&lt;D xsi:type="xsd:double"&gt;12.5018728159482&lt;/D&gt;&lt;D xsi:type="xsd:double"&gt;12.5733075262649&lt;/D&gt;&lt;D xsi:type="xsd:double"&gt;12.5975348178842&lt;/D&gt;&lt;D xsi:type="xsd:double"&gt;12.3519364628877&lt;/D&gt;&lt;D xsi:type="xsd:double"&gt;11.9383815001701&lt;/D&gt;&lt;D xsi:type="xsd:double"&gt;11.8898364061323&lt;/D&gt;&lt;D xsi:type="xsd:double"&gt;11.7855490321337&lt;/D&gt;&lt;D xsi:type="xsd:double"&gt;11.5644447201391&lt;/D&gt;&lt;D xsi:type="xsd:double"&gt;11.1167713970258&lt;/D&gt;&lt;D xsi:type="xsd:double"&gt;11.5795550817878&lt;/D&gt;&lt;D xsi:type="xsd:double"&gt;12.3488782019562&lt;/D&gt;&lt;D xsi:type="xsd:double"&gt;12.4828912542147&lt;/D&gt;&lt;D xsi:type="xsd:double"&gt;12.9802734213523&lt;/D&gt;&lt;D xsi:type="xsd:double"&gt;12.28170939622&lt;/D&gt;&lt;D xsi:type="xsd:double"&gt;12.5501189574348&lt;/D&gt;&lt;D xsi:type="xsd:double"&gt;12.6343881362911&lt;/D&gt;&lt;D xsi:type="xsd:double"&gt;11.346399630543&lt;/D&gt;&lt;D xsi:type="xsd:double"&gt;11.7876206891263&lt;/D&gt;&lt;D xsi:type="xsd:double"&gt;10.9884141522515&lt;/D&gt;&lt;D xsi:type="xsd:double"&gt;10.8166144368809&lt;/D&gt;&lt;D xsi:type="xsd:double"&gt;10.9258496124438&lt;/D&gt;&lt;D xsi:type="xsd:double"&gt;10.4923142092377&lt;/D&gt;&lt;D xsi:type="xsd:double"&gt;10.5423851835102&lt;/D&gt;&lt;D xsi:type="xsd:double"&gt;10.0129043800774&lt;/D&gt;&lt;D xsi:type="xsd:double"&gt;10.8906303822524&lt;/D&gt;&lt;D xsi:type="xsd:double"&gt;10.6203762928222&lt;/D&gt;&lt;D xsi:type="xsd:double"&gt;10.6338550663986&lt;/D&gt;&lt;D xsi:type="xsd:double"&gt;11.8979818398864&lt;/D&gt;&lt;D xsi:type="xsd:double"&gt;12.2036278439626&lt;/D&gt;&lt;D xsi:type="xsd:double"&gt;11.9047210996605&lt;/D&gt;&lt;D xsi:type="xsd:double"&gt;12.1326466148774&lt;/D&gt;&lt;D xsi:type="xsd:double"&gt;12.7589523318617&lt;/D&gt;&lt;/FQL&gt;&lt;FQL&gt;&lt;Q&gt;EZA^FMA_PE(LTMA,-10AY,0,AM,"PORTAGG","MEANR")&lt;/Q&gt;&lt;R&gt;121&lt;/R&gt;&lt;C&gt;1&lt;/C&gt;&lt;D xsi:type="xsd:double"&gt;16.7671439141087&lt;/D&gt;&lt;D xsi:type="xsd:double"&gt;17.6577507548748&lt;/D&gt;&lt;D xsi:type="xsd:double"&gt;17.4166924766943&lt;/D&gt;&lt;D xsi:type="xsd:double"&gt;15.1719243844753&lt;/D&gt;&lt;D xsi:type="xsd:double"&gt;15.4282595607218&lt;/D&gt;&lt;D xsi:type="xsd:double"&gt;15.6245780224226&lt;/D&gt;&lt;D xsi:type="xsd:double"&gt;15.9403567575209&lt;/D&gt;&lt;D xsi:type="xsd:double"&gt;16.0096262318689&lt;/D&gt;&lt;D xsi:type="xsd:double"&gt;15.675784315799&lt;/D&gt;&lt;D xsi:type="xsd:double"&gt;15.9263323039028&lt;/D&gt;&lt;D xsi:type="xsd:double"&gt;16.081331979615&lt;/D&gt;&lt;D xsi:type="xsd:double"&gt;16.9963795685535&lt;/D&gt;&lt;D xsi:type="xsd:double"&gt;16.557986094688&lt;/D&gt;&lt;D xsi:type="xsd:double"&gt;16.4892224119307&lt;/D&gt;&lt;D xsi:type="xsd:double"&gt;15.9085078902569&lt;/D&gt;&lt;D xsi:type="xsd:double"&gt;16.5308962634237&lt;/D&gt;&lt;D xsi:type="xsd:double"&gt;17.4096725721033&lt;/D&gt;&lt;D xsi:type="xsd:double"&gt;17.9702419338284&lt;/D&gt;&lt;D xsi:type="xsd:double"&gt;18.4165409853763&lt;/D&gt;&lt;D xsi:type="xsd:double"&gt;18.3142093009104&lt;/D&gt;&lt;D xsi:type="xsd:double"&gt;18.3071475060839&lt;/D&gt;&lt;D xsi:type="xsd:double"&gt;17.6627767559709&lt;/D&gt;&lt;D xsi:type="xsd:double"&gt;17.6634211531982&lt;/D&gt;&lt;D xsi:type="xsd:double"&gt;17.9743323606573&lt;/D&gt;&lt;D xsi:type="xsd:double"&gt;17.8203798097399&lt;/D&gt;&lt;D xsi:type="xsd:double"&gt;18.1802756014125&lt;/D&gt;&lt;D xsi:type="xsd:double"&gt;18.4112005601911&lt;/D&gt;&lt;D xsi:type="xsd:double"&gt;17.345442076139&lt;/D&gt;&lt;D xsi:type="xsd:double"&gt;18.332445979567&lt;/D&gt;&lt;D xsi:type="xsd:double"&gt;17.4204326365901&lt;/D&gt;&lt;D xsi:type="xsd:double"&gt;18.0834786384767&lt;/D&gt;&lt;D xsi:type="xsd:double"&gt;17.848484816188&lt;/D&gt;&lt;D xsi:type="xsd:double"&gt;17.7321444964375&lt;/D&gt;&lt;D xsi:type="xsd:double"&gt;17.1786031478858&lt;/D&gt;&lt;D xsi:type="xsd:double"&gt;16.8009107129914&lt;/D&gt;&lt;D xsi:type="xsd:double"&gt;16.4498378863881&lt;/D&gt;&lt;D xsi:type="xsd:double"&gt;15.744003255157&lt;/D&gt;&lt;D xsi:type="xsd:double"&gt;14.9311602064292&lt;/D&gt;&lt;D xsi:type="xsd:double"&gt;14.4840494892561&lt;/D&gt;&lt;D xsi:type="xsd:double"&gt;14.7847336536459&lt;/D&gt;&lt;D xsi:type="xsd:double"&gt;15.2540410053171&lt;/D&gt;&lt;D xsi:type="xsd:double"&gt;15.1410664700448&lt;/D&gt;&lt;D xsi:type="xsd:double"&gt;15.3237951603024&lt;/D&gt;&lt;D xsi:type="xsd:double"&gt;15.3360330337916&lt;/D&gt;&lt;D xsi:type="xsd:double"&gt;15.1689184922687&lt;/D&gt;&lt;D xsi:type="xsd:double"&gt;15.0431053976332&lt;/D&gt;&lt;D xsi:type="xsd:double"&gt;14.7956294170768&lt;/D&gt;&lt;D xsi:type="xsd:double"&gt;14.1810189020739&lt;/D&gt;&lt;D xsi:type="xsd:double"&gt;13.9853111632489&lt;/D&gt;&lt;D xsi:type="xsd:double"&gt;13.6616499034896&lt;/D&gt;&lt;D xsi:type="xsd:double"&gt;13.677707438375&lt;/D&gt;&lt;D xsi:type="xsd:double"&gt;13.9238900941347&lt;/D&gt;&lt;D xsi:type="xsd:double"&gt;14.5107502465652&lt;/D&gt;&lt;D xsi:type="xsd:double"&gt;14.2846392621415&lt;/D&gt;&lt;D xsi:type="xsd:double"&gt;12.2770892522557&lt;/D&gt;&lt;D xsi:type="xsd:double"&gt;12.1086925989177&lt;/D&gt;&lt;D xsi:type="xsd:double"&gt;12.4773689907683&lt;/D&gt;&lt;D xsi:type="xsd:double"&gt;12.8621923442506&lt;/D&gt;&lt;D xsi:type="xsd:double"&gt;13.293135771973&lt;/D&gt;&lt;D xsi:type="xsd:double"&gt;13.4351064885675&lt;/D&gt;&lt;D xsi:type="xsd:double"&gt;13.4902916920644&lt;/D&gt;&lt;D xsi:type="xsd:double"&gt;13.3444132681579&lt;/D&gt;&lt;D xsi:type="xsd:double"&gt;13.77615176584&lt;/D&gt;&lt;D xsi:type="xsd:double"&gt;13.6243916387097&lt;/D&gt;&lt;D xsi:type="xsd:double"&gt;13.9848805963094&lt;/D&gt;&lt;D xsi:type="xsd:double"&gt;14.6327523537653&lt;/D&gt;&lt;D xsi:type="xsd:double"&gt;13.5737424259022&lt;/D&gt;&lt;D xsi:type="xsd:double"&gt;13.0640859678584&lt;/D&gt;&lt;D xsi:type="xsd:double"&gt;12.6897470169735&lt;/D&gt;&lt;D xsi:type="xsd:double"&gt;12.4265589987657&lt;/D&gt;&lt;D xsi:type="xsd:double"&gt;11.8953931663703&lt;/D&gt;&lt;D xsi:type="xsd:double"&gt;11.5694575083013&lt;/D&gt;&lt;D xsi:type="xsd:double"&gt;10.7958636282735&lt;/D&gt;&lt;D xsi:type="xsd:double"&gt;10.8951117762071&lt;/D&gt;&lt;D xsi:type="xsd:double"&gt;10.6530239126801&lt;/D&gt;&lt;D xsi:type="xsd:double"&gt;10.3291663077011&lt;/D&gt;&lt;D xsi:type="xsd:double"&gt;10.9091311491578&lt;/D&gt;&lt;D xsi:type="xsd:double"&gt;11.0117836178896&lt;/D&gt;&lt;D xsi:type="xsd:double"&gt;11.1328954930742&lt;/D&gt;&lt;D xsi:type="xsd:double"&gt;10.9678510368096&lt;/D&gt;&lt;D xsi:type="xsd:double"&gt;10.5052988759465&lt;/D&gt;&lt;D xsi:type="xsd:double"&gt;10.2444579516732&lt;/D&gt;&lt;D xsi:type="xsd:double"&gt;10.2505631978358&lt;/D&gt;&lt;D xsi:type="xsd:double"&gt;10.4614352223047&lt;/D&gt;&lt;D xsi:type="xsd:double"&gt;10.0922203887229&lt;/D&gt;&lt;D xsi:type="xsd:double"&gt;9.46386600771581&lt;/D&gt;&lt;D xsi:type="xsd:double"&gt;10.2854820172265&lt;/D&gt;&lt;D xsi:type="xsd:double"&gt;10.2251043402364&lt;/D&gt;&lt;D xsi:type="xsd:double"&gt;10.9263032874137&lt;/D&gt;&lt;D xsi:type="xsd:double"&gt;10.5410469444272&lt;/D&gt;&lt;D xsi:type="xsd:double"&gt;10.245820222218&lt;/D&gt;&lt;D xsi:type="xsd:double"&gt;10.2121638951862&lt;/D&gt;&lt;D xsi:type="xsd:double"&gt;10.1023131093005&lt;/D&gt;&lt;D xsi:type="xsd:double"&gt;10.0708505360355&lt;/D&gt;&lt;D xsi:type="xsd:double"&gt;10.4351621172881&lt;/D&gt;&lt;D xsi:type="xsd:double"&gt;10.631527206371&lt;/D&gt;&lt;D xsi:type="xsd:double"&gt;10.6942604868447&lt;/D&gt;&lt;D xsi:type="xsd:double"&gt;10.6977009295048&lt;/D&gt;&lt;D xsi:type="xsd:double"&gt;10.6666018838207&lt;/D&gt;&lt;D xsi:type="xsd:double"&gt;10.9548035353515&lt;/D&gt;&lt;D xsi:type="xsd:double"&gt;11.2450056790387&lt;/D&gt;&lt;D xsi:type="xsd:double"&gt;10.9138636032043&lt;/D&gt;&lt;D xsi:type="xsd:double"&gt;10.6842503913093&lt;/D&gt;&lt;D xsi:type="xsd:double"&gt;10.6680623200236&lt;/D&gt;&lt;D xsi:type="xsd:double"&gt;10.7126615768227&lt;/D&gt;&lt;D xsi:type="xsd:double"&gt;10.539303016172&lt;/D&gt;&lt;D xsi:type="xsd:double"&gt;10.8782093184111&lt;/D&gt;&lt;D xsi:type="xsd:double"&gt;10.9513554599458&lt;/D&gt;&lt;D xsi:type="xsd:double"&gt;11.3865346034494&lt;/D&gt;&lt;D xsi:type="xsd:double"&gt;11.9607121769459&lt;/D&gt;&lt;D xsi:type="xsd:double"&gt;11.8772524435904&lt;/D&gt;&lt;D xsi:type="xsd:double"&gt;12.3014007408203&lt;/D&gt;&lt;D xsi:type="xsd:double"&gt;11.6418327543479&lt;/D&gt;&lt;D xsi:type="xsd:double"&gt;12.248524988194&lt;/D&gt;&lt;D xsi:type="xsd:double"&gt;11.7415862923562&lt;/D&gt;&lt;D xsi:type="xsd:double"&gt;11.4809404770537&lt;/D&gt;&lt;D xsi:type="xsd:double"&gt;11.5372575294472&lt;/D&gt;&lt;D xsi:type="xsd:double"&gt;11.6685727321779&lt;/D&gt;&lt;D xsi:type="xsd:double"&gt;11.2634531002234&lt;/D&gt;&lt;D xsi:type="xsd:double"&gt;11.5603720675101&lt;/D&gt;&lt;D xsi:type="xsd:double"&gt;11.7865731064204&lt;/D&gt;&lt;/FQL&gt;&lt;FQL&gt;&lt;Q&gt;EPU^FMA_PE(LTMA,-10AY,0,AM,"PORTAGG","MEANR")&lt;/Q&gt;&lt;R&gt;121&lt;/R&gt;&lt;C&gt;1&lt;/C&gt;&lt;D xsi:type="xsd:double"&gt;14.5846075680369&lt;/D&gt;&lt;D xsi:type="xsd:double"&gt;15.2609585074656&lt;/D&gt;&lt;D xsi:type="xsd:double"&gt;11.4311705024269&lt;/D&gt;&lt;D xsi:type="xsd:double"&gt;10.7384431050627&lt;/D&gt;&lt;D xsi:type="xsd:double"&gt;14.2677592686516&lt;/D&gt;&lt;D xsi:type="xsd:double"&gt;17.4090939019229&lt;/D&gt;&lt;D xsi:type="xsd:double"&gt;22.4725546512714&lt;/D&gt;&lt;D xsi:type="xsd:double"&gt;22.2016912652371&lt;/D&gt;&lt;D xsi:type="xsd:double"&gt;21.2903557472423&lt;/D&gt;&lt;D xsi:type="xsd:double"&gt;20.4665125577679&lt;/D&gt;&lt;D xsi:type="xsd:double"&gt;19.94797593431&lt;/D&gt;&lt;D xsi:type="xsd:double"&gt;19.1564718518958&lt;/D&gt;&lt;D xsi:type="xsd:double"&gt;18.1970606686271&lt;/D&gt;&lt;D xsi:type="xsd:double"&gt;16.6435579718921&lt;/D&gt;&lt;D xsi:type="xsd:double"&gt;16.0947578470394&lt;/D&gt;&lt;D xsi:type="xsd:double"&gt;15.5537181272487&lt;/D&gt;&lt;D xsi:type="xsd:double"&gt;15.512580162336&lt;/D&gt;&lt;D xsi:type="xsd:double"&gt;17.5121126296527&lt;/D&gt;&lt;D xsi:type="xsd:double"&gt;16.1712786016005&lt;/D&gt;&lt;D xsi:type="xsd:double"&gt;15.6455238636834&lt;/D&gt;&lt;D xsi:type="xsd:double"&gt;15.2970148112132&lt;/D&gt;&lt;D xsi:type="xsd:double"&gt;14.9583863693&lt;/D&gt;&lt;D xsi:type="xsd:double"&gt;14.8526186687428&lt;/D&gt;&lt;D xsi:type="xsd:double"&gt;15.0778501484214&lt;/D&gt;&lt;D xsi:type="xsd:double"&gt;16.6222518496454&lt;/D&gt;&lt;D xsi:type="xsd:double"&gt;16.5500637918544&lt;/D&gt;&lt;D xsi:type="xsd:double"&gt;16.5894458185098&lt;/D&gt;&lt;D xsi:type="xsd:double"&gt;16.4329025213121&lt;/D&gt;&lt;D xsi:type="xsd:double"&gt;17.9345708756861&lt;/D&gt;&lt;D xsi:type="xsd:double"&gt;17.6604447351695&lt;/D&gt;&lt;D xsi:type="xsd:double"&gt;19.684392236812&lt;/D&gt;&lt;D xsi:type="xsd:double"&gt;19.1625968999711&lt;/D&gt;&lt;D xsi:type="xsd:double"&gt;18.5991504279116&lt;/D&gt;&lt;D xsi:type="xsd:double"&gt;18.4353565878023&lt;/D&gt;&lt;D xsi:type="xsd:double"&gt;17.3892979874806&lt;/D&gt;&lt;D xsi:type="xsd:double"&gt;17.7733884463001&lt;/D&gt;&lt;D xsi:type="xsd:double"&gt;16.2343334665987&lt;/D&gt;&lt;D xsi:type="xsd:double"&gt;16.3929623355828&lt;/D&gt;&lt;D xsi:type="xsd:double"&gt;16.4060246845746&lt;/D&gt;&lt;D xsi:type="xsd:double"&gt;17.2444860952976&lt;/D&gt;&lt;D xsi:type="xsd:double"&gt;17.471854386577&lt;/D&gt;&lt;D xsi:type="xsd:double"&gt;18.9368130336013&lt;/D&gt;&lt;D xsi:type="xsd:double"&gt;20.0674083664445&lt;/D&gt;&lt;D xsi:type="xsd:double"&gt;19.6351587138312&lt;/D&gt;&lt;D xsi:type="xsd:double"&gt;18.555167654813&lt;/D&gt;&lt;D xsi:type="xsd:double"&gt;17.9125059713939&lt;/D&gt;&lt;D xsi:type="xsd:double"&gt;17.7003564584702&lt;/D&gt;&lt;D xsi:type="xsd:double"&gt;17.8121469187809&lt;/D&gt;&lt;D xsi:type="xsd:double"&gt;17.3018468068775&lt;/D&gt;&lt;D xsi:type="xsd:double"&gt;17.015235302893&lt;/D&gt;&lt;D xsi:type="xsd:double"&gt;16.8842316977955&lt;/D&gt;&lt;D xsi:type="xsd:double"&gt;16.3650286667846&lt;/D&gt;&lt;D xsi:type="xsd:double"&gt;16.8115860478562&lt;/D&gt;&lt;D xsi:type="xsd:double"&gt;16.8994847232956&lt;/D&gt;&lt;D xsi:type="xsd:double"&gt;16.0661117339143&lt;/D&gt;&lt;D xsi:type="xsd:double"&gt;15.5157622709627&lt;/D&gt;&lt;D xsi:type="xsd:double"&gt;16.8292014314941&lt;/D&gt;&lt;D xsi:type="xsd:double"&gt;19.3235843768667&lt;/D&gt;&lt;D xsi:type="xsd:double"&gt;22.2882835485072&lt;/D&gt;&lt;D xsi:type="xsd:double"&gt;25.4528958119988&lt;/D&gt;&lt;D xsi:type="xsd:double"&gt;32.317786266078&lt;/D&gt;&lt;D xsi:type="xsd:double"&gt;38.1558294743932&lt;/D&gt;&lt;D xsi:type="xsd:double"&gt;42.1440024469674&lt;/D&gt;&lt;D xsi:type="xsd:double"&gt;48.9131314410817&lt;/D&gt;&lt;D xsi:type="xsd:double"&gt;49.3300316110057&lt;/D&gt;&lt;D xsi:type="xsd:double"&gt;43.3379064407476&lt;/D&gt;&lt;D xsi:type="xsd:double"&gt;61.8547864941943&lt;/D&gt;&lt;D xsi:type="xsd:double"&gt;56.1517219884673&lt;/D&gt;&lt;D xsi:type="xsd:double"&gt;51.223114124657&lt;/D&gt;&lt;D xsi:type="xsd:double"&gt;45.0965795587449&lt;/D&gt;&lt;D xsi:type="xsd:double"&gt;39.3246456609087&lt;/D&gt;&lt;D xsi:type="xsd:double"&gt;33.338597500292&lt;/D&gt;&lt;D xsi:type="xsd:double"&gt;29.268388491607&lt;/D&gt;&lt;D xsi:type="xsd:double"&gt;24.4437246330914&lt;/D&gt;&lt;D xsi:type="xsd:double"&gt;19.4147688474996&lt;/D&gt;&lt;D xsi:type="xsd:double"&gt;14.4787418150054&lt;/D&gt;&lt;D xsi:type="xsd:double"&gt;12.6606747958187&lt;/D&gt;&lt;D xsi:type="xsd:double"&gt;11.7529948021531&lt;/D&gt;&lt;D xsi:type="xsd:double"&gt;13.5458898590412&lt;/D&gt;&lt;D xsi:type="xsd:double"&gt;12.9047456462009&lt;/D&gt;&lt;D xsi:type="xsd:double"&gt;11.7151487811153&lt;/D&gt;&lt;D xsi:type="xsd:double"&gt;11.5138297474874&lt;/D&gt;&lt;D xsi:type="xsd:double"&gt;10.3313224129625&lt;/D&gt;&lt;D xsi:type="xsd:double"&gt;10.1864815082625&lt;/D&gt;&lt;D xsi:type="xsd:double"&gt;9.80373110469823&lt;/D&gt;&lt;D xsi:type="xsd:double"&gt;9.24136404546307&lt;/D&gt;&lt;D xsi:type="xsd:double"&gt;10.2336652742856&lt;/D&gt;&lt;D xsi:type="xsd:double"&gt;9.54263733905825&lt;/D&gt;&lt;D xsi:type="xsd:double"&gt;10.5806425073984&lt;/D&gt;&lt;D xsi:type="xsd:double"&gt;9.78821646131621&lt;/D&gt;&lt;D xsi:type="xsd:double"&gt;9.38670656747157&lt;/D&gt;&lt;D xsi:type="xsd:double"&gt;9.54915184713516&lt;/D&gt;&lt;D xsi:type="xsd:double"&gt;9.57954731551436&lt;/D&gt;&lt;D xsi:type="xsd:double"&gt;9.80257269333444&lt;/D&gt;&lt;D xsi:type="xsd:double"&gt;10.195672053041&lt;/D&gt;&lt;D xsi:type="xsd:double"&gt;10.9558403673451&lt;/D&gt;&lt;D xsi:type="xsd:double"&gt;10.7759940751592&lt;/D&gt;&lt;D xsi:type="xsd:double"&gt;10.431539236981&lt;/D&gt;&lt;D xsi:type="xsd:double"&gt;11.0014747810035&lt;/D&gt;&lt;D xsi:type="xsd:double"&gt;12.5968007538433&lt;/D&gt;&lt;D xsi:type="xsd:double"&gt;14.7908606760018&lt;/D&gt;&lt;D xsi:type="xsd:double"&gt;14.5789988342791&lt;/D&gt;&lt;D xsi:type="xsd:double"&gt;14.9524893940884&lt;/D&gt;&lt;D xsi:type="xsd:double"&gt;14.953911420797&lt;/D&gt;&lt;D xsi:type="xsd:double"&gt;14.9659503710726&lt;/D&gt;&lt;D xsi:type="xsd:double"&gt;14.0989039006316&lt;/D&gt;&lt;D xsi:type="xsd:double"&gt;13.9859933904153&lt;/D&gt;&lt;D xsi:type="xsd:double"&gt;12.9217576919933&lt;/D&gt;&lt;D xsi:type="xsd:double"&gt;12.9067596433999&lt;/D&gt;&lt;D xsi:type="xsd:double"&gt;13.4116062596872&lt;/D&gt;&lt;D xsi:type="xsd:double"&gt;12.8211745650155&lt;/D&gt;&lt;D xsi:type="xsd:double"&gt;12.6563578633761&lt;/D&gt;&lt;D xsi:type="xsd:double"&gt;11.8284689087169&lt;/D&gt;&lt;D xsi:type="xsd:double"&gt;12.3043268669957&lt;/D&gt;&lt;D xsi:type="xsd:double"&gt;12.0177124395944&lt;/D&gt;&lt;D xsi:type="xsd:double"&gt;11.8833449230434&lt;/D&gt;&lt;D xsi:type="xsd:double"&gt;11.9535740868532&lt;/D&gt;&lt;D xsi:type="xsd:double"&gt;12.2640006957267&lt;/D&gt;&lt;D xsi:type="xsd:double"&gt;12.2660718886194&lt;/D&gt;&lt;D xsi:type="xsd:double"&gt;12.5688044360392&lt;/D&gt;&lt;D xsi:type="xsd:double"&gt;13.1326169549216&lt;/D&gt;&lt;/FQL&gt;&lt;FQL&gt;&lt;Q&gt;CNYA^FMA_PE(LTMA,-10AY,0,AM,"PORTAGG","MEANR")&lt;/Q&gt;&lt;R&gt;121&lt;/R&gt;&lt;C&gt;1&lt;/C&gt;&lt;D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xsi:type="xsd:double"&gt;14.8654002576915&lt;/D&gt;&lt;D xsi:type="xsd:double"&gt;15.0822114490405&lt;/D&gt;&lt;D xsi:type="xsd:double"&gt;15.1735201518739&lt;/D&gt;&lt;D xsi:type="xsd:double"&gt;15.1330201117582&lt;/D&gt;&lt;D xsi:type="xsd:double"&gt;14.9068473011286&lt;/D&gt;&lt;D xsi:type="xsd:double"&gt;15.1902089166157&lt;/D&gt;&lt;D xsi:type="xsd:double"&gt;15.2645261671351&lt;/D&gt;&lt;D xsi:type="xsd:double"&gt;15.0468620716907&lt;/D&gt;&lt;D xsi:type="xsd:double"&gt;15.6975013231347&lt;/D&gt;&lt;D xsi:type="xsd:double"&gt;15.8410099187737&lt;/D&gt;&lt;D xsi:type="xsd:double"&gt;16.4812105031748&lt;/D&gt;&lt;D xsi:type="xsd:double"&gt;15.7492819243374&lt;/D&gt;&lt;D xsi:type="xsd:double"&gt;16.5796211629724&lt;/D&gt;&lt;D xsi:type="xsd:double"&gt;14.9079846576356&lt;/D&gt;&lt;D xsi:type="xsd:double"&gt;15.3172928561599&lt;/D&gt;&lt;D xsi:type="xsd:double"&gt;14.9815209288516&lt;/D&gt;&lt;D xsi:type="xsd:double"&gt;14.5194625861111&lt;/D&gt;&lt;D xsi:type="xsd:double"&gt;14.2740443095896&lt;/D&gt;&lt;D xsi:type="xsd:double"&gt;13.4184686500987&lt;/D&gt;&lt;D xsi:type="xsd:double"&gt;12.8573934789719&lt;/D&gt;&lt;D xsi:type="xsd:double"&gt;12.2599529931722&lt;/D&gt;&lt;D xsi:type="xsd:double"&gt;11.8434098324265&lt;/D&gt;&lt;D xsi:type="xsd:double"&gt;11.6339556197702&lt;/D&gt;&lt;D xsi:type="xsd:double"&gt;11.3981523487731&lt;/D&gt;&lt;D xsi:type="xsd:double"&gt;10.8906988799286&lt;/D&gt;&lt;D xsi:type="xsd:double"&gt;11.7063238380224&lt;/D&gt;&lt;D xsi:type="xsd:double"&gt;12.6920738758456&lt;/D&gt;&lt;D xsi:type="xsd:double"&gt;12.7829072761107&lt;/D&gt;&lt;D xsi:type="xsd:double"&gt;12.4728239225888&lt;/D&gt;&lt;D xsi:type="xsd:double"&gt;12.5543587514842&lt;/D&gt;&lt;D xsi:type="xsd:double"&gt;12.6135576465971&lt;/D&gt;&lt;D xsi:type="xsd:double"&gt;12.3675250991443&lt;/D&gt;&lt;D xsi:type="xsd:double"&gt;13.032249943528&lt;/D&gt;&lt;D xsi:type="xsd:double"&gt;12.9214824538998&lt;/D&gt;&lt;D xsi:type="xsd:double"&gt;12.9327225999979&lt;/D&gt;&lt;D xsi:type="xsd:double"&gt;13.9117811180191&lt;/D&gt;&lt;D xsi:type="xsd:double"&gt;14.8931007990425&lt;/D&gt;&lt;D xsi:type="xsd:double"&gt;14.4179002163918&lt;/D&gt;&lt;D xsi:type="xsd:double"&gt;14.2385283653763&lt;/D&gt;&lt;D xsi:type="xsd:double"&gt;14.0742614337985&lt;/D&gt;&lt;D xsi:type="xsd:double"&gt;14.3700480241817&lt;/D&gt;&lt;D xsi:type="xsd:double"&gt;14.607659001758&lt;/D&gt;&lt;D xsi:type="xsd:double"&gt;16.1690244433587&lt;/D&gt;&lt;D xsi:type="xsd:double"&gt;16.1600556990652&lt;/D&gt;&lt;D xsi:type="xsd:double"&gt;16.8027902573543&lt;/D&gt;&lt;D xsi:type="xsd:double"&gt;17.6801159811759&lt;/D&gt;&lt;D xsi:type="xsd:double"&gt;18.0567993729631&lt;/D&gt;&lt;D xsi:type="xsd:double"&gt;18.7171397128917&lt;/D&gt;&lt;D xsi:type="xsd:double"&gt;21.6639713111004&lt;/D&gt;&lt;D xsi:type="xsd:double"&gt;22.3411754112282&lt;/D&gt;&lt;D xsi:type="xsd:double"&gt;19.938119992162&lt;/D&gt;&lt;D xsi:type="xsd:double"&gt;19.452937048676&lt;/D&gt;&lt;D xsi:type="xsd:double"&gt;19.1907477226502&lt;/D&gt;&lt;D xsi:type="xsd:double"&gt;19.3155488315085&lt;/D&gt;&lt;D xsi:type="xsd:double"&gt;18.9167929352347&lt;/D&gt;&lt;D xsi:type="xsd:double"&gt;18.3113028201652&lt;/D&gt;&lt;D xsi:type="xsd:double"&gt;18.3761934240684&lt;/D&gt;&lt;D xsi:type="xsd:double"&gt;17.7577152126259&lt;/D&gt;&lt;D xsi:type="xsd:double"&gt;17.8889072985696&lt;/D&gt;&lt;D xsi:type="xsd:double"&gt;18.7152030821691&lt;/D&gt;&lt;D xsi:type="xsd:double"&gt;17.6625608082127&lt;/D&gt;&lt;D xsi:type="xsd:double"&gt;16.5541575011623&lt;/D&gt;&lt;D xsi:type="xsd:double"&gt;16.404721590355&lt;/D&gt;&lt;D xsi:type="xsd:double"&gt;16.0133471638424&lt;/D&gt;&lt;D xsi:type="xsd:double"&gt;15.654822405436&lt;/D&gt;&lt;D xsi:type="xsd:double"&gt;15.7677443836631&lt;/D&gt;&lt;D xsi:type="xsd:double"&gt;15.6586601792124&lt;/D&gt;&lt;D xsi:type="xsd:double"&gt;15.315226855872&lt;/D&gt;&lt;D xsi:type="xsd:double"&gt;15.060023523661&lt;/D&gt;&lt;D xsi:type="xsd:double"&gt;13.9929759837805&lt;/D&gt;&lt;D xsi:type="xsd:double"&gt;14.1422789227706&lt;/D&gt;&lt;D xsi:type="xsd:double"&gt;14.5865968721846&lt;/D&gt;&lt;D xsi:type="xsd:double"&gt;14.4949782640516&lt;/D&gt;&lt;D xsi:type="xsd:double"&gt;14.7798133375104&lt;/D&gt;&lt;D xsi:type="xsd:double"&gt;14.4803162073003&lt;/D&gt;&lt;D xsi:type="xsd:double"&gt;14.4006426977279&lt;/D&gt;&lt;D xsi:type="xsd:double"&gt;14.1472527273954&lt;/D&gt;&lt;D xsi:type="xsd:double"&gt;13.9561046119934&lt;/D&gt;&lt;D xsi:type="xsd:double"&gt;13.7927600361786&lt;/D&gt;&lt;D xsi:type="xsd:double"&gt;13.8100554740363&lt;/D&gt;&lt;D xsi:type="xsd:double"&gt;13.8876448836273&lt;/D&gt;&lt;D xsi:type="xsd:double"&gt;13.6249338190816&lt;/D&gt;&lt;D xsi:type="xsd:double"&gt;13.6480293020783&lt;/D&gt;&lt;D xsi:type="xsd:double"&gt;13.4191137325992&lt;/D&gt;&lt;D xsi:type="xsd:double"&gt;12.7366252335742&lt;/D&gt;&lt;D xsi:type="xsd:double"&gt;12.9896133077601&lt;/D&gt;&lt;D xsi:type="xsd:double"&gt;13.5872710856851&lt;/D&gt;&lt;D xsi:type="xsd:double"&gt;13.5224317139027&lt;/D&gt;&lt;D xsi:type="xsd:double"&gt;13.8131328526322&lt;/D&gt;&lt;D xsi:type="xsd:double"&gt;13.5660893722847&lt;/D&gt;&lt;D xsi:type="xsd:double"&gt;13.3175585263458&lt;/D&gt;&lt;D xsi:type="xsd:double"&gt;12.8928748742194&lt;/D&gt;&lt;D xsi:type="xsd:double"&gt;12.6505905431025&lt;/D&gt;&lt;D xsi:type="xsd:double"&gt;14.518860922478&lt;/D&gt;&lt;D xsi:type="xsd:double"&gt;15.360329936456&lt;/D&gt;&lt;D xsi:type="xsd:double"&gt;15.3793962136358&lt;/D&gt;&lt;D xsi:type="xsd:double"&gt;14.2594902740787&lt;/D&gt;&lt;D xsi:type="xsd:double"&gt;14.8938808148559&lt;/D&gt;&lt;D xsi:type="xsd:double"&gt;14.7751613496897&lt;/D&gt;&lt;D xsi:type="xsd:double"&gt;14.5340014872388&lt;/D&gt;&lt;D xsi:type="xsd:double"&gt;14.742492977951&lt;/D&gt;&lt;D xsi:type="xsd:double"&gt;14.7194995066948&lt;/D&gt;&lt;D xsi:type="xsd:double"&gt;14.8313484574179&lt;/D&gt;&lt;D xsi:type="xsd:double"&gt;15.154043597376&lt;/D&gt;&lt;D xsi:type="xsd:double"&gt;16.2626317114433&lt;/D&gt;&lt;/FQL&gt;&lt;FQL&gt;&lt;Q&gt;DDR3512M-FDS^FG_PRICE_CHANGE(0,-3AM)&lt;/Q&gt;&lt;R&gt;1&lt;/R&gt;&lt;C&gt;1&lt;/C&gt;&lt;D xsi:type="xsd:double"&gt;39.9315533406397&lt;/D&gt;&lt;/FQL&gt;&lt;FQL&gt;&lt;Q&gt;WL-FDS^FG_PRICE(0)/MAX(FG_PRICE(0,-1AY))&lt;/Q&gt;&lt;R&gt;1&lt;/R&gt;&lt;C&gt;1&lt;/C&gt;&lt;D xsi:type="xsd:double"&gt;0.812594205325741&lt;/D&gt;&lt;/FQL&gt;&lt;FQL&gt;&lt;Q&gt;WL-FDS^FG_PRICE_MAVG(0,,,,30)&lt;/Q&gt;&lt;R&gt;1&lt;/R&gt;&lt;C&gt;1&lt;/C&gt;&lt;D xsi:type="xsd:double"&gt;481.23666&lt;/D&gt;&lt;/FQL&gt;&lt;FQL&gt;&lt;Q&gt;PASP-FDS^FG_PRICE_CHANGE(0,-3AM)&lt;/Q&gt;&lt;R&gt;1&lt;/R&gt;&lt;C&gt;1&lt;/C&gt;&lt;D xsi:type="xsd:double"&gt;15.4135338345865&lt;/D&gt;&lt;/FQL&gt;&lt;FQL&gt;&lt;Q&gt;NI-FDS^FG_PRICE(0)/MAX(FG_PRICE(0,-1AY))&lt;/Q&gt;&lt;R&gt;1&lt;/R&gt;&lt;C&gt;1&lt;/C&gt;&lt;D xsi:type="xsd:double"&gt;0.846819196428571&lt;/D&gt;&lt;/FQL&gt;&lt;FQL&gt;&lt;Q&gt;NI-FDS^FG_PRICE_MAVG(0,,,,30)&lt;/Q&gt;&lt;R&gt;1&lt;/R&gt;&lt;C&gt;1&lt;/C&gt;&lt;D xsi:type="xsd:double"&gt;14946.5&lt;/D&gt;&lt;/FQL&gt;&lt;FQL&gt;&lt;Q&gt;PLATI-FDS^FG_PRICE_CHANGE(0,-3AM)&lt;/Q&gt;&lt;R&gt;1&lt;/R&gt;&lt;C&gt;1&lt;/C&gt;&lt;D xsi:type="xsd:double"&gt;11.648177496038&lt;/D&gt;&lt;/FQL&gt;&lt;FQL&gt;&lt;Q&gt;CPALM-FDS^FG_PRICE(0)/MAX(FG_PRICE(0,-1AY))&lt;/Q&gt;&lt;R&gt;1&lt;/R&gt;&lt;C&gt;1&lt;/C&gt;&lt;D xsi:type="xsd:double"&gt;0.820325659741718&lt;/D&gt;&lt;/FQL&gt;&lt;FQL&gt;&lt;Q&gt;CPALM-FDS^FG_PRICE_MAVG(0,,,,30)&lt;/Q&gt;&lt;R&gt;1&lt;/R&gt;&lt;C&gt;1&lt;/C&gt;&lt;D xsi:type="xsd:double"&gt;4348.1&lt;/D&gt;&lt;/FQL&gt;&lt;FQL&gt;&lt;Q&gt;W-FDS^FG_PRICE_CHANGE(0,-3AM)&lt;/Q&gt;&lt;R&gt;1&lt;/R&gt;&lt;C&gt;1&lt;/C&gt;&lt;D xsi:type="xsd:double"&gt;-4.46343779677112&lt;/D&gt;&lt;/FQL&gt;&lt;FQL&gt;&lt;Q&gt;BRENT-FDS^FG_PRICE(0)/MAX(FG_PRICE(0,-1AY))&lt;/Q&gt;&lt;R&gt;1&lt;/R&gt;&lt;C&gt;1&lt;/C&gt;&lt;D xsi:type="xsd:double"&gt;1&lt;/D&gt;&lt;/FQL&gt;&lt;FQL&gt;&lt;Q&gt;BRENT-FDS^FG_PRICE_MAVG(0,,,,30)&lt;/Q&gt;&lt;R&gt;1&lt;/R&gt;&lt;C&gt;1&lt;/C&gt;&lt;D xsi:type="xsd:double"&gt;85.86&lt;/D&gt;&lt;/FQL&gt;&lt;FQL&gt;&lt;Q&gt;COPP-FDS^FG_PRICE_CHANGE(0,-3AM)&lt;/Q&gt;&lt;R&gt;1&lt;/R&gt;&lt;C&gt;1&lt;/C&gt;&lt;D xsi:type="xsd:double"&gt;-4.8325209996889&lt;/D&gt;&lt;/FQL&gt;&lt;FQL&gt;&lt;Q&gt;TIOS-FDS^FG_PRICE(0)/MAX(FG_PRICE(0,-1AY))&lt;/Q&gt;&lt;R&gt;1&lt;/R&gt;&lt;C&gt;1&lt;/C&gt;&lt;D xsi:type="xsd:double"&gt;0.938072782276003&lt;/D&gt;&lt;/FQL&gt;&lt;FQL&gt;&lt;Q&gt;TIOS-FDS^FG_PRICE_MAVG(0,,,,30)&lt;/Q&gt;&lt;R&gt;1&lt;/R&gt;&lt;C&gt;1&lt;/C&gt;&lt;D xsi:type="xsd:double"&gt;102.434&lt;/D&gt;&lt;/FQL&gt;&lt;FQL&gt;&lt;Q&gt;FC0000MY^FG_PRICE(0)&lt;/Q&gt;&lt;R&gt;1&lt;/R&gt;&lt;C&gt;1&lt;/C&gt;&lt;D xsi:type="xsd:double"&gt;272.14706&lt;/D&gt;&lt;/FQL&gt;&lt;FQL&gt;&lt;Q&gt;VNM^FG_PRICE_MAVG(0,,,,30)&lt;/Q&gt;&lt;R&gt;1&lt;/R&gt;&lt;C&gt;1&lt;/C&gt;&lt;D xsi:type="xsd:double"&gt;17.5895&lt;/D&gt;&lt;/FQL&gt;&lt;FQL&gt;&lt;Q&gt;UAE^FG_PRICE(0)&lt;/Q&gt;&lt;R&gt;1&lt;/R&gt;&lt;C&gt;1&lt;/C&gt;&lt;D xsi:type="xsd:double"&gt;19.17&lt;/D&gt;&lt;/FQL&gt;&lt;FQL&gt;&lt;Q&gt;QAT^FG_PRICE_MAVG(0,,,,200)&lt;/Q&gt;&lt;R&gt;1&lt;/R&gt;&lt;C&gt;1&lt;/C&gt;&lt;D xsi:type="xsd:double"&gt;18.50716&lt;/D&gt;&lt;/FQL&gt;&lt;FQL&gt;&lt;Q&gt;USDPEN^FG_PRICE_CHANGE(0,-6AM)&lt;/Q&gt;&lt;R&gt;1&lt;/R&gt;&lt;C&gt;1&lt;/C&gt;&lt;D xsi:type="xsd:double"&gt;-4.58383&lt;/D&gt;&lt;/FQL&gt;&lt;FQL&gt;&lt;Q&gt;USDCLP^FG_PRICE_CHANGE(0,-6AM)&lt;/Q&gt;&lt;R&gt;1&lt;/R&gt;&lt;C&gt;1&lt;/C&gt;&lt;D xsi:type="xsd:double"&gt;2.427876&lt;/D&gt;&lt;/FQL&gt;&lt;FQL&gt;&lt;Q&gt;FC0000ID^FMA_EPS(NTMA,-20AY,0,CY,,"PORTAGG","MEANR")&lt;/Q&gt;&lt;R&gt;20&lt;/R&gt;&lt;C&gt;1&lt;/C&gt;&lt;D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xsi:type="xsd:double"&gt;63.7324767296368&lt;/D&gt;&lt;D xsi:type="xsd:double"&gt;51.5269233975059&lt;/D&gt;&lt;D xsi:type="xsd:double"&gt;58.7717063830086&lt;/D&gt;&lt;D xsi:type="xsd:double"&gt;64.9727943034307&lt;/D&gt;&lt;D xsi:type="xsd:double"&gt;67.9924325112011&lt;/D&gt;&lt;D xsi:type="xsd:double"&gt;99.4655148773071&lt;/D&gt;&lt;/FQL&gt;&lt;FQL&gt;&lt;Q&gt;INDA^FMA_DIV_YLD(NTMA,-10AY,0,AM,"PORTAGG","MEANR")&lt;/Q&gt;&lt;R&gt;121&lt;/R&gt;&lt;C&gt;1&lt;/C&gt;&lt;D xsi:type="xsd:double"&gt;1.69325374427893&lt;/D&gt;&lt;D xsi:type="xsd:double"&gt;1.65253075246271&lt;/D&gt;&lt;D xsi:type="xsd:double"&gt;1.73262657041558&lt;/D&gt;&lt;D xsi:type="xsd:double"&gt;1.7754395862707&lt;/D&gt;&lt;D xsi:type="xsd:double"&gt;1.76966426148592&lt;/D&gt;&lt;D xsi:type="xsd:double"&gt;1.88295515939835&lt;/D&gt;&lt;D xsi:type="xsd:double"&gt;1.75406113757325&lt;/D&gt;&lt;D xsi:type="xsd:double"&gt;1.74992811061258&lt;/D&gt;&lt;D xsi:type="xsd:double"&gt;1.68714159312723&lt;/D&gt;&lt;D xsi:type="xsd:double"&gt;1.61314686988943&lt;/D&gt;&lt;D xsi:type="xsd:double"&gt;1.55032558112123&lt;/D&gt;&lt;D xsi:type="xsd:double"&gt;1.53183066659167&lt;/D&gt;&lt;D xsi:type="xsd:double"&gt;1.53742008252654&lt;/D&gt;&lt;D xsi:type="xsd:double"&gt;1.53309846053109&lt;/D&gt;&lt;D xsi:type="xsd:double"&gt;1.67359786865786&lt;/D&gt;&lt;D xsi:type="xsd:double"&gt;1.67625973766687&lt;/D&gt;&lt;D xsi:type="xsd:double"&gt;1.65613938495159&lt;/D&gt;&lt;D xsi:type="xsd:double"&gt;1.60039411522956&lt;/D&gt;&lt;D xsi:type="xsd:double"&gt;1.58406928884569&lt;/D&gt;&lt;D xsi:type="xsd:double"&gt;1.55899626562031&lt;/D&gt;&lt;D xsi:type="xsd:double"&gt;1.55411992462682&lt;/D&gt;&lt;D xsi:type="xsd:double"&gt;1.6045063913644&lt;/D&gt;&lt;D xsi:type="xsd:double"&gt;1.57749483823462&lt;/D&gt;&lt;D xsi:type="xsd:double"&gt;1.5748030911087&lt;/D&gt;&lt;D xsi:type="xsd:double"&gt;1.51635984343509&lt;/D&gt;&lt;D xsi:type="xsd:double"&gt;1.53326547012441&lt;/D&gt;&lt;D xsi:type="xsd:double"&gt;1.52470188789031&lt;/D&gt;&lt;D xsi:type="xsd:double"&gt;1.53266007687338&lt;/D&gt;&lt;D xsi:type="xsd:double"&gt;1.47869181648237&lt;/D&gt;&lt;D xsi:type="xsd:double"&gt;1.54932870588392&lt;/D&gt;&lt;D xsi:type="xsd:double"&gt;1.57054130678018&lt;/D&gt;&lt;D xsi:type="xsd:double"&gt;1.57336359786171&lt;/D&gt;&lt;D xsi:type="xsd:double"&gt;1.59928585186767&lt;/D&gt;&lt;D xsi:type="xsd:double"&gt;1.58536162767639&lt;/D&gt;&lt;D xsi:type="xsd:double"&gt;1.58253620297197&lt;/D&gt;&lt;D xsi:type="xsd:double"&gt;1.51125576802699&lt;/D&gt;&lt;D xsi:type="xsd:double"&gt;1.50530982730418&lt;/D&gt;&lt;D xsi:type="xsd:double"&gt;1.67856663462639&lt;/D&gt;&lt;D xsi:type="xsd:double"&gt;1.6733935142021&lt;/D&gt;&lt;D xsi:type="xsd:double"&gt;1.65254628955484&lt;/D&gt;&lt;D xsi:type="xsd:double"&gt;1.66190554357473&lt;/D&gt;&lt;D xsi:type="xsd:double"&gt;1.64807861517878&lt;/D&gt;&lt;D xsi:type="xsd:double"&gt;1.59245864147858&lt;/D&gt;&lt;D xsi:type="xsd:double"&gt;1.58872858716687&lt;/D&gt;&lt;D xsi:type="xsd:double"&gt;1.71348395794302&lt;/D&gt;&lt;D xsi:type="xsd:double"&gt;1.66481881522361&lt;/D&gt;&lt;D xsi:type="xsd:double"&gt;1.75935617323075&lt;/D&gt;&lt;D xsi:type="xsd:double"&gt;1.81062089615197&lt;/D&gt;&lt;D xsi:type="xsd:double"&gt;1.81748891548028&lt;/D&gt;&lt;D xsi:type="xsd:double"&gt;1.83694443730941&lt;/D&gt;&lt;D xsi:type="xsd:double"&gt;1.75844628156951&lt;/D&gt;&lt;D xsi:type="xsd:double"&gt;1.69096831600194&lt;/D&gt;&lt;D xsi:type="xsd:double"&gt;1.66205085729446&lt;/D&gt;&lt;D xsi:type="xsd:double"&gt;1.64896729058748&lt;/D&gt;&lt;D xsi:type="xsd:double"&gt;2.14535548563632&lt;/D&gt;&lt;D xsi:type="xsd:double"&gt;2.17766310458473&lt;/D&gt;&lt;D xsi:type="xsd:double"&gt;1.97640782675768&lt;/D&gt;&lt;D xsi:type="xsd:double"&gt;1.75208002507672&lt;/D&gt;&lt;D xsi:type="xsd:double"&gt;1.60865644584434&lt;/D&gt;&lt;D xsi:type="xsd:double"&gt;1.53364700283687&lt;/D&gt;&lt;D xsi:type="xsd:double"&gt;1.54527506494971&lt;/D&gt;&lt;D xsi:type="xsd:double"&gt;1.50242024660072&lt;/D&gt;&lt;D xsi:type="xsd:double"&gt;1.4971392517303&lt;/D&gt;&lt;D xsi:type="xsd:double"&gt;1.3790888160502&lt;/D&gt;&lt;D xsi:type="xsd:double"&gt;1.30570695973017&lt;/D&gt;&lt;D xsi:type="xsd:double"&gt;1.33823291666964&lt;/D&gt;&lt;D xsi:type="xsd:double"&gt;1.3775433112435&lt;/D&gt;&lt;D xsi:type="xsd:double"&gt;1.45236301967733&lt;/D&gt;&lt;D xsi:type="xsd:double"&gt;1.459321217832&lt;/D&gt;&lt;D xsi:type="xsd:double"&gt;1.41857627244493&lt;/D&gt;&lt;D xsi:type="xsd:double"&gt;1.43608907111351&lt;/D&gt;&lt;D xsi:type="xsd:double"&gt;1.3918403591828&lt;/D&gt;&lt;D xsi:type="xsd:double"&gt;1.31500815786399&lt;/D&gt;&lt;D xsi:type="xsd:double"&gt;1.30887079493486&lt;/D&gt;&lt;D xsi:type="xsd:double"&gt;1.36690648451531&lt;/D&gt;&lt;D xsi:type="xsd:double"&gt;1.40283777911069&lt;/D&gt;&lt;D xsi:type="xsd:double"&gt;1.35541825337985&lt;/D&gt;&lt;D xsi:type="xsd:double"&gt;1.48107594028901&lt;/D&gt;&lt;D xsi:type="xsd:double"&gt;1.56258312124856&lt;/D&gt;&lt;D xsi:type="xsd:double"&gt;1.5063421225684&lt;/D&gt;&lt;D xsi:type="xsd:double"&gt;1.74017025332433&lt;/D&gt;&lt;D xsi:type="xsd:double"&gt;1.69207325151896&lt;/D&gt;&lt;D xsi:type="xsd:double"&gt;1.70675525006418&lt;/D&gt;&lt;D xsi:type="xsd:double"&gt;1.5355895060698&lt;/D&gt;&lt;D xsi:type="xsd:double"&gt;1.53601847447204&lt;/D&gt;&lt;D xsi:type="xsd:double"&gt;1.62721173480327&lt;/D&gt;&lt;D xsi:type="xsd:double"&gt;1.5299752672279&lt;/D&gt;&lt;D xsi:type="xsd:double"&gt;1.49530183620649&lt;/D&gt;&lt;D xsi:type="xsd:double"&gt;1.57743344972671&lt;/D&gt;&lt;D xsi:type="xsd:double"&gt;1.59134907659641&lt;/D&gt;&lt;D xsi:type="xsd:double"&gt;1.65656315656838&lt;/D&gt;&lt;D xsi:type="xsd:double"&gt;1.64670836078209&lt;/D&gt;&lt;D xsi:type="xsd:double"&gt;1.62048143587328&lt;/D&gt;&lt;D xsi:type="xsd:double"&gt;1.59249431392662&lt;/D&gt;&lt;D xsi:type="xsd:double"&gt;1.5390437953615&lt;/D&gt;&lt;D xsi:type="xsd:double"&gt;1.54356267235367&lt;/D&gt;&lt;D xsi:type="xsd:double"&gt;1.54426559179739&lt;/D&gt;&lt;D xsi:type="xsd:double"&gt;1.55101954691505&lt;/D&gt;&lt;D xsi:type="xsd:double"&gt;1.58601520611321&lt;/D&gt;&lt;D xsi:type="xsd:double"&gt;1.46690608684156&lt;/D&gt;&lt;D xsi:type="xsd:double"&gt;1.40931720937765&lt;/D&gt;&lt;D xsi:type="xsd:double"&gt;1.41883359784084&lt;/D&gt;&lt;D xsi:type="xsd:double"&gt;1.38966540824215&lt;/D&gt;&lt;D xsi:type="xsd:double"&gt;1.38335632921416&lt;/D&gt;&lt;D xsi:type="xsd:double"&gt;1.42578892137226&lt;/D&gt;&lt;D xsi:type="xsd:double"&gt;1.34895424548061&lt;/D&gt;&lt;D xsi:type="xsd:double"&gt;1.29304502214226&lt;/D&gt;&lt;D xsi:type="xsd:double"&gt;1.33579866112509&lt;/D&gt;&lt;D xsi:type="xsd:double"&gt;1.29120941236711&lt;/D&gt;&lt;D xsi:type="xsd:double"&gt;1.32198836134363&lt;/D&gt;&lt;D xsi:type="xsd:double"&gt;1.41455015468148&lt;/D&gt;&lt;D xsi:type="xsd:double"&gt;1.35877234904696&lt;/D&gt;&lt;D xsi:type="xsd:double"&gt;1.4508245127876&lt;/D&gt;&lt;D xsi:type="xsd:double"&gt;1.49799444550717&lt;/D&gt;&lt;D xsi:type="xsd:double"&gt;1.54841944540503&lt;/D&gt;&lt;D xsi:type="xsd:double"&gt;1.53951222656645&lt;/D&gt;&lt;D xsi:type="xsd:double"&gt;1.40283817481141&lt;/D&gt;&lt;D xsi:type="xsd:double"&gt;1.38821313240435&lt;/D&gt;&lt;D xsi:type="xsd:double"&gt;1.381852700433&lt;/D&gt;&lt;D </t>
        </r>
      </text>
    </comment>
    <comment ref="A20" authorId="0" shapeId="0" xr:uid="{CCD28EF2-C601-497E-82AB-DF915C4D7C70}">
      <text>
        <r>
          <rPr>
            <b/>
            <sz val="9"/>
            <color indexed="81"/>
            <rFont val="Tahoma"/>
            <family val="2"/>
          </rPr>
          <t>xsi:type="xsd:double"&gt;1.43234800065929&lt;/D&gt;&lt;D xsi:type="xsd:double"&gt;1.41591818952969&lt;/D&gt;&lt;/FQL&gt;&lt;FQL&gt;&lt;Q&gt;EPU^FMA_DIV_YLD(NTMA,-10AY,0,AM,"PORTAGG","MEANR")&lt;/Q&gt;&lt;R&gt;121&lt;/R&gt;&lt;C&gt;1&lt;/C&gt;&lt;D xsi:type="xsd:double"&gt;2.53367839985524&lt;/D&gt;&lt;D xsi:type="xsd:double"&gt;2.36411467251326&lt;/D&gt;&lt;D xsi:type="xsd:double"&gt;2.39649450229417&lt;/D&gt;&lt;D xsi:type="xsd:double"&gt;2.63250551528249&lt;/D&gt;&lt;D xsi:type="xsd:double"&gt;2.6971215519811&lt;/D&gt;&lt;D xsi:type="xsd:double"&gt;2.48170153179296&lt;/D&gt;&lt;D xsi:type="xsd:double"&gt;2.14965810775613&lt;/D&gt;&lt;D xsi:type="xsd:double"&gt;1.94624912645913&lt;/D&gt;&lt;D xsi:type="xsd:double"&gt;1.72087801098134&lt;/D&gt;&lt;D xsi:type="xsd:double"&gt;1.79724982361217&lt;/D&gt;&lt;D xsi:type="xsd:double"&gt;1.87996693681702&lt;/D&gt;&lt;D xsi:type="xsd:double"&gt;1.61608409564137&lt;/D&gt;&lt;D xsi:type="xsd:double"&gt;1.49413206262132&lt;/D&gt;&lt;D xsi:type="xsd:double"&gt;1.59730137223082&lt;/D&gt;&lt;D xsi:type="xsd:double"&gt;1.88329981753589&lt;/D&gt;&lt;D xsi:type="xsd:double"&gt;2.11855877711503&lt;/D&gt;&lt;D xsi:type="xsd:double"&gt;2.20541471428347&lt;/D&gt;&lt;D xsi:type="xsd:double"&gt;1.94735355247382&lt;/D&gt;&lt;D xsi:type="xsd:double"&gt;2.21356124480233&lt;/D&gt;&lt;D xsi:type="xsd:double"&gt;2.04324343065662&lt;/D&gt;&lt;D xsi:type="xsd:double"&gt;2.1352555270463&lt;/D&gt;&lt;D xsi:type="xsd:double"&gt;2.28101363229364&lt;/D&gt;&lt;D xsi:type="xsd:double"&gt;2.27280139733743&lt;/D&gt;&lt;D xsi:type="xsd:double"&gt;2.32391341775127&lt;/D&gt;&lt;D xsi:type="xsd:double"&gt;2.11230128894816&lt;/D&gt;&lt;D xsi:type="xsd:double"&gt;2.22333313615448&lt;/D&gt;&lt;D xsi:type="xsd:double"&gt;2.55715722281466&lt;/D&gt;&lt;D xsi:type="xsd:double"&gt;2.85329090380989&lt;/D&gt;&lt;D xsi:type="xsd:double"&gt;2.59465754720067&lt;/D&gt;&lt;D xsi:type="xsd:double"&gt;2.64513913954924&lt;/D&gt;&lt;D xsi:type="xsd:double"&gt;2.32407139357597&lt;/D&gt;&lt;D xsi:type="xsd:double"&gt;2.09111049470707&lt;/D&gt;&lt;D xsi:type="xsd:double"&gt;4.77559993104205&lt;/D&gt;&lt;D xsi:type="xsd:double"&gt;1.90719990468692&lt;/D&gt;&lt;D xsi:type="xsd:double"&gt;2.11530068278745&lt;/D&gt;&lt;D xsi:type="xsd:double"&gt;4.3480985628079996&lt;/D&gt;&lt;D xsi:type="xsd:double"&gt;2.48193655691795&lt;/D&gt;&lt;D xsi:type="xsd:double"&gt;2.32154334313536&lt;/D&gt;&lt;D xsi:type="xsd:double"&gt;2.61553708442992&lt;/D&gt;&lt;D xsi:type="xsd:double"&gt;2.34948987063009&lt;/D&gt;&lt;D xsi:type="xsd:double"&gt;2.32079319760124&lt;/D&gt;&lt;D xsi:type="xsd:double"&gt;2.20455668923264&lt;/D&gt;&lt;D xsi:type="xsd:double"&gt;2.26456032409619&lt;/D&gt;&lt;D xsi:type="xsd:double"&gt;2.20900638721258&lt;/D&gt;&lt;D xsi:type="xsd:double"&gt;2.59696276013865&lt;/D&gt;&lt;D xsi:type="xsd:double"&gt;2.68492249930521&lt;/D&gt;&lt;D xsi:type="xsd:double"&gt;2.68467242179476&lt;/D&gt;&lt;D xsi:type="xsd:double"&gt;3.03836136187284&lt;/D&gt;&lt;D xsi:type="xsd:double"&gt;2.89470360075467&lt;/D&gt;&lt;D xsi:type="xsd:double"&gt;3.0682709187156&lt;/D&gt;&lt;D xsi:type="xsd:double"&gt;2.95684819677764&lt;/D&gt;&lt;D xsi:type="xsd:double"&gt;2.76230875349868&lt;/D&gt;&lt;D xsi:type="xsd:double"&gt;2.6210251248425&lt;/D&gt;&lt;D xsi:type="xsd:double"&gt;2.99444802012308&lt;/D&gt;&lt;D xsi:type="xsd:double"&gt;4.11106237334351&lt;/D&gt;&lt;D xsi:type="xsd:double"&gt;4.3963916836041&lt;/D&gt;&lt;D xsi:type="xsd:double"&gt;3.25693695867201&lt;/D&gt;&lt;D xsi:type="xsd:double"&gt;3.32427409106962&lt;/D&gt;&lt;D xsi:type="xsd:double"&gt;3.32720659667176&lt;/D&gt;&lt;D xsi:type="xsd:double"&gt;2.97119108732198&lt;/D&gt;&lt;D xsi:type="xsd:double"&gt;2.80911881358527&lt;/D&gt;&lt;D xsi:type="xsd:double"&gt;2.67596067950536&lt;/D&gt;&lt;D xsi:type="xsd:double"&gt;2.42726651175805&lt;/D&gt;&lt;D xsi:type="xsd:double"&gt;1.96528645153537&lt;/D&gt;&lt;D xsi:type="xsd:double"&gt;1.72707461766115&lt;/D&gt;&lt;D xsi:type="xsd:double"&gt;1.81567628139551&lt;/D&gt;&lt;D xsi:type="xsd:double"&gt;2.15277006950564&lt;/D&gt;&lt;D xsi:type="xsd:double"&gt;2.37092212281303&lt;/D&gt;&lt;D xsi:type="xsd:double"&gt;2.41988903739797&lt;/D&gt;&lt;D xsi:type="xsd:double"&gt;2.83241388572204&lt;/D&gt;&lt;D xsi:type="xsd:double"&gt;3.14818984640636&lt;/D&gt;&lt;D xsi:type="xsd:double"&gt;4.21514890796462&lt;/D&gt;&lt;D xsi:type="xsd:double"&gt;3.97042221814384&lt;/D&gt;&lt;D xsi:type="xsd:double"&gt;3.89782031060627&lt;/D&gt;&lt;D xsi:type="xsd:double"&gt;4.07739046239545&lt;/D&gt;&lt;D xsi:type="xsd:double"&gt;4.65826966165139&lt;/D&gt;&lt;D xsi:type="xsd:double"&gt;4.06029453996282&lt;/D&gt;&lt;D xsi:type="xsd:double"&gt;3.82272035563959&lt;/D&gt;&lt;D xsi:type="xsd:double"&gt;3.76501900982715&lt;/D&gt;&lt;D xsi:type="xsd:double"&gt;4.21554743251563&lt;/D&gt;&lt;D xsi:type="xsd:double"&gt;5.20028936348615&lt;/D&gt;&lt;D xsi:type="xsd:double"&gt;4.9938958679281&lt;/D&gt;&lt;D xsi:type="xsd:double"&gt;5.76575584225463&lt;/D&gt;&lt;D xsi:type="xsd:double"&gt;5.31482299908835&lt;/D&gt;&lt;D xsi:type="xsd:double"&gt;5.3395401236193&lt;/D&gt;&lt;D xsi:type="xsd:double"&gt;5.27114326118652&lt;/D&gt;&lt;D xsi:type="xsd:double"&gt;4.08666315614205&lt;/D&gt;&lt;D xsi:type="xsd:double"&gt;4.28510445666342&lt;/D&gt;&lt;D xsi:type="xsd:double"&gt;4.02806921086346&lt;/D&gt;&lt;D xsi:type="xsd:double"&gt;4.3820833331076&lt;/D&gt;&lt;D xsi:type="xsd:double"&gt;4.82103929746961&lt;/D&gt;&lt;D xsi:type="xsd:double"&gt;4.91852120950572&lt;/D&gt;&lt;D xsi:type="xsd:double"&gt;5.1618813803486&lt;/D&gt;&lt;D xsi:type="xsd:double"&gt;5.35981903033679&lt;/D&gt;&lt;D xsi:type="xsd:double"&gt;4.99462417402015&lt;/D&gt;&lt;D xsi:type="xsd:double"&gt;4.56549411391265&lt;/D&gt;&lt;D xsi:type="xsd:double"&gt;5.19261384277814&lt;/D&gt;&lt;D xsi:type="xsd:double"&gt;5.63244601737552&lt;/D&gt;&lt;D xsi:type="xsd:double"&gt;5.24993832799326&lt;/D&gt;&lt;D xsi:type="xsd:double"&gt;4.34808340275983&lt;/D&gt;&lt;D xsi:type="xsd:double"&gt;3.84352954187228&lt;/D&gt;&lt;D xsi:type="xsd:double"&gt;3.8985516996857&lt;/D&gt;&lt;D xsi:type="xsd:double"&gt;3.84228427573901&lt;/D&gt;&lt;D xsi:type="xsd:double"&gt;3.6878951009566&lt;/D&gt;&lt;D xsi:type="xsd:double"&gt;3.8372863093558&lt;/D&gt;&lt;D xsi:type="xsd:double"&gt;4.30754487976158&lt;/D&gt;&lt;D xsi:type="xsd:double"&gt;4.24846301385595&lt;/D&gt;&lt;D xsi:type="xsd:double"&gt;4.57343754619162&lt;/D&gt;&lt;D xsi:type="xsd:double"&gt;4.22982754662116&lt;/D&gt;&lt;D xsi:type="xsd:double"&gt;3.98219807891532&lt;/D&gt;&lt;D xsi:type="xsd:double"&gt;4.37601603516371&lt;/D&gt;&lt;D xsi:type="xsd:double"&gt;4.19811942146729&lt;/D&gt;&lt;D xsi:type="xsd:double"&gt;4.25827226980523&lt;/D&gt;&lt;D xsi:type="xsd:double"&gt;3.91705314114998&lt;/D&gt;&lt;D xsi:type="xsd:double"&gt;4.28675479004346&lt;/D&gt;&lt;D xsi:type="xsd:double"&gt;4.24019968400014&lt;/D&gt;&lt;D xsi:type="xsd:double"&gt;3.96410916877441&lt;/D&gt;&lt;D xsi:type="xsd:double"&gt;3.92131511365427&lt;/D&gt;&lt;D xsi:type="xsd:double"&gt;3.86491938159128&lt;/D&gt;&lt;D xsi:type="xsd:double"&gt;3.70385586366303&lt;/D&gt;&lt;D xsi:type="xsd:double"&gt;3.4620011740866&lt;/D&gt;&lt;/FQL&gt;&lt;FQL&gt;&lt;Q&gt;KSA^FMA_PE(NTMA,-10AY,0,AM,"PORTAGG","MEANR")&lt;/Q&gt;&lt;R&gt;121&lt;/R&gt;&lt;C&gt;1&lt;/C&gt;&lt;D xsi:type="xsd:string"&gt;@NA&lt;/D&gt;&lt;D xsi:type="xsd:double"&gt;12.891999652241&lt;/D&gt;&lt;D xsi:type="xsd:double"&gt;12.3496456209445&lt;/D&gt;&lt;D xsi:type="xsd:double"&gt;12.6596592298373&lt;/D&gt;&lt;D xsi:type="xsd:double"&gt;11.2632160079976&lt;/D&gt;&lt;D xsi:type="xsd:double"&gt;11.0804193027128&lt;/D&gt;&lt;D xsi:type="xsd:double"&gt;12.9422836137723&lt;/D&gt;&lt;D xsi:type="xsd:double"&gt;12.8005084019038&lt;/D&gt;&lt;D xsi:type="xsd:double"&gt;13.5669413562933&lt;/D&gt;&lt;D xsi:type="xsd:double"&gt;13.880843685782&lt;/D&gt;&lt;D xsi:type="xsd:double"&gt;13.5018744877982&lt;/D&gt;&lt;D xsi:type="xsd:double"&gt;12.9340037030751&lt;/D&gt;&lt;D xsi:type="xsd:double"&gt;12.554068875867&lt;/D&gt;&lt;D xsi:type="xsd:double"&gt;11.7815944312309&lt;/D&gt;&lt;D xsi:type="xsd:double"&gt;13.2352580234687&lt;/D&gt;&lt;D xsi:type="xsd:double"&gt;14.3710694318588&lt;/D&gt;&lt;D xsi:type="xsd:double"&gt;14.2557948042119&lt;/D&gt;&lt;D xsi:type="xsd:double"&gt;14.1425416037294&lt;/D&gt;&lt;D xsi:type="xsd:double"&gt;13.8687063659017&lt;/D&gt;&lt;D xsi:type="xsd:double"&gt;14.0215313500887&lt;/D&gt;&lt;D xsi:type="xsd:double"&gt;13.3456157017549&lt;/D&gt;&lt;D xsi:type="xsd:double"&gt;13.6533011010628&lt;/D&gt;&lt;D xsi:type="xsd:double"&gt;14.5825899050457&lt;/D&gt;&lt;D xsi:type="xsd:double"&gt;14.1610951918227&lt;/D&gt;&lt;D xsi:type="xsd:double"&gt;14.1085257988921&lt;/D&gt;&lt;D xsi:type="xsd:double"&gt;13.0399414418087&lt;/D&gt;&lt;D xsi:type="xsd:double"&gt;13.0821735736309&lt;/D&gt;&lt;D xsi:type="xsd:double"&gt;13.2179329219694&lt;/D&gt;&lt;D xsi:type="xsd:double"&gt;13.5820974474182&lt;/D&gt;&lt;D xsi:type="xsd:double"&gt;13.5561171723883&lt;/D&gt;&lt;D xsi:type="xsd:double"&gt;14.4092242402748&lt;/D&gt;&lt;D xsi:type="xsd:double"&gt;14.4821622389951&lt;/D&gt;&lt;D xsi:type="xsd:double"&gt;14.4843471616745&lt;/D&gt;&lt;D xsi:type="xsd:double"&gt;15.1300853000288&lt;/D&gt;&lt;D xsi:type="xsd:double"&gt;14.9560074589238&lt;/D&gt;&lt;D xsi:type="xsd:double"&gt;14.4610193737305&lt;/D&gt;&lt;D xsi:type="xsd:double"&gt;13.4756532200914&lt;/D&gt;&lt;D xsi:type="xsd:double"&gt;13.3605856105179&lt;/D&gt;&lt;D xsi:type="xsd:double"&gt;13.711900836804&lt;/D&gt;&lt;D xsi:type="xsd:double"&gt;14.265229466396&lt;/D&gt;&lt;D xsi:type="xsd:double"&gt;15.1761105883155&lt;/D&gt;&lt;D xsi:type="xsd:double"&gt;16.1048001384133&lt;/D&gt;&lt;D xsi:type="xsd:double"&gt;15.933647445361&lt;/D&gt;&lt;D xsi:type="xsd:double"&gt;17.089536572371&lt;/D&gt;&lt;D xsi:type="xsd:double"&gt;16.5347994140202&lt;/D&gt;&lt;D xsi:type="xsd:double"&gt;17.1557345360038&lt;/D&gt;&lt;D xsi:type="xsd:double"&gt;16.5180957074048&lt;/D&gt;&lt;D xsi:type="xsd:double"&gt;16.651957682061&lt;/D&gt;&lt;D xsi:type="xsd:double"&gt;16.5570229010097&lt;/D&gt;&lt;D xsi:type="xsd:double"&gt;16.2602759443287&lt;/D&gt;&lt;D xsi:type="xsd:double"&gt;16.7990789889967&lt;/D&gt;&lt;D xsi:type="xsd:double"&gt;16.1180163838829&lt;/D&gt;&lt;D xsi:type="xsd:double"&gt;16.8330405133381&lt;/D&gt;&lt;D xsi:type="xsd:double"&gt;15.944938701693&lt;/D&gt;&lt;D xsi:type="xsd:double"&gt;13.5804951332674&lt;/D&gt;&lt;D xsi:type="xsd:double"&gt;15.8713390943446&lt;/D&gt;&lt;D xsi:type="xsd:double"&gt;17.442664371576&lt;/D&gt;&lt;D xsi:type="xsd:double"&gt;19.434647526469&lt;/D&gt;&lt;D xsi:type="xsd:double"&gt;19.490928097988&lt;/D&gt;&lt;D xsi:type="xsd:double"&gt;19.7341420180529&lt;/D&gt;&lt;D xsi:type="xsd:double"&gt;21.4524390970528&lt;/D&gt;&lt;D xsi:type="xsd:double"&gt;21.7684293743013&lt;/D&gt;&lt;D xsi:type="xsd:double"&gt;20.5286183056514&lt;/D&gt;&lt;D xsi:type="xsd:double"&gt;19.6092256344004&lt;/D&gt;&lt;D xsi:type="xsd:double"&gt;19.3754247471666&lt;/D&gt;&lt;D xsi:type="xsd:double"&gt;18.7767311876328&lt;/D&gt;&lt;D xsi:type="xsd:double"&gt;19.009865417751&lt;/D&gt;&lt;D xsi:type="xsd:double"&gt;19.0498537637955&lt;/D&gt;&lt;D xsi:type="xsd:double"&gt;19.0815331165212&lt;/D&gt;&lt;D xsi:type="xsd:double"&gt;19.3591080167294&lt;/D&gt;&lt;D xsi:type="xsd:double"&gt;18.8152864816421&lt;/D&gt;&lt;D xsi:type="xsd:double"&gt;19.2556873266766&lt;/D&gt;&lt;D xsi:type="xsd:double"&gt;19.0795227328254&lt;/D&gt;&lt;D xsi:type="xsd:double"&gt;19.0255898702383&lt;/D&gt;&lt;D xsi:type="xsd:double"&gt;19.0012445899709&lt;/D&gt;&lt;D xsi:type="xsd:double"&gt;17.1923774757117&lt;/D&gt;&lt;D xsi:type="xsd:double"&gt;18.7114770679745&lt;/D&gt;&lt;D xsi:type="xsd:double"&gt;18.869232788402&lt;/D&gt;&lt;D xsi:type="xsd:double"&gt;19.1854395119387&lt;/D&gt;&lt;D xsi:type="xsd:double"&gt;19.6439003446377&lt;/D&gt;&lt;D xsi:type="xsd:double"&gt;17.6593427739069&lt;/D&gt;&lt;D xsi:type="xsd:double"&gt;16.975682532106&lt;/D&gt;&lt;D xsi:type="xsd:double"&gt;15.6681834941242&lt;/D&gt;&lt;D xsi:type="xsd:double"&gt;16.5493302463951&lt;/D&gt;&lt;D xsi:type="xsd:double"&gt;15.7057401334617&lt;/D&gt;&lt;D xsi:type="xsd:double"&gt;14.9795984338781&lt;/D&gt;&lt;D xsi:type="xsd:double"&gt;14.7846754157366&lt;/D&gt;&lt;D xsi:type="xsd:double"&gt;13.6646762400709&lt;/D&gt;&lt;D xsi:type="xsd:double"&gt;14.9652537061171&lt;/D&gt;&lt;D xsi:type="xsd:double"&gt;14.4384286200075&lt;/D&gt;&lt;D xsi:type="xsd:double"&gt;15.0405665335043&lt;/D&gt;&lt;D xsi:type="xsd:double"&gt;15.8704288793451&lt;/D&gt;&lt;D xsi:type="xsd:double"&gt;16.6568004739248&lt;/D&gt;&lt;D xsi:type="xsd:double"&gt;16.9525066746398&lt;/D&gt;&lt;D xsi:type="xsd:double"&gt;17.5125379257419&lt;/D&gt;&lt;D xsi:type="xsd:double"&gt;17.2366206683341&lt;/D&gt;&lt;D xsi:type="xsd:double"&gt;16.5685222185949&lt;/D&gt;&lt;D xsi:type="xsd:double"&gt;15.5976715517889&lt;/D&gt;&lt;D xsi:type="xsd:double"&gt;16.0663260774939&lt;/D&gt;&lt;D xsi:type="xsd:double"&gt;16.9897104998897&lt;/D&gt;&lt;D xsi:type="xsd:double"&gt;18.4721627069458&lt;/D&gt;&lt;D xsi:type="xsd:double"&gt;18.6546423730979&lt;/D&gt;&lt;D xsi:type="xsd:double"&gt;18.3829729784016&lt;/D&gt;&lt;D xsi:type="xsd:double"&gt;18.3729820516528&lt;/D&gt;&lt;D xsi:type="xsd:double"&gt;17.3410521230393&lt;/D&gt;&lt;D xsi:type="xsd:double"&gt;16.7013782096623&lt;/D&gt;&lt;D xsi:type="xsd:double"&gt;16.7524035750523&lt;/D&gt;&lt;D xsi:type="xsd:double"&gt;16.5437010792335&lt;/D&gt;&lt;D xsi:type="xsd:double"&gt;16.5740616820816&lt;/D&gt;&lt;D xsi:type="xsd:double"&gt;16.7704153738406&lt;/D&gt;&lt;D xsi:type="xsd:double"&gt;16.6693235908255&lt;/D&gt;&lt;D xsi:type="xsd:double"&gt;16.4247830416491&lt;/D&gt;&lt;D xsi:type="xsd:double"&gt;16.3120895284817&lt;/D&gt;&lt;D xsi:type="xsd:double"&gt;16.5923512600095&lt;/D&gt;&lt;D xsi:type="xsd:double"&gt;15.6691552608282&lt;/D&gt;&lt;D xsi:type="xsd:double"&gt;15.8254623501367&lt;/D&gt;&lt;D xsi:type="xsd:double"&gt;15.9356903984507&lt;/D&gt;&lt;D xsi:type="xsd:double"&gt;14.7690569860893&lt;/D&gt;&lt;D xsi:type="xsd:double"&gt;15.3149282726236&lt;/D&gt;&lt;D xsi:type="xsd:double"&gt;14.5486097160607&lt;/D&gt;&lt;D xsi:type="xsd:double"&gt;14.0851956214289&lt;/D&gt;&lt;/FQL&gt;&lt;FQL&gt;&lt;Q&gt;ECH^FMA_PE(NTMA,-10AY,0,AM,"PORTAGG","MEANR")&lt;/Q&gt;&lt;R&gt;121&lt;/R&gt;&lt;C&gt;1&lt;/C&gt;&lt;D xsi:type="xsd:double"&gt;12.558063848043&lt;/D&gt;&lt;D xsi:type="xsd:double"&gt;12.8302640238344&lt;/D&gt;&lt;D xsi:type="xsd:double"&gt;13.242460672644&lt;/D&gt;&lt;D xsi:type="xsd:double"&gt;12.3210771983095&lt;/D&gt;&lt;D xsi:type="xsd:double"&gt;11.7477652275255&lt;/D&gt;&lt;D xsi:type="xsd:double"&gt;12.062936192335&lt;/D&gt;&lt;D xsi:type="xsd:double"&gt;12.7949382373026&lt;/D&gt;&lt;D xsi:type="xsd:double"&gt;13.3268140669925&lt;/D&gt;&lt;D xsi:type="xsd:double"&gt;13.7338490193845&lt;/D&gt;&lt;D xsi:type="xsd:double"&gt;13.5810468847357&lt;/D&gt;&lt;D xsi:type="xsd:double"&gt;14.9330956908771&lt;/D&gt;&lt;D xsi:type="xsd:double"&gt;15.673098388706&lt;/D&gt;&lt;D xsi:type="xsd:double"&gt;15.3242579445247&lt;/D&gt;&lt;D xsi:type="xsd:double"&gt;15.8335314420261&lt;/D&gt;&lt;D xsi:type="xsd:double"&gt;16.0829106918205&lt;/D&gt;&lt;D xsi:type="xsd:double"&gt;16.0211828159262&lt;/D&gt;&lt;D xsi:type="xsd:double"&gt;15.667926890569&lt;/D&gt;&lt;D xsi:type="xsd:double"&gt;15.9361932305427&lt;/D&gt;&lt;D xsi:type="xsd:double"&gt;16.0809480711577&lt;/D&gt;&lt;D xsi:type="xsd:double"&gt;17.1992518656059&lt;/D&gt;&lt;D xsi:type="xsd:double"&gt;17.5058163054044&lt;/D&gt;&lt;D xsi:type="xsd:double"&gt;16.8543818283351&lt;/D&gt;&lt;D xsi:type="xsd:double"&gt;17.4975329840686&lt;/D&gt;&lt;D xsi:type="xsd:double"&gt;17.4245685397594&lt;/D&gt;&lt;D xsi:type="xsd:double"&gt;18.7502250174251&lt;/D&gt;&lt;D xsi:type="xsd:double"&gt;15.3518578270865&lt;/D&gt;&lt;D xsi:type="xsd:double"&gt;14.5367141149447&lt;/D&gt;&lt;D xsi:type="xsd:double"&gt;12.8960766470454&lt;/D&gt;&lt;D xsi:type="xsd:double"&gt;14.4438371248916&lt;/D&gt;&lt;D xsi:type="xsd:double"&gt;14.0156072984301&lt;/D&gt;&lt;D xsi:type="xsd:double"&gt;14.241837361617&lt;/D&gt;&lt;D xsi:type="xsd:double"&gt;13.8134791412875&lt;/D&gt;&lt;D xsi:type="xsd:double"&gt;13.4004434361144&lt;/D&gt;&lt;D xsi:type="xsd:double"&gt;12.348418365064&lt;/D&gt;&lt;D xsi:type="xsd:double"&gt;11.5102455122801&lt;/D&gt;&lt;D xsi:type="xsd:double"&gt;11.7260934978313&lt;/D&gt;&lt;D xsi:type="xsd:double"&gt;11.6564708832439&lt;/D&gt;&lt;D xsi:type="xsd:double"&gt;15.1511562307042&lt;/D&gt;&lt;D xsi:type="xsd:double"&gt;14.9701348665828&lt;/D&gt;&lt;D xsi:type="xsd:double"&gt;14.6520783836734&lt;/D&gt;&lt;D xsi:type="xsd:double"&gt;9.08060758139305&lt;/D&gt;&lt;D xsi:type="xsd:double"&gt;8.81944940895692&lt;/D&gt;&lt;D xsi:type="xsd:double"&gt;8.90358390257649&lt;/D&gt;&lt;D xsi:type="xsd:double"&gt;8.49243991736509&lt;/D&gt;&lt;D xsi:type="xsd:double"&gt;9.19242884851572&lt;/D&gt;&lt;D xsi:type="xsd:double"&gt;8.35255057719659&lt;/D&gt;&lt;D xsi:type="xsd:double"&gt;8.8844923245916&lt;/D&gt;&lt;D xsi:type="xsd:double"&gt;8.52548029968319&lt;/D&gt;&lt;D xsi:type="xsd:double"&gt;9.39199759062426&lt;/D&gt;&lt;D xsi:type="xsd:double"&gt;9.55964100612026&lt;/D&gt;&lt;D xsi:type="xsd:double"&gt;7.73720106315813&lt;/D&gt;&lt;D xsi:type="xsd:double"&gt;8.44625381824394&lt;/D&gt;&lt;D xsi:type="xsd:double"&gt;9.44106255563625&lt;/D&gt;&lt;D xsi:type="xsd:double"&gt;8.73574412235519&lt;/D&gt;&lt;D xsi:type="xsd:double"&gt;6.65546563939527&lt;/D&gt;&lt;D xsi:type="xsd:double"&gt;7.71790841382848&lt;/D&gt;&lt;D xsi:type="xsd:double"&gt;145.188924217252&lt;/D&gt;&lt;D xsi:type="xsd:double"&gt;14.1356208932446&lt;/D&gt;&lt;D xsi:type="xsd:double"&gt;15.0302480919391&lt;/D&gt;&lt;D xsi:type="xsd:double"&gt;15.9241008629159&lt;/D&gt;&lt;D xsi:type="xsd:double"&gt;14.4596527123028&lt;/D&gt;&lt;D xsi:type="xsd:double"&gt;13.8698986498486&lt;/D&gt;&lt;D xsi:type="xsd:double"&gt;14.5098194977856&lt;/D&gt;&lt;D xsi:type="xsd:double"&gt;14.0928344948754&lt;/D&gt;&lt;D xsi:type="xsd:double"&gt;15.0528472937091&lt;/D&gt;&lt;D xsi:type="xsd:double"&gt;14.6508607096667&lt;/D&gt;&lt;D xsi:type="xsd:double"&gt;15.0858867587048&lt;/D&gt;&lt;D xsi:type="xsd:double"&gt;14.0468906792476&lt;/D&gt;&lt;D xsi:type="xsd:double"&gt;12.3247474964407&lt;/D&gt;&lt;D xsi:type="xsd:double"&gt;11.4700084555418&lt;/D&gt;&lt;D xsi:type="xsd:double"&gt;10.8901942776355&lt;/D&gt;&lt;D xsi:type="xsd:double"&gt;10.2296100849361&lt;/D&gt;&lt;D xsi:type="xsd:double"&gt;10.2594126253606&lt;/D&gt;&lt;D xsi:type="xsd:double"&gt;9.35021929649782&lt;/D&gt;&lt;D xsi:type="xsd:double"&gt;9.85136637103018&lt;/D&gt;&lt;D xsi:type="xsd:double"&gt;9.6877611061064&lt;/D&gt;&lt;D xsi:type="xsd:double"&gt;9.8003880833778&lt;/D&gt;&lt;D xsi:type="xsd:double"&gt;10.1867209336897&lt;/D&gt;&lt;D xsi:type="xsd:double"&gt;9.38076030592143&lt;/D&gt;&lt;D xsi:type="xsd:double"&gt;9.3223221935528&lt;/D&gt;&lt;D xsi:type="xsd:double"&gt;8.35489745818674&lt;/D&gt;&lt;D xsi:type="xsd:double"&gt;7.14701706428675&lt;/D&gt;&lt;D xsi:type="xsd:double"&gt;6.31735653863659&lt;/D&gt;&lt;D xsi:type="xsd:double"&gt;6.82899985493589&lt;/D&gt;&lt;D xsi:type="xsd:double"&gt;7.83654570356066&lt;/D&gt;&lt;D xsi:type="xsd:double"&gt;6.948034162101&lt;/D&gt;&lt;D xsi:type="xsd:double"&gt;7.8402228490431&lt;/D&gt;&lt;D xsi:type="xsd:double"&gt;7.24397208521855&lt;/D&gt;&lt;D xsi:type="xsd:double"&gt;7.35332448936829&lt;/D&gt;&lt;D xsi:type="xsd:double"&gt;7.91343737623798&lt;/D&gt;&lt;D xsi:type="xsd:double"&gt;7.80504132878368&lt;/D&gt;&lt;D xsi:type="xsd:double"&gt;7.5005781665605&lt;/D&gt;&lt;D xsi:type="xsd:double"&gt;8.54558090624872&lt;/D&gt;&lt;D xsi:type="xsd:double"&gt;8.29029395672957&lt;/D&gt;&lt;D xsi:type="xsd:double"&gt;9.06400824106518&lt;/D&gt;&lt;D xsi:type="xsd:double"&gt;9.12818049889281&lt;/D&gt;&lt;D xsi:type="xsd:double"&gt;8.55961301499824&lt;/D&gt;&lt;D xsi:type="xsd:double"&gt;8.55175601347733&lt;/D&gt;&lt;D xsi:type="xsd:double"&gt;8.10782236408112&lt;/D&gt;&lt;D xsi:type="xsd:double"&gt;8.9629829209011&lt;/D&gt;&lt;D xsi:type="xsd:double"&gt;9.42203153708117&lt;/D&gt;&lt;D xsi:type="xsd:double"&gt;9.5402095219162&lt;/D&gt;&lt;D xsi:type="xsd:double"&gt;10.2922047519987&lt;/D&gt;&lt;D xsi:type="xsd:double"&gt;10.0428650899761&lt;/D&gt;&lt;D xsi:type="xsd:double"&gt;10.25086254558&lt;/D&gt;&lt;D xsi:type="xsd:double"&gt;9.42255809663144&lt;/D&gt;&lt;D xsi:type="xsd:double"&gt;9.59646488393683&lt;/D&gt;&lt;D xsi:type="xsd:double"&gt;8.9541968243816&lt;/D&gt;&lt;D xsi:type="xsd:double"&gt;9.24206160090241&lt;/D&gt;&lt;D xsi:type="xsd:double"&gt;9.51988825757865&lt;/D&gt;&lt;D xsi:type="xsd:double"&gt;9.18006552335062&lt;/D&gt;&lt;D xsi:type="xsd:double"&gt;9.66949883853788&lt;/D&gt;&lt;D xsi:type="xsd:double"&gt;9.58443498331573&lt;/D&gt;&lt;D xsi:type="xsd:double"&gt;10.1314592993383&lt;/D&gt;&lt;D xsi:type="xsd:double"&gt;10.4864521930511&lt;/D&gt;&lt;D xsi:type="xsd:double"&gt;10.3503897880321&lt;/D&gt;&lt;D xsi:type="xsd:double"&gt;11.2553222206972&lt;/D&gt;&lt;D xsi:type="xsd:double"&gt;11.0009003924005&lt;/D&gt;&lt;D xsi:type="xsd:double"&gt;10.7263735092798&lt;/D&gt;&lt;D xsi:type="xsd:double"&gt;10.8937301155809&lt;/D&gt;&lt;D xsi:type="xsd:double"&gt;11.3967236510632&lt;/D&gt;&lt;/FQL&gt;&lt;FQL&gt;&lt;Q&gt;TUR^FMA_PE(LTMA,-10AY,0,AM,"PORTAGG","MEANR")&lt;/Q&gt;&lt;R&gt;121&lt;/R&gt;&lt;C&gt;1&lt;/C&gt;&lt;D xsi:type="xsd:double"&gt;10.272925663871&lt;/D&gt;&lt;D xsi:type="xsd:double"&gt;11.0354315917966&lt;/D&gt;&lt;D xsi:type="xsd:double"&gt;11.4738964446665&lt;/D&gt;&lt;D xsi:type="xsd:double"&gt;9.77743483112644&lt;/D&gt;&lt;D xsi:type="xsd:double"&gt;9.7137273191119&lt;/D&gt;&lt;D xsi:type="xsd:double"&gt;9.4397744237744&lt;/D&gt;&lt;D xsi:type="xsd:double"&gt;9.79230613165783&lt;/D&gt;&lt;D xsi:type="xsd:double"&gt;9.8259398831657&lt;/D&gt;&lt;D xsi:type="xsd:double"&gt;9.61105444546508&lt;/D&gt;&lt;D xsi:type="xsd:double"&gt;9.50232737534295&lt;/D&gt;&lt;D xsi:type="xsd:double"&gt;9.68377905698258&lt;/D&gt;&lt;D xsi:type="xsd:double"&gt;9.52088886345407&lt;/D&gt;&lt;D xsi:type="xsd:double"&gt;9.46277634913732&lt;/D&gt;&lt;D xsi:type="xsd:double"&gt;9.37434704553706&lt;/D&gt;&lt;D xsi:type="xsd:double"&gt;8.95184375899135&lt;/D&gt;&lt;D xsi:type="xsd:double"&gt;8.87764175858969&lt;/D&gt;&lt;D xsi:type="xsd:double"&gt;9.20695647428953&lt;/D&gt;&lt;D xsi:type="xsd:double"&gt;9.83865337355867&lt;/D&gt;&lt;D xsi:type="xsd:double"&gt;9.85556160227161&lt;/D&gt;&lt;D xsi:type="xsd:double"&gt;9.74601870746457&lt;/D&gt;&lt;D xsi:type="xsd:double"&gt;9.73560341395201&lt;/D&gt;&lt;D xsi:type="xsd:double"&gt;9.73512905681609&lt;/D&gt;&lt;D xsi:type="xsd:double"&gt;9.72051201190505&lt;/D&gt;&lt;D xsi:type="xsd:double"&gt;9.52538996345905&lt;/D&gt;&lt;D xsi:type="xsd:double"&gt;9.49070974407023&lt;/D&gt;&lt;D xsi:type="xsd:double"&gt;9.10669307470152&lt;/D&gt;&lt;D xsi:type="xsd:double"&gt;9.07763565028955&lt;/D&gt;&lt;D xsi:type="xsd:double"&gt;8.74968913572246&lt;/D&gt;&lt;D xsi:type="xsd:double"&gt;8.91886399465183&lt;/D&gt;&lt;D xsi:type="xsd:double"&gt;8.840907063398&lt;/D&gt;&lt;D xsi:type="xsd:double"&gt;9.18401921973274&lt;/D&gt;&lt;D xsi:type="xsd:double"&gt;8.90458083371134&lt;/D&gt;&lt;D xsi:type="xsd:double"&gt;8.56795531071363&lt;/D&gt;&lt;D xsi:type="xsd:double"&gt;8.18616284742761&lt;/D&gt;&lt;D xsi:type="xsd:double"&gt;7.73311774365002&lt;/D&gt;&lt;D xsi:type="xsd:double"&gt;7.65729206766721&lt;/D&gt;&lt;D xsi:type="xsd:double"&gt;7.2593666056412&lt;/D&gt;&lt;D xsi:type="xsd:double"&gt;7.52113058960596&lt;/D&gt;&lt;D xsi:type="xsd:double"&gt;6.86204743616882&lt;/D&gt;&lt;D xsi:type="xsd:double"&gt;6.6062980433791&lt;/D&gt;&lt;D xsi:type="xsd:double"&gt;6.66435884575069&lt;/D&gt;&lt;D xsi:type="xsd:double"&gt;7.44293500267589&lt;/D&gt;&lt;D xsi:type="xsd:double"&gt;7.44886698457572&lt;/D&gt;&lt;D xsi:type="xsd:double"&gt;7.22163839096719&lt;/D&gt;&lt;D xsi:type="xsd:double"&gt;7.01482325633168&lt;/D&gt;&lt;D xsi:type="xsd:double"&gt;7.17245600286617&lt;/D&gt;&lt;D xsi:type="xsd:double"&gt;7.35222768454681&lt;/D&gt;&lt;D xsi:type="xsd:double"&gt;7.56183036570505&lt;/D&gt;&lt;D xsi:type="xsd:double"&gt;7.72653617643527&lt;/D&gt;&lt;D xsi:type="xsd:double"&gt;7.59595926571555&lt;/D&gt;&lt;D xsi:type="xsd:double"&gt;8.14015903107078&lt;/D&gt;&lt;D xsi:type="xsd:double"&gt;8.70707482457267&lt;/D&gt;&lt;D xsi:type="xsd:double"&gt;9.40144071266134&lt;/D&gt;&lt;D xsi:type="xsd:double"&gt;9.23690570384723&lt;/D&gt;&lt;D xsi:type="xsd:double"&gt;7.90953547304188&lt;/D&gt;&lt;D xsi:type="xsd:double"&gt;7.77995460677131&lt;/D&gt;&lt;D xsi:type="xsd:double"&gt;8.14556536903829&lt;/D&gt;&lt;D xsi:type="xsd:double"&gt;9.32855006635392&lt;/D&gt;&lt;D xsi:type="xsd:double"&gt;9.69499120268143&lt;/D&gt;&lt;D xsi:type="xsd:double"&gt;9.94165555206686&lt;/D&gt;&lt;D xsi:type="xsd:double"&gt;10.3057750489361&lt;/D&gt;&lt;D xsi:type="xsd:double"&gt;11.1510181791816&lt;/D&gt;&lt;D xsi:type="xsd:double"&gt;13.0982913930977&lt;/D&gt;&lt;D xsi:type="xsd:double"&gt;13.0282030620145&lt;/D&gt;&lt;D xsi:type="xsd:double"&gt;14.6556019113426&lt;/D&gt;&lt;D xsi:type="xsd:double"&gt;13.1068859931265&lt;/D&gt;&lt;D xsi:type="xsd:double"&gt;12.0022796507483&lt;/D&gt;&lt;D xsi:type="xsd:double"&gt;11.2823444207434&lt;/D&gt;&lt;D xsi:type="xsd:double"&gt;10.7912413843296&lt;/D&gt;&lt;D xsi:type="xsd:double"&gt;10.2488084925851&lt;/D&gt;&lt;D xsi:type="xsd:double"&gt;9.43147669018&lt;/D&gt;&lt;D xsi:type="xsd:double"&gt;8.86558373963813&lt;/D&gt;&lt;D xsi:type="xsd:double"&gt;8.15173495958793&lt;/D&gt;&lt;D xsi:type="xsd:double"&gt;7.38960580220224&lt;/D&gt;&lt;D xsi:type="xsd:double"&gt;7.25822969778683&lt;/D&gt;&lt;D xsi:type="xsd:double"&gt;7.77109231983581&lt;/D&gt;&lt;D xsi:type="xsd:double"&gt;7.30689663685762&lt;/D&gt;&lt;D xsi:type="xsd:double"&gt;6.28888706765402&lt;/D&gt;&lt;D xsi:type="xsd:double"&gt;5.73901511840814&lt;/D&gt;&lt;D xsi:type="xsd:double"&gt;5.81695286641976&lt;/D&gt;&lt;D xsi:type="xsd:double"&gt;5.42981326142362&lt;/D&gt;&lt;D xsi:type="xsd:double"&gt;5.51203325490865&lt;/D&gt;&lt;D xsi:type="xsd:double"&gt;5.14979506042459&lt;/D&gt;&lt;D xsi:type="xsd:double"&gt;4.98918506385719&lt;/D&gt;&lt;D xsi:type="xsd:double"&gt;5.16656759251592&lt;/D&gt;&lt;D xsi:type="xsd:double"&gt;4.77693620846075&lt;/D&gt;&lt;D xsi:type="xsd:double"&gt;4.96965811404202&lt;/D&gt;&lt;D xsi:type="xsd:double"&gt;5.00779518076298&lt;/D&gt;&lt;D xsi:type="xsd:double"&gt;4.79528646148359&lt;/D&gt;&lt;D xsi:type="xsd:double"&gt;4.18612489409557&lt;/D&gt;&lt;D xsi:type="xsd:double"&gt;4.74670515188762&lt;/D&gt;&lt;D xsi:type="xsd:double"&gt;4.73040625286193&lt;/D&gt;&lt;D xsi:type="xsd:double"&gt;4.634583856947&lt;/D&gt;&lt;D xsi:type="xsd:double"&gt;4.90185145274921&lt;/D&gt;&lt;D xsi:type="xsd:double"&gt;5.34109239703731&lt;/D&gt;&lt;D xsi:type="xsd:double"&gt;6.1118298053448&lt;/D&gt;&lt;D xsi:type="xsd:double"&gt;6.42084582695954&lt;/D&gt;&lt;D xsi:type="xsd:double"&gt;6.46754906679967&lt;/D&gt;&lt;D xsi:type="xsd:double"&gt;5.67326974351772&lt;/D&gt;&lt;D xsi:type="xsd:double"&gt;5.51126253104398&lt;/D&gt;&lt;D xsi:type="xsd:double"&gt;5.81701163221715&lt;/D&gt;&lt;D xsi:type="xsd:double"&gt;6.40824690857525&lt;/D&gt;&lt;D xsi:type="xsd:double"&gt;6.58551591906001&lt;/D&gt;&lt;D xsi:type="xsd:double"&gt;6.61653960514305&lt;/D&gt;&lt;D xsi:type="xsd:double"&gt;6.63940426575764&lt;/D&gt;&lt;D xsi:type="xsd:double"&gt;6.69946654263797&lt;/D&gt;&lt;D xsi:type="xsd:double"&gt;7.09335081810836&lt;/D&gt;&lt;D xsi:type="xsd:double"&gt;6.67780567722599&lt;/D&gt;&lt;D xsi:type="xsd:double"&gt;7.04109782393913&lt;/D&gt;&lt;D xsi:type="xsd:double"&gt;7.41227254564844&lt;/D&gt;&lt;D xsi:type="xsd:double"&gt;8.38645154321248&lt;/D&gt;&lt;D xsi:type="xsd:double"&gt;10.4270656188609&lt;/D&gt;&lt;D xsi:type="xsd:double"&gt;11.0535831460961&lt;/D&gt;&lt;D xsi:type="xsd:double"&gt;9.92070347162981&lt;/D&gt;&lt;D xsi:type="xsd:double"&gt;9.66422503756051&lt;/D&gt;&lt;D xsi:type="xsd:double"&gt;9.25511986439647&lt;/D&gt;&lt;D xsi:type="xsd:double"&gt;9.09017372936012&lt;/D&gt;&lt;D xsi:type="xsd:double"&gt;8.82380001692811&lt;/D&gt;&lt;D xsi:type="xsd:double"&gt;9.35517716071191&lt;/D&gt;&lt;D xsi:type="xsd:double"&gt;9.68980788167446&lt;/D&gt;&lt;D xsi:type="xsd:double"&gt;9.38400078783861&lt;/D&gt;&lt;/FQL&gt;&lt;FQL&gt;&lt;Q&gt;EWZ^FMA_PE(LTMA,-10AY,0,AM,"PORTAGG","MEANR")&lt;/Q&gt;&lt;R&gt;121&lt;/R&gt;&lt;C&gt;1&lt;/C&gt;&lt;D xsi:type="xsd:double"&gt;12.6525116739701&lt;/D&gt;&lt;D xsi:type="xsd:double"&gt;12.8770051285396&lt;/D&gt;&lt;D xsi:type="xsd:double"&gt;12.4222569363216&lt;/D&gt;&lt;D xsi:type="xsd:double"&gt;12.5062975295304&lt;/D&gt;&lt;D xsi:type="xsd:double"&gt;11.1441474302861&lt;/D&gt;&lt;D xsi:type="xsd:double"&gt;11.2193076842051&lt;/D&gt;&lt;D xsi:type="xsd:double"&gt;12.933758436384&lt;/D&gt;&lt;D xsi:type="xsd:double"&gt;13.3348177751778&lt;/D&gt;&lt;D xsi:type="xsd:double"&gt;13.2113700842036&lt;/D&gt;&lt;D xsi:type="xsd:double"&gt;12.9188903883663&lt;/D&gt;&lt;D xsi:type="xsd:double"&gt;13.7146200396023&lt;/D&gt;&lt;D xsi:type="xsd:double"&gt;14.4331438551788&lt;/D&gt;&lt;D xsi:type="xsd:double"&gt;14.669551485878&lt;/D&gt;&lt;D xsi:type="xsd:double"&gt;14.8593793748203&lt;/D&gt;&lt;D xsi:type="xsd:double"&gt;14.5054885466407&lt;/D&gt;&lt;D xsi:type="xsd:double"&gt;14.4475267859021&lt;/D&gt;&lt;D xsi:type="xsd:double"&gt;15.4277427031877&lt;/D&gt;&lt;D xsi:type="xsd:double"&gt;16.2261195590356&lt;/D&gt;&lt;D xsi:type="xsd:double"&gt;16.6866906796637&lt;/D&gt;&lt;D xsi:type="xsd:double"&gt;16.1951547481227&lt;/D&gt;&lt;D xsi:type="xsd:double"&gt;16.15353533313&lt;/D&gt;&lt;D xsi:type="xsd:double"&gt;15.1788404484108&lt;/D&gt;&lt;D xsi:type="xsd:double"&gt;15.095658379241&lt;/D&gt;&lt;D xsi:type="xsd:double"&gt;15.2358784470919&lt;/D&gt;&lt;D xsi:type="xsd:double"&gt;15.6262709074072&lt;/D&gt;&lt;D xsi:type="xsd:double"&gt;15.7698879159488&lt;/D&gt;&lt;D xsi:type="xsd:double"&gt;14.4257105121635&lt;/D&gt;&lt;D xsi:type="xsd:double"&gt;14.6717887036961&lt;/D&gt;&lt;D xsi:type="xsd:double"&gt;15.3289269745316&lt;/D&gt;&lt;D xsi:type="xsd:double"&gt;15.596932855906&lt;/D&gt;&lt;D xsi:type="xsd:double"&gt;16.4905883972405&lt;/D&gt;&lt;D xsi:type="xsd:double"&gt;16.0842981511452&lt;/D&gt;&lt;D xsi:type="xsd:double"&gt;15.6728282762265&lt;/D&gt;&lt;D xsi:type="xsd:double"&gt;14.5609972565682&lt;/D&gt;&lt;D xsi:type="xsd:double"&gt;14.2723950690522&lt;/D&gt;&lt;D xsi:type="xsd:double"&gt;13.8312563846945&lt;/D&gt;&lt;D xsi:type="xsd:double"&gt;13.1661284239063&lt;/D&gt;&lt;D xsi:type="xsd:double"&gt;13.5260400450573&lt;/D&gt;&lt;D xsi:type="xsd:double"&gt;13.7042119584409&lt;/D&gt;&lt;D xsi:type="xsd:double"&gt;13.7548276365262&lt;/D&gt;&lt;D xsi:type="xsd:double"&gt;14.5363628880969&lt;/D&gt;&lt;D xsi:type="xsd:double"&gt;15.0690298785339&lt;/D&gt;&lt;D xsi:type="xsd:double"&gt;14.7408752542886&lt;/D&gt;&lt;D xsi:type="xsd:double"&gt;14.2179503501692&lt;/D&gt;&lt;D xsi:type="xsd:double"&gt;14.0614135245361&lt;/D&gt;&lt;D xsi:type="xsd:double"&gt;14.2283211027139&lt;/D&gt;&lt;D xsi:type="xsd:double"&gt;14.3280181878012&lt;/D&gt;&lt;D xsi:type="xsd:double"&gt;14.3956372939266&lt;/D&gt;&lt;D xsi:type="xsd:double"&gt;14.3601452373021&lt;/D&gt;&lt;D xsi:type="xsd:double"&gt;14.4826463402112&lt;/D&gt;&lt;D xsi:type="xsd:double"&gt;15.1741941081066&lt;/D&gt;&lt;D xsi:type="xsd:double"&gt;16.073751505654&lt;/D&gt;&lt;D xsi:type="xsd:double"&gt;17.2421200442143&lt;/D&gt;&lt;D xsi:type="xsd:double"&gt;17.1662367729778&lt;/D&gt;&lt;D xsi:type="xsd:double"&gt;16.2008217625784&lt;/D&gt;&lt;D xsi:type="xsd:double"&gt;16.3974675898445&lt;/D&gt;&lt;D xsi:type="xsd:double"&gt;17.135260759114&lt;/D&gt;&lt;D xsi:type="xsd:double"&gt;19.5002355891523&lt;/D&gt;&lt;D xsi:type="xsd:double"&gt;29.8593558433094&lt;/D&gt;&lt;D xsi:type="xsd:double"&gt;33.9196713721899&lt;/D&gt;&lt;D xsi:type="xsd:double"&gt;32.9493570788122&lt;/D&gt;&lt;D xsi:type="xsd:double"&gt;30.1341499652138&lt;/D&gt;&lt;D xsi:type="xsd:double"&gt;29.410476117792&lt;/D&gt;&lt;D xsi:type="xsd:double"&gt;32.7259687473711&lt;/D&gt;&lt;D xsi:type="xsd:double"&gt;33.7929059011377&lt;/D&gt;&lt;D xsi:type="xsd:double"&gt;27.3615106161125&lt;/D&gt;&lt;D xsi:type="xsd:double"&gt;19.7083551790476&lt;/D&gt;&lt;D xsi:type="xsd:double"&gt;18.4726773239811&lt;/D&gt;&lt;D xsi:type="xsd:double"&gt;17.2659336562087&lt;/D&gt;&lt;D xsi:type="xsd:double"&gt;16.472617801236&lt;/D&gt;&lt;D xsi:type="xsd:double"&gt;15.0042756942398&lt;/D&gt;&lt;D xsi:type="xsd:double"&gt;13.3250154316856&lt;/D&gt;&lt;D xsi:type="xsd:double"&gt;11.7768294312654&lt;/D&gt;&lt;D xsi:type="xsd:double"&gt;10.3574711749892&lt;/D&gt;&lt;D xsi:type="xsd:double"&gt;8.66183771355448&lt;/D&gt;&lt;D xsi:type="xsd:double"&gt;7.52032699680472&lt;/D&gt;&lt;D xsi:type="xsd:double"&gt;6.63527223301857&lt;/D&gt;&lt;D xsi:type="xsd:double"&gt;7.15986448104649&lt;/D&gt;&lt;D xsi:type="xsd:double"&gt;6.98076051697829&lt;/D&gt;&lt;D xsi:type="xsd:double"&gt;6.99752506854471&lt;/D&gt;&lt;D xsi:type="xsd:double"&gt;6.62167851738272&lt;/D&gt;&lt;D xsi:type="xsd:double"&gt;6.47623160871427&lt;/D&gt;&lt;D xsi:type="xsd:double"&gt;6.20388183490081&lt;/D&gt;&lt;D xsi:type="xsd:double"&gt;6.25843235284098&lt;/D&gt;&lt;D xsi:type="xsd:double"&gt;6.23980710836002&lt;/D&gt;&lt;D xsi:type="xsd:double"&gt;6.2231881822776&lt;/D&gt;&lt;D xsi:type="xsd:double"&gt;6.09032715714229&lt;/D&gt;&lt;D xsi:type="xsd:double"&gt;5.54346297566917&lt;/D&gt;&lt;D xsi:type="xsd:double"&gt;5.79781592327877&lt;/D&gt;&lt;D xsi:type="xsd:double"&gt;5.82828876021177&lt;/D&gt;&lt;D xsi:type="xsd:double"&gt;5.55065102029487&lt;/D&gt;&lt;D xsi:type="xsd:double"&gt;5.73933704098361&lt;/D&gt;&lt;D xsi:type="xsd:double"&gt;5.91463903510103&lt;/D&gt;&lt;D xsi:type="xsd:double"&gt;6.51123515928768&lt;/D&gt;&lt;D xsi:type="xsd:double"&gt;6.84413456634552&lt;/D&gt;&lt;D xsi:type="xsd:double"&gt;7.0773354094465&lt;/D&gt;&lt;D xsi:type="xsd:double"&gt;7.2502229847588&lt;/D&gt;&lt;D xsi:type="xsd:double"&gt;7.37148326628761&lt;/D&gt;&lt;D xsi:type="xsd:double"&gt;7.6789142951254&lt;/D&gt;&lt;D xsi:type="xsd:double"&gt;8.15761748473589&lt;/D&gt;&lt;D xsi:type="xsd:double"&gt;8.4148975032628&lt;/D&gt;&lt;D xsi:type="xsd:double"&gt;8.26027282415473&lt;/D&gt;&lt;D xsi:type="xsd:double"&gt;8.42905133085044&lt;/D&gt;&lt;D xsi:type="xsd:double"&gt;8.33102918737714&lt;/D&gt;&lt;D xsi:type="xsd:double"&gt;8.26208430721737&lt;/D&gt;&lt;D xsi:type="xsd:double"&gt;7.92799899285137&lt;/D&gt;&lt;D xsi:type="xsd:double"&gt;8.09025215104846&lt;/D&gt;&lt;D xsi:type="xsd:double"&gt;8.09429943236727&lt;/D&gt;&lt;D xsi:type="xsd:double"&gt;9.09677165986956&lt;/D&gt;&lt;D xsi:type="xsd:double"&gt;9.03437513965611&lt;/D&gt;&lt;D xsi:type="xsd:double"&gt;9.0742576627926&lt;/D&gt;&lt;D xsi:type="xsd:double"&gt;8.56418863524915&lt;/D&gt;&lt;D xsi:type="xsd:double"&gt;7.95063548414528&lt;/D&gt;&lt;D xsi:type="xsd:double"&gt;8.60620800922946&lt;/D&gt;&lt;D xsi:type="xsd:double"&gt;10.528519568459&lt;/D&gt;&lt;D xsi:type="xsd:double"&gt;10.2659596632554&lt;/D&gt;&lt;D xsi:type="xsd:double"&gt;10.2964707798354&lt;/D&gt;&lt;D xsi:type="xsd:double"&gt;10.1269544357054&lt;/D&gt;&lt;D xsi:type="xsd:double"&gt;9.96778739197935&lt;/D&gt;&lt;D xsi:type="xsd:double"&gt;9.88183767166918&lt;/D&gt;&lt;D xsi:type="xsd:double"&gt;9.9375542808455&lt;/D&gt;&lt;/FQL&gt;&lt;FQL&gt;&lt;Q&gt;ECH^JULIAN(FMA_DIV_YLD(LTMA,-10AY,0,AM,"PORTAGG","MEANR").DATES)&lt;/Q&gt;&lt;R&gt;121&lt;/R&gt;&lt;C&gt;1&lt;/C&gt;&lt;D xsi:type="xsd:long"&gt;42258&lt;/D&gt;&lt;D xsi:type="xsd:long"&gt;42289&lt;/D&gt;&lt;D xsi:type="xsd:long"&gt;42320&lt;/D&gt;&lt;D xsi:type="xsd:long"&gt;42349&lt;/D&gt;&lt;D xsi:type="xsd:long"&gt;42381&lt;/D&gt;&lt;D xsi:type="xsd:long"&gt;42412&lt;/D&gt;&lt;D xsi:type="xsd:long"&gt;42440&lt;/D&gt;&lt;D xsi:type="xsd:long"&gt;42472&lt;/D&gt;&lt;D xsi:type="xsd:long"&gt;42502&lt;/D&gt;&lt;D xsi:type="xsd:long"&gt;42531&lt;/D&gt;&lt;D xsi:type="xsd:long"&gt;42563&lt;/D&gt;&lt;D xsi:type="xsd:long"&gt;42594&lt;/D&gt;&lt;D xsi:type="xsd:long"&gt;42625&lt;/D&gt;&lt;D xsi:type="xsd:long"&gt;42655&lt;/D&gt;&lt;D xsi:type="xsd:long"&gt;42685&lt;/D&gt;&lt;D xsi:type="xsd:long"&gt;42716&lt;/D&gt;&lt;D xsi:type="xsd:long"&gt;42747&lt;/D&gt;&lt;D xsi:type="xsd:long"&gt;42776&lt;/D&gt;&lt;D xsi:type="xsd:long"&gt;42804&lt;/D&gt;&lt;D xsi:type="xsd:long"&gt;42837&lt;/D&gt;&lt;D xsi:type="xsd:long"&gt;42867&lt;/D&gt;&lt;D xsi:type="xsd:long"&gt;42898&lt;/D&gt;&lt;D xsi:type="xsd:long"&gt;42928&lt;/D&gt;&lt;D xsi:type="xsd:long"&gt;42958&lt;/D&gt;&lt;D xsi:type="xsd:long"&gt;42990&lt;/D&gt;&lt;D xsi:type="xsd:long"&gt;43020&lt;/D&gt;&lt;D xsi:type="xsd:long"&gt;43049&lt;/D&gt;&lt;D xsi:type="xsd:long"&gt;43081&lt;/D&gt;&lt;D xsi:type="xsd:long"&gt;43112&lt;/D&gt;&lt;D xsi:type="xsd:long"&gt;43143&lt;/D&gt;&lt;D xsi:type="xsd:long"&gt;43171&lt;/D&gt;&lt;D xsi:type="xsd:long"&gt;43202&lt;/D&gt;&lt;D xsi:type="xsd:long"&gt;43231&lt;/D&gt;&lt;D xsi:type="xsd:long"&gt;43263&lt;/D&gt;&lt;D xsi:type="xsd:long"&gt;43293&lt;/D&gt;&lt;D xsi:type="xsd:long"&gt;43322&lt;/D&gt;&lt;D xsi:type="xsd:long"&gt;43355&lt;/D&gt;&lt;D xsi:type="xsd:long"&gt;43385&lt;/D&gt;&lt;D xsi:type="xsd:long"&gt;43416&lt;/D&gt;&lt;D xsi:type="xsd:long"&gt;43446&lt;/D&gt;&lt;D xsi:type="xsd:long"&gt;43476&lt;/D&gt;&lt;D xsi:type="xsd:long"&gt;43508&lt;/D&gt;&lt;D xsi:type="xsd:long"&gt;43536&lt;/D&gt;&lt;D xsi:type="xsd:long"&gt;43567&lt;/D&gt;&lt;D xsi:type="xsd:long"&gt;43595&lt;/D&gt;&lt;D xsi:type="xsd:long"&gt;43628&lt;/D&gt;&lt;D xsi:type="xsd:long"&gt;43658&lt;/D&gt;&lt;D xsi:type="xsd:long"&gt;43689&lt;/D&gt;&lt;D xsi:type="xsd:long"&gt;43720&lt;/D&gt;&lt;D xsi:type="xsd:long"&gt;43749&lt;/D&gt;&lt;D xsi:type="xsd:long"&gt;43781&lt;/D&gt;&lt;D xsi:type="xsd:long"&gt;43811&lt;/D&gt;&lt;D xsi:type="xsd:long"&gt;43840&lt;/D&gt;&lt;D xsi:type="xsd:long"&gt;43873&lt;/D&gt;&lt;D xsi:type="xsd:long"&gt;43902&lt;/D&gt;&lt;D xsi:type="xsd:long"&gt;43930&lt;/D&gt;&lt;D xsi:type="xsd:long"&gt;43963&lt;/D&gt;&lt;D xsi:type="xsd:long"&gt;43994&lt;/D&gt;&lt;D xsi:type="xsd:long"&gt;44022&lt;/D&gt;&lt;D xsi:type="xsd:long"&gt;44055&lt;/D&gt;&lt;D xsi:type="xsd:long"&gt;44085&lt;/D&gt;&lt;D xsi:type="xsd:long"&gt;44116&lt;/D&gt;&lt;D xsi:type="xsd:long"&gt;44147&lt;/D&gt;&lt;D xsi:type="xsd:long"&gt;44176&lt;/D&gt;&lt;D xsi:type="xsd:long"&gt;44208&lt;/D&gt;&lt;D xsi:type="xsd:long"&gt;44239&lt;/D&gt;&lt;D xsi:type="xsd:long"&gt;44267&lt;/D&gt;&lt;D xsi:type="xsd:long"&gt;44298&lt;/D&gt;&lt;D xsi:type="xsd:long"&gt;44328&lt;/D&gt;&lt;D xsi:type="xsd:long"&gt;44358&lt;/D&gt;&lt;D xsi:type="xsd:long"&gt;44389&lt;/D&gt;&lt;D xsi:type="xsd:long"&gt;44420&lt;/D&gt;&lt;D xsi:type="xsd:long"&gt;44449&lt;/D&gt;&lt;D xsi:type="xsd:long"&gt;44481&lt;/D&gt;&lt;D xsi:type="xsd:long"&gt;44512&lt;/D&gt;&lt;D xsi:type="xsd:long"&gt;44540&lt;/D&gt;&lt;D xsi:type="xsd:long"&gt;44573&lt;/D&gt;&lt;D xsi:type="xsd:long"&gt;44603&lt;/D&gt;&lt;D xsi:type="xsd:long"&gt;44631&lt;/D&gt;&lt;D xsi:type="xsd:long"&gt;44663&lt;/D&gt;&lt;D xsi:type="xsd:long"&gt;44693&lt;/D&gt;&lt;D xsi:type="xsd:long"&gt;44722&lt;/D&gt;&lt;D xsi:type="xsd:long"&gt;44754&lt;/D&gt;&lt;D xsi:type="xsd:long"&gt;44785&lt;/D&gt;&lt;D xsi:type="xsd:long"&gt;44816&lt;/D&gt;&lt;D xsi:type="xsd:long"&gt;44846&lt;/D&gt;&lt;D xsi:type="xsd:long"&gt;44876&lt;/D&gt;&lt;D xsi:type="xsd:long"&gt;44907&lt;/D&gt;&lt;D xsi:type="xsd:long"&gt;44938&lt;/D&gt;&lt;D xsi:type="xsd:long"&gt;44967&lt;/D&gt;&lt;D xsi:type="xsd:long"&gt;44995&lt;/D&gt;&lt;D xsi:type="xsd:long"&gt;45028&lt;/D&gt;&lt;D xsi:type="xsd:long"&gt;45058&lt;/D&gt;&lt;D xsi:type="xsd:long"&gt;45089&lt;/D&gt;&lt;D xsi:type="xsd:long"&gt;45119&lt;/D&gt;&lt;D xsi:type="xsd:long"&gt;45149&lt;/D&gt;&lt;D xsi:type="xsd:long"&gt;45181&lt;/D&gt;&lt;D xsi:type="xsd:long"&gt;45211&lt;/D&gt;&lt;D xsi:type="xsd:long"&gt;45240&lt;/D&gt;&lt;D xsi:type="xsd:long"&gt;45272&lt;/D&gt;&lt;D xsi:type="xsd:long"&gt;45303&lt;/D&gt;&lt;D xsi:type="xsd:long"&gt;45334&lt;/D&gt;&lt;D xsi:type="xsd:long"&gt;45363&lt;/D&gt;&lt;D xsi:type="xsd:long"&gt;45394&lt;/D&gt;&lt;D xsi:type="xsd:long"&gt;45422&lt;/D&gt;&lt;D xsi:type="xsd:long"&gt;45455&lt;/D&gt;&lt;D xsi:type="xsd:long"&gt;45485&lt;/D&gt;&lt;D xsi:type="xsd:long"&gt;45516&lt;/D&gt;&lt;D xsi:type="xsd:long"&gt;45547&lt;/D&gt;&lt;D xsi:type="xsd:long"&gt;45576&lt;/D&gt;&lt;D xsi:type="xsd:long"&gt;45608&lt;/D&gt;&lt;D xsi:type="xsd:long"&gt;45638&lt;/D&gt;&lt;D xsi:type="xsd:long"&gt;45667&lt;/D&gt;&lt;D xsi:type="xsd:long"&gt;45700&lt;/D&gt;&lt;D xsi:type="xsd:long"&gt;45728&lt;/D&gt;&lt;D xsi:type="xsd:long"&gt;45758&lt;/D&gt;&lt;D xsi:type="xsd:long"&gt;45789&lt;/D&gt;&lt;D xsi:type="xsd:long"&gt;45820&lt;/D&gt;&lt;D xsi:type="xsd:long"&gt;45849&lt;/D&gt;&lt;D xsi:type="xsd:long"&gt;45881&lt;/D&gt;&lt;D xsi:type="xsd:long"&gt;45911&lt;/D&gt;&lt;/FQL&gt;&lt;FQL&gt;&lt;Q&gt;WL-FDS^FG_PRICE(0)&lt;/Q&gt;&lt;R&gt;1&lt;/R&gt;&lt;C&gt;1&lt;/C&gt;&lt;D xsi:type="xsd:double"&gt;485.2&lt;/D&gt;&lt;/FQL&gt;&lt;FQL&gt;&lt;Q&gt;NI-FDS^FG_PRICE(0)&lt;/Q&gt;&lt;R&gt;1&lt;/R&gt;&lt;C&gt;1&lt;/C&gt;&lt;D xsi:type="xsd:double"&gt;15175&lt;/D&gt;&lt;/FQL&gt;&lt;FQL&gt;&lt;Q&gt;WL-FDS^MAX(FG_PRICE(0,-5AY))&lt;/Q&gt;&lt;R&gt;1&lt;/R&gt;&lt;C&gt;1&lt;/C&gt;&lt;D xsi:type="xsd:double"&gt;763.4&lt;/D&gt;&lt;/FQL&gt;&lt;FQL&gt;&lt;Q&gt;PLATI-FDS^FG_PRICE_CHANGE(0,-1AY)&lt;/Q&gt;&lt;R&gt;1&lt;/R&gt;&lt;C&gt;1&lt;/C&gt;&lt;D xsi:type="xsd:double"&gt;45.2577319587629&lt;/D&gt;&lt;/FQL&gt;&lt;FQL&gt;&lt;Q&gt;W-FDS^FG_PRICE(0)/MAX(FG_PRICE(0,-1AY))&lt;/Q&gt;&lt;R&gt;1&lt;/R&gt;&lt;C&gt;1&lt;/C&gt;&lt;D xsi:type="xsd:double"&gt;0.817553839902479&lt;/D&gt;&lt;/FQL&gt;&lt;FQL&gt;&lt;Q&gt;BRENT-FDS^FG_PRICE(0)&lt;/Q&gt;&lt;R&gt;1&lt;/R&gt;&lt;C&gt;1&lt;/C&gt;&lt;D xsi:type="xsd:double"&gt;85.86&lt;/D&gt;&lt;/FQL&gt;&lt;FQL&gt;&lt;Q&gt;TIOS-FDS^FG_PRICE_CHANGE(0,-1AM)&lt;/Q&gt;&lt;R&gt;1&lt;/R&gt;&lt;C&gt;1&lt;/C&gt;&lt;D xsi:type="xsd:double"&gt;2.94893076847964&lt;/D&gt;&lt;/FQL&gt;&lt;FQL&gt;&lt;Q&gt;VNM^FG_PRICE_MAVG(0,,,,60)&lt;/Q&gt;&lt;R&gt;1&lt;/R&gt;&lt;C&gt;1&lt;/C&gt;&lt;D xsi:type="xsd:double"&gt;16.2115&lt;/D&gt;&lt;/FQL&gt;&lt;FQL&gt;&lt;Q&gt;TUR^FG_PRICE_MAVG(0,,,,30)&lt;/Q&gt;&lt;R&gt;1&lt;/R&gt;&lt;C&gt;1&lt;/C&gt;&lt;D xsi:type="xsd:double"&gt;34.306828&lt;/D&gt;&lt;/FQL&gt;&lt;FQL&gt;&lt;Q&gt;EZA^FG_PRICE(0)&lt;/Q&gt;&lt;R&gt;1&lt;/R&gt;&lt;C&gt;1&lt;/C&gt;&lt;D xsi:type="xsd:double"&gt;60.57&lt;/D&gt;&lt;/FQL&gt;&lt;FQL&gt;&lt;Q&gt;EWY^FG_PRICE_MAVG(0,,,,60)&lt;/Q&gt;&lt;R&gt;1&lt;/R&gt;&lt;C&gt;1&lt;/C&gt;&lt;D xsi:type="xsd:double"&gt;72.81067&lt;/D&gt;&lt;/FQL&gt;&lt;FQL&gt;&lt;Q&gt;EPU^FG_PRICE_MAVG(0,,,,60)&lt;/Q&gt;&lt;R&gt;1&lt;/R&gt;&lt;C&gt;1&lt;/C&gt;&lt;D xsi:type="xsd:double"&gt;50.92</t>
        </r>
      </text>
    </comment>
    <comment ref="A21" authorId="0" shapeId="0" xr:uid="{025930AB-071F-4859-A7B7-6B027D6E58B6}">
      <text>
        <r>
          <rPr>
            <b/>
            <sz val="9"/>
            <color indexed="81"/>
            <rFont val="Tahoma"/>
            <family val="2"/>
          </rPr>
          <t>9897&lt;/D&gt;&lt;/FQL&gt;&lt;FQL&gt;&lt;Q&gt;ECH^FG_PRICE_MAVG(0,,,,60)&lt;/Q&gt;&lt;R&gt;1&lt;/R&gt;&lt;C&gt;1&lt;/C&gt;&lt;D xsi:type="xsd:double"&gt;31.407084&lt;/D&gt;&lt;/FQL&gt;&lt;FQL&gt;&lt;Q&gt;VNM^FG_TOTAL_RETURNC(0,-12AM)&lt;/Q&gt;&lt;R&gt;1&lt;/R&gt;&lt;C&gt;1&lt;/C&gt;&lt;D xsi:type="xsd:double"&gt;44.91936&lt;/D&gt;&lt;/FQL&gt;&lt;FQL&gt;&lt;Q&gt;VNM^FG_TOTAL_RETURNC(0,-1AM)&lt;/Q&gt;&lt;R&gt;1&lt;/R&gt;&lt;C&gt;1&lt;/C&gt;&lt;D xsi:type="xsd:double"&gt;3.0389786&lt;/D&gt;&lt;/FQL&gt;&lt;FQL&gt;&lt;Q&gt;UAE^FG_TOTAL_RETURNC(0,-1AM)&lt;/Q&gt;&lt;R&gt;1&lt;/R&gt;&lt;C&gt;1&lt;/C&gt;&lt;D xsi:type="xsd:double"&gt;-4.8635187&lt;/D&gt;&lt;/FQL&gt;&lt;FQL&gt;&lt;Q&gt;TUR^FG_TOTAL_RETURNC(0,-1AM)&lt;/Q&gt;&lt;R&gt;1&lt;/R&gt;&lt;C&gt;1&lt;/C&gt;&lt;D xsi:type="xsd:double"&gt;-6.5720916&lt;/D&gt;&lt;/FQL&gt;&lt;FQL&gt;&lt;Q&gt;SET-BKK^FG_TOTAL_RETURNC(0,-1AM)&lt;/Q&gt;&lt;R&gt;1&lt;/R&gt;&lt;C&gt;1&lt;/C&gt;&lt;D xsi:type="xsd:double"&gt;2.7440906&lt;/D&gt;&lt;/FQL&gt;&lt;FQL&gt;&lt;Q&gt;QAT^P_PRICE(0)/P_PRICE_LOW_PR(0,,,,,,"PRICE","INTRA","52W")-1&lt;/Q&gt;&lt;R&gt;1&lt;/R&gt;&lt;C&gt;1&lt;/C&gt;&lt;D xsi:type="xsd:double"&gt;0.16448152&lt;/D&gt;&lt;/FQL&gt;&lt;FQL&gt;&lt;Q&gt;MCHI^P_PRICE(0)/P_PRICE_LOW_PR(0,,,,,,"PRICE","INTRA","52W")-1&lt;/Q&gt;&lt;R&gt;1&lt;/R&gt;&lt;C&gt;1&lt;/C&gt;&lt;D xsi:type="xsd:double"&gt;0.56951785&lt;/D&gt;&lt;/FQL&gt;&lt;FQL&gt;&lt;Q&gt;INDA^P_PRICE(0)/P_PRICE_LOW_PR(0,,,,,,"PRICE","INTRA","52W")-1&lt;/Q&gt;&lt;R&gt;1&lt;/R&gt;&lt;C&gt;1&lt;/C&gt;&lt;D xsi:type="xsd:double"&gt;0.116714&lt;/D&gt;&lt;/FQL&gt;&lt;FQL&gt;&lt;Q&gt;GREK^P_PRICE(0)/P_PRICE_LOW_PR(0,,,,,,"PRICE","INTRA","52W")-1&lt;/Q&gt;&lt;R&gt;1&lt;/R&gt;&lt;C&gt;1&lt;/C&gt;&lt;D xsi:type="xsd:double"&gt;0.7084807&lt;/D&gt;&lt;/FQL&gt;&lt;FQL&gt;&lt;Q&gt;GREK^PERCENT_CHANGE(FMA_EPS(+1,0,,,,"PORTAGG","MEAN"),FMA_EPS(+1,-3AM,,,,"PORTAGG","MEAN"))&lt;/Q&gt;&lt;R&gt;1&lt;/R&gt;&lt;C&gt;1&lt;/C&gt;&lt;D xsi:type="xsd:double"&gt;3.07881520929981&lt;/D&gt;&lt;/FQL&gt;&lt;FQL&gt;&lt;Q&gt;EZA^PERCENT_CHANGE(FMA_EPS(+1,0,,,,"PORTAGG","MEAN"),FMA_EPS(+1,-3AM,,,,"PORTAGG","MEAN"))&lt;/Q&gt;&lt;R&gt;1&lt;/R&gt;&lt;C&gt;1&lt;/C&gt;&lt;D xsi:type="xsd:double"&gt;3.36186733275206&lt;/D&gt;&lt;/FQL&gt;&lt;FQL&gt;&lt;Q&gt;EWZ^PERCENT_CHANGE(FMA_EPS(+1,0,,,,"PORTAGG","MEAN"),FMA_EPS(+1,-3AM,,,,"PORTAGG","MEAN"))&lt;/Q&gt;&lt;R&gt;1&lt;/R&gt;&lt;C&gt;1&lt;/C&gt;&lt;D xsi:type="xsd:double"&gt;-1.45022575892225&lt;/D&gt;&lt;/FQL&gt;&lt;FQL&gt;&lt;Q&gt;EWY^PERCENT_CHANGE(FMA_EPS(+1,0,,,,"PORTAGG","MEAN"),FMA_EPS(+1,-3AM,,,,"PORTAGG","MEAN"))&lt;/Q&gt;&lt;R&gt;1&lt;/R&gt;&lt;C&gt;1&lt;/C&gt;&lt;D xsi:type="xsd:double"&gt;-2.16934213822213&lt;/D&gt;&lt;/FQL&gt;&lt;FQL&gt;&lt;Q&gt;EWW^P_PRICE(0)/P_PRICE_HIGH_PR(0,,,,,,"PRICE","INTRA","52W")&lt;/Q&gt;&lt;R&gt;1&lt;/R&gt;&lt;C&gt;1&lt;/C&gt;&lt;D xsi:type="xsd:double"&gt;0.99736035&lt;/D&gt;&lt;/FQL&gt;&lt;FQL&gt;&lt;Q&gt;EWW^PERCENT_CHANGE(FMA_EPS(+1,0,,,,"PORTAGG","MEAN"),FMA_EPS(+1,-3AM,,,,"PORTAGG","MEAN"))&lt;/Q&gt;&lt;R&gt;1&lt;/R&gt;&lt;C&gt;1&lt;/C&gt;&lt;D xsi:type="xsd:double"&gt;-0.51561018140392&lt;/D&gt;&lt;/FQL&gt;&lt;FQL&gt;&lt;Q&gt;EWT^P_PRICE(0)/P_PRICE_LOW_PR(0,,,,,,"PRICE","INTRA","52W")-1&lt;/Q&gt;&lt;R&gt;1&lt;/R&gt;&lt;C&gt;1&lt;/C&gt;&lt;D xsi:type="xsd:double"&gt;0.59305286&lt;/D&gt;&lt;/FQL&gt;&lt;FQL&gt;&lt;Q&gt;EWT^FG_TOTAL_RETURNC(0,-1AM)&lt;/Q&gt;&lt;R&gt;1&lt;/R&gt;&lt;C&gt;1&lt;/C&gt;&lt;D xsi:type="xsd:double"&gt;2.8482556&lt;/D&gt;&lt;/FQL&gt;&lt;FQL&gt;&lt;Q&gt;EWM^FG_TOTAL_RETURNC(0,-12AM)&lt;/Q&gt;&lt;R&gt;1&lt;/R&gt;&lt;C&gt;1&lt;/C&gt;&lt;D xsi:type="xsd:double"&gt;4.1208982&lt;/D&gt;&lt;/FQL&gt;&lt;FQL&gt;&lt;Q&gt;EWM^FG_TOTAL_RETURNC(0,-3AM)&lt;/Q&gt;&lt;R&gt;1&lt;/R&gt;&lt;C&gt;1&lt;/C&gt;&lt;D xsi:type="xsd:double"&gt;5.992806&lt;/D&gt;&lt;/FQL&gt;&lt;FQL&gt;&lt;Q&gt;EWM^FMA_PCT_ABOVE_MAVG(200,0,,,,"PORTAGG")&lt;/Q&gt;&lt;R&gt;1&lt;/R&gt;&lt;C&gt;1&lt;/C&gt;&lt;D xsi:type="xsd:double"&gt;64.2857142857143&lt;/D&gt;&lt;/FQL&gt;&lt;FQL&gt;&lt;Q&gt;EPU^FG_TOTAL_RETURNC(0,-6AM)&lt;/Q&gt;&lt;R&gt;1&lt;/R&gt;&lt;C&gt;1&lt;/C&gt;&lt;D xsi:type="xsd:double"&gt;40.974712&lt;/D&gt;&lt;/FQL&gt;&lt;FQL&gt;&lt;Q&gt;EPU^PERCENT_CHANGE(FMA_EPS(+1,0,,,,"PORTAGG","MEAN"),FMA_EPS(+1,-1AM,,,,"PORTAGG","MEAN"))&lt;/Q&gt;&lt;R&gt;1&lt;/R&gt;&lt;C&gt;1&lt;/C&gt;&lt;D xsi:type="xsd:double"&gt;2.84977759594693&lt;/D&gt;&lt;/FQL&gt;&lt;FQL&gt;&lt;Q&gt;EPOL^P_PRICE(0)/P_PRICE_HIGH_PR(0,,,,,,"PRICE","INTRA","52W")&lt;/Q&gt;&lt;R&gt;1&lt;/R&gt;&lt;C&gt;1&lt;/C&gt;&lt;D xsi:type="xsd:double"&gt;0.9451973&lt;/D&gt;&lt;/FQL&gt;&lt;FQL&gt;&lt;Q&gt;EPOL^PERCENT_CHANGE(FMA_EPS(+1,0,,,,"PORTAGG","MEAN"),FMA_EPS(+1,-3AM,,,,"PORTAGG","MEAN"))&lt;/Q&gt;&lt;R&gt;1&lt;/R&gt;&lt;C&gt;1&lt;/C&gt;&lt;D xsi:type="xsd:double"&gt;-2.01873938349986&lt;/D&gt;&lt;/FQL&gt;&lt;FQL&gt;&lt;Q&gt;EPHE^P_PRICE(0)/P_PRICE_LOW_PR(0,,,,,,"PRICE","INTRA","52W")-1&lt;/Q&gt;&lt;R&gt;1&lt;/R&gt;&lt;C&gt;1&lt;/C&gt;&lt;D xsi:type="xsd:double"&gt;0.1178509&lt;/D&gt;&lt;/FQL&gt;&lt;FQL&gt;&lt;Q&gt;EPHE^FG_TOTAL_RETURNC(0,-1AM)&lt;/Q&gt;&lt;R&gt;1&lt;/R&gt;&lt;C&gt;1&lt;/C&gt;&lt;D xsi:type="xsd:double"&gt;-2.8248608&lt;/D&gt;&lt;/FQL&gt;&lt;FQL&gt;&lt;Q&gt;EIDO^FG_TOTAL_RETURNC(0,-12AM)&lt;/Q&gt;&lt;R&gt;1&lt;/R&gt;&lt;C&gt;1&lt;/C&gt;&lt;D xsi:type="xsd:double"&gt;-16.605389&lt;/D&gt;&lt;/FQL&gt;&lt;FQL&gt;&lt;Q&gt;EIDO^FG_TOTAL_RETURNC(0,-3AM)&lt;/Q&gt;&lt;R&gt;1&lt;/R&gt;&lt;C&gt;1&lt;/C&gt;&lt;D xsi:type="xsd:double"&gt;-3.1225204&lt;/D&gt;&lt;/FQL&gt;&lt;FQL&gt;&lt;Q&gt;EIDO^FMA_PCT_ABOVE_MAVG(200,0,,,,"PORTAGG")&lt;/Q&gt;&lt;R&gt;1&lt;/R&gt;&lt;C&gt;1&lt;/C&gt;&lt;D xsi:type="xsd:double"&gt;47.887323943662&lt;/D&gt;&lt;/FQL&gt;&lt;FQL&gt;&lt;Q&gt;ECH^FG_TOTAL_RETURNC(0,-6AM)&lt;/Q&gt;&lt;R&gt;1&lt;/R&gt;&lt;C&gt;1&lt;/C&gt;&lt;D xsi:type="xsd:double"&gt;15.671289&lt;/D&gt;&lt;/FQL&gt;&lt;FQL&gt;&lt;Q&gt;ECH^PERCENT_CHANGE(FMA_EPS(+1,0,,,,"PORTAGG","MEAN"),FMA_EPS(+1,-1AM,,,,"PORTAGG","MEAN"))&lt;/Q&gt;&lt;R&gt;1&lt;/R&gt;&lt;C&gt;1&lt;/C&gt;&lt;D xsi:type="xsd:double"&gt;1.59716624128516&lt;/D&gt;&lt;/FQL&gt;&lt;FQL&gt;&lt;Q&gt;CNYA^P_PRICE(0)/P_PRICE_HIGH_PR(0,,,,,,"PRICE","INTRA","52W")&lt;/Q&gt;&lt;R&gt;1&lt;/R&gt;&lt;C&gt;1&lt;/C&gt;&lt;D xsi:type="xsd:double"&gt;0.88537544&lt;/D&gt;&lt;/FQL&gt;&lt;FQL&gt;&lt;Q&gt;CNYA^PERCENT_CHANGE(FMA_EPS(+1,0,,,,"PORTAGG","MEAN"),FMA_EPS(+1,-3AM,,,,"PORTAGG","MEAN"))&lt;/Q&gt;&lt;R&gt;1&lt;/R&gt;&lt;C&gt;1&lt;/C&gt;&lt;D xsi:type="xsd:double"&gt;1.45242742326438&lt;/D&gt;&lt;/FQL&gt;&lt;FQL&gt;&lt;Q&gt;SPY^P_PRICE(0)/P_PRICE_HIGH_PR(0,,,,,,"PRICE","INTRA","52W")&lt;/Q&gt;&lt;R&gt;1&lt;/R&gt;&lt;C&gt;1&lt;/C&gt;&lt;D xsi:type="xsd:double"&gt;0.9974207&lt;/D&gt;&lt;/FQL&gt;&lt;FQL&gt;&lt;Q&gt;EWJ^P_PRICE(0)/P_PRICE_HIGH_PR(0,,,,,,"PRICE","INTRA","52W")&lt;/Q&gt;&lt;R&gt;1&lt;/R&gt;&lt;C&gt;1&lt;/C&gt;&lt;D xsi:type="xsd:double"&gt;0.9914677&lt;/D&gt;&lt;/FQL&gt;&lt;FQL&gt;&lt;Q&gt;URTH^P_PRICE(0)/P_PRICE_HIGH_PR(0,,,,,,"PRICE","INTRA","52W")&lt;/Q&gt;&lt;R&gt;1&lt;/R&gt;&lt;C&gt;1&lt;/C&gt;&lt;D xsi:type="xsd:double"&gt;0.9979401&lt;/D&gt;&lt;/FQL&gt;&lt;FQL&gt;&lt;Q&gt;WL-FDS^FG_PRICE_CHANGE(0,-1AM)&lt;/Q&gt;&lt;R&gt;1&lt;/R&gt;&lt;C&gt;1&lt;/C&gt;&lt;D xsi:type="xsd:double"&gt;-0.20567667626491&lt;/D&gt;&lt;/FQL&gt;&lt;FQL&gt;&lt;Q&gt;W-FDS^FG_PRICE_CHANGE(0,-1AY)&lt;/Q&gt;&lt;R&gt;1&lt;/R&gt;&lt;C&gt;1&lt;/C&gt;&lt;D xsi:type="xsd:double"&gt;-10.6571936056838&lt;/D&gt;&lt;/FQL&gt;&lt;FQL&gt;&lt;Q&gt;COPP-FDS^FG_PRICE(0)/MAX(FG_PRICE(0,-1AY))&lt;/Q&gt;&lt;R&gt;1&lt;/R&gt;&lt;C&gt;1&lt;/C&gt;&lt;D xsi:type="xsd:double"&gt;0.791803278688525&lt;/D&gt;&lt;/FQL&gt;&lt;FQL&gt;&lt;Q&gt;TIOS-FDS^FG_PRICE(0)&lt;/Q&gt;&lt;R&gt;1&lt;/R&gt;&lt;C&gt;1&lt;/C&gt;&lt;D xsi:type="xsd:double"&gt;105.43&lt;/D&gt;&lt;/FQL&gt;&lt;FQL&gt;&lt;Q&gt;TUR^FG_PRICE(0)&lt;/Q&gt;&lt;R&gt;1&lt;/R&gt;&lt;C&gt;1&lt;/C&gt;&lt;D xsi:type="xsd:double"&gt;32.27&lt;/D&gt;&lt;/FQL&gt;&lt;FQL&gt;&lt;Q&gt;MCHI^FG_PRICE_MAVG(0,,,,200)&lt;/Q&gt;&lt;R&gt;1&lt;/R&gt;&lt;C&gt;1&lt;/C&gt;&lt;D xsi:type="xsd:double"&gt;53.391426&lt;/D&gt;&lt;/FQL&gt;&lt;FQL&gt;&lt;Q&gt;GREK^FG_PRICE_MAVG(0,,,,200)&lt;/Q&gt;&lt;R&gt;1&lt;/R&gt;&lt;C&gt;1&lt;/C&gt;&lt;D xsi:type="xsd:double"&gt;50.622963&lt;/D&gt;&lt;/FQL&gt;&lt;FQL&gt;&lt;Q&gt;EWY^FG_PRICE_MAVG(0,,,,30)&lt;/Q&gt;&lt;R&gt;1&lt;/R&gt;&lt;C&gt;1&lt;/C&gt;&lt;D xsi:type="xsd:double"&gt;73.416664&lt;/D&gt;&lt;/FQL&gt;&lt;FQL&gt;&lt;Q&gt;EWW^FG_PRICE(0)&lt;/Q&gt;&lt;R&gt;1&lt;/R&gt;&lt;C&gt;1&lt;/C&gt;&lt;D xsi:type="xsd:double"&gt;66.12&lt;/D&gt;&lt;/FQL&gt;&lt;FQL&gt;&lt;Q&gt;EWM^FG_PRICE_MAVG(0,,,,200)&lt;/Q&gt;&lt;R&gt;1&lt;/R&gt;&lt;C&gt;1&lt;/C&gt;&lt;D xsi:type="xsd:double"&gt;24.0428&lt;/D&gt;&lt;/FQL&gt;&lt;FQL&gt;&lt;Q&gt;EPU^FG_PRICE_MAVG(0,,,,30)&lt;/Q&gt;&lt;R&gt;1&lt;/R&gt;&lt;C&gt;1&lt;/C&gt;&lt;D xsi:type="xsd:double"&gt;53.141037&lt;/D&gt;&lt;/FQL&gt;&lt;FQL&gt;&lt;Q&gt;EPOL^FG_PRICE(0)&lt;/Q&gt;&lt;R&gt;1&lt;/R&gt;&lt;C&gt;1&lt;/C&gt;&lt;D xsi:type="xsd:double"&gt;32.28&lt;/D&gt;&lt;/FQL&gt;&lt;FQL&gt;&lt;Q&gt;EIDO^FG_PRICE_MAVG(0,,,,200)&lt;/Q&gt;&lt;R&gt;1&lt;/R&gt;&lt;C&gt;1&lt;/C&gt;&lt;D xsi:type="xsd:double"&gt;17.8298&lt;/D&gt;&lt;/FQL&gt;&lt;FQL&gt;&lt;Q&gt;ECH^FG_PRICE_MAVG(0,,,,30)&lt;/Q&gt;&lt;R&gt;1&lt;/R&gt;&lt;C&gt;1&lt;/C&gt;&lt;D xsi:type="xsd:double"&gt;32.2335&lt;/D&gt;&lt;/FQL&gt;&lt;FQL&gt;&lt;Q&gt;CNYA^FG_PRICE(0)&lt;/Q&gt;&lt;R&gt;1&lt;/R&gt;&lt;C&gt;1&lt;/C&gt;&lt;D xsi:type="xsd:double"&gt;33.6&lt;/D&gt;&lt;/FQL&gt;&lt;FQL&gt;&lt;Q&gt;KSA^FG_TOTAL_RETURNC(0,-3AM)&lt;/Q&gt;&lt;R&gt;1&lt;/R&gt;&lt;C&gt;1&lt;/C&gt;&lt;D xsi:type="xsd:double"&gt;-1.9161403&lt;/D&gt;&lt;/FQL&gt;&lt;FQL&gt;&lt;Q&gt;VNM^P_PRICE(0)/P_PRICE_LOW_PR(0,,,,,,"PRICE","INTRA","52W")-1&lt;/Q&gt;&lt;R&gt;1&lt;/R&gt;&lt;C&gt;1&lt;/C&gt;&lt;D xsi:type="xsd:double"&gt;0.7792078&lt;/D&gt;&lt;/FQL&gt;&lt;FQL&gt;&lt;Q&gt;UAE^P_PRICE(0)/P_PRICE_LOW_PR(0,,,,,,"PRICE","INTRA","52W")-1&lt;/Q&gt;&lt;R&gt;1&lt;/R&gt;&lt;C&gt;1&lt;/C&gt;&lt;D xsi:type="xsd:double"&gt;0.3167113&lt;/D&gt;&lt;/FQL&gt;&lt;FQL&gt;&lt;Q&gt;TUR^P_PRICE(0)/P_PRICE_LOW_PR(0,,,,,,"PRICE","INTRA","52W")-1&lt;/Q&gt;&lt;R&gt;1&lt;/R&gt;&lt;C&gt;1&lt;/C&gt;&lt;D xsi:type="xsd:double"&gt;0.08873153&lt;/D&gt;&lt;/FQL&gt;&lt;FQL&gt;&lt;Q&gt;SET-BKK^P_PRICE(0)/P_PRICE_LOW_PR(0,,,,,,"PRICE","INTRA","52W")-1&lt;/Q&gt;&lt;R&gt;1&lt;/R&gt;&lt;C&gt;1&lt;/C&gt;&lt;D xsi:type="xsd:double"&gt;0.22758794&lt;/D&gt;&lt;/FQL&gt;&lt;FQL&gt;&lt;Q&gt;SET-BKK^PERCENT_CHANGE(FMA_EPS(+1,0,,,,"PORTAGG","MEAN"),FMA_EPS(+1,-3AM,,,,"PORTAGG","MEAN"))&lt;/Q&gt;&lt;R&gt;1&lt;/R&gt;&lt;C&gt;1&lt;/C&gt;&lt;D xsi:type="xsd:double"&gt;0.498573691557164&lt;/D&gt;&lt;/FQL&gt;&lt;FQL&gt;&lt;Q&gt;QAT^PERCENT_CHANGE(FMA_EPS(+1,0,,,,"PORTAGG","MEAN"),FMA_EPS(+1,-3AM,,,,"PORTAGG","MEAN"))&lt;/Q&gt;&lt;R&gt;1&lt;/R&gt;&lt;C&gt;1&lt;/C&gt;&lt;D xsi:type="xsd:double"&gt;-2.26629480997216&lt;/D&gt;&lt;/FQL&gt;&lt;FQL&gt;&lt;Q&gt;MCHI^PERCENT_CHANGE(FMA_EPS(+1,0,,,,"PORTAGG","MEAN"),FMA_EPS(+1,-3AM,,,,"PORTAGG","MEAN"))&lt;/Q&gt;&lt;R&gt;1&lt;/R&gt;&lt;C&gt;1&lt;/C&gt;&lt;D xsi:type="xsd:double"&gt;-4.81592702677546&lt;/D&gt;&lt;/FQL&gt;&lt;FQL&gt;&lt;Q&gt;INDA^PERCENT_CHANGE(FMA_EPS(+1,0,,,,"PORTAGG","MEAN"),FMA_EPS(+1,-3AM,,,,"PORTAGG","MEAN"))&lt;/Q&gt;&lt;R&gt;1&lt;/R&gt;&lt;C&gt;1&lt;/C&gt;&lt;D xsi:type="xsd:double"&gt;-3.71046837613388&lt;/D&gt;&lt;/FQL&gt;&lt;FQL&gt;&lt;Q&gt;GREK^P_PRICE(0)/P_PRICE_HIGH_PR(0,,,,,,"PRICE","INTRA","52W")&lt;/Q&gt;&lt;R&gt;1&lt;/R&gt;&lt;C&gt;1&lt;/C&gt;&lt;D xsi:type="xsd:double"&gt;0.9685579&lt;/D&gt;&lt;/FQL&gt;&lt;FQL&gt;&lt;Q&gt;EZA^P_PRICE(0)/P_PRICE_HIGH_PR(0,,,,,,"PRICE","INTRA","52W")&lt;/Q&gt;&lt;R&gt;1&lt;/R&gt;&lt;C&gt;1&lt;/C&gt;&lt;D xsi:type="xsd:double"&gt;0.9951532&lt;/D&gt;&lt;/FQL&gt;&lt;FQL&gt;&lt;Q&gt;EWZ^P_PRICE(0)/P_PRICE_HIGH_PR(0,,,,,,"PRICE","INTRA","52W")&lt;/Q&gt;&lt;R&gt;1&lt;/R&gt;&lt;C&gt;1&lt;/C&gt;&lt;D xsi:type="xsd:double"&gt;0.98378384&lt;/D&gt;&lt;/FQL&gt;&lt;FQL&gt;&lt;Q&gt;PASP-FDS^FG_PRICE_CHANGE(0,-1AY)&lt;/Q&gt;&lt;R&gt;1&lt;/R&gt;&lt;C&gt;1&lt;/C&gt;&lt;D xsi:type="xsd:double"&gt;18.3044315992293&lt;/D&gt;&lt;/FQL&gt;&lt;FQL&gt;&lt;Q&gt;PLATI-FDS^FG_PRICE_MAVG(0,,,,30)&lt;/Q&gt;&lt;R&gt;1&lt;/R&gt;&lt;C&gt;1&lt;/C&gt;&lt;D xsi:type="xsd:double"&gt;1359.5667&lt;/D&gt;&lt;/FQL&gt;&lt;FQL&gt;&lt;Q&gt;COPP-FDS^FG_PRICE_CHANGE(0,-1AY)&lt;/Q&gt;&lt;R&gt;1&lt;/R&gt;&lt;C&gt;1&lt;/C&gt;&lt;D xsi:type="xsd:double"&gt;11.0210500846842&lt;/D&gt;&lt;/FQL&gt;&lt;FQL&gt;&lt;Q&gt;VNM^FG_PRICE(0)&lt;/Q&gt;&lt;R&gt;1&lt;/R&gt;&lt;C&gt;1&lt;/C&gt;&lt;D xsi:type="xsd:double"&gt;17.97&lt;/D&gt;&lt;/FQL&gt;&lt;FQL&gt;&lt;Q&gt;SET-BKK^FG_PRICE_MAVG(0,,,,200)&lt;/Q&gt;&lt;R&gt;1&lt;/R&gt;&lt;C&gt;1&lt;/C&gt;&lt;D xsi:type="xsd:double"&gt;1245.8713&lt;/D&gt;&lt;/FQL&gt;&lt;FQL&gt;&lt;Q&gt;MCHI^FG_PRICE_MAVG(0,,,,60)&lt;/Q&gt;&lt;R&gt;1&lt;/R&gt;&lt;C&gt;1&lt;/C&gt;&lt;D xsi:type="xsd:double"&gt;58.277084&lt;/D&gt;&lt;/FQL&gt;&lt;FQL&gt;&lt;Q&gt;GREK^FG_PRICE_MAVG(0,,,,60)&lt;/Q&gt;&lt;R&gt;1&lt;/R&gt;&lt;C&gt;1&lt;/C&gt;&lt;D xsi:type="xsd:double"&gt;62.15207&lt;/D&gt;&lt;/FQL&gt;&lt;FQL&gt;&lt;Q&gt;EWZ^FG_PRICE_MAVG(0,,,,200)&lt;/Q&gt;&lt;R&gt;1&lt;/R&gt;&lt;C&gt;1&lt;/C&gt;&lt;D xsi:type="xsd:double"&gt;26.36425&lt;/D&gt;&lt;/FQL&gt;&lt;FQL&gt;&lt;Q&gt;EWM^FG_PRICE_MAVG(0,,,,60)&lt;/Q&gt;&lt;R&gt;1&lt;/R&gt;&lt;C&gt;1&lt;/C&gt;&lt;D xsi:type="xsd:double"&gt;24.464333&lt;/D&gt;&lt;/FQL&gt;&lt;FQL&gt;&lt;Q&gt;EIDO^FG_PRICE_MAVG(0,,,,60)&lt;/Q&gt;&lt;R&gt;1&lt;/R&gt;&lt;C&gt;1&lt;/C&gt;&lt;D xsi:type="xsd:double"&gt;17.789333&lt;/D&gt;&lt;/FQL&gt;&lt;FQL&gt;&lt;Q&gt;KSA^FG_TOTAL_RETURNC(0,-1AM)&lt;/Q&gt;&lt;R&gt;1&lt;/R&gt;&lt;C&gt;1&lt;/C&gt;&lt;D xsi:type="xsd:double"&gt;-2.0538807&lt;/D&gt;&lt;/FQL&gt;&lt;FQL&gt;&lt;Q&gt;VNM^PERCENT_CHANGE(FMA_EPS(+1,0,,,,"PORTAGG","MEAN"),FMA_EPS(+1,-3AM,,,,"PORTAGG","MEAN"))&lt;/Q&gt;&lt;R&gt;1&lt;/R&gt;&lt;C&gt;1&lt;/C&gt;&lt;D xsi:type="xsd:double"&gt;8.91667751672948&lt;/D&gt;&lt;/FQL&gt;&lt;FQL&gt;&lt;Q&gt;UAE^PERCENT_CHANGE(FMA_EPS(+1,0,,,,"PORTAGG","MEAN"),FMA_EPS(+1,-3AM,,,,"PORTAGG","MEAN"))&lt;/Q&gt;&lt;R&gt;1&lt;/R&gt;&lt;C&gt;1&lt;/C&gt;&lt;D xsi:type="xsd:double"&gt;-0.8176314576344&lt;/D&gt;&lt;/FQL&gt;&lt;FQL&gt;&lt;Q&gt;TUR^PERCENT_CHANGE(FMA_EPS(+1,0,,,,"PORTAGG","MEAN"),FMA_EPS(+1,-3AM,,,,"PORTAGG","MEAN"))&lt;/Q&gt;&lt;R&gt;1&lt;/R&gt;&lt;C&gt;1&lt;/C&gt;&lt;D xsi:type="xsd:double"&gt;-19.4308843623806&lt;/D&gt;&lt;/FQL&gt;&lt;FQL&gt;&lt;Q&gt;SET-BKK^P_PRICE(0)/P_PRICE_HIGH_PR(0,,,,,,"PRICE","INTRA","52W")&lt;/Q&gt;&lt;R&gt;1&lt;/R&gt;&lt;C&gt;1&lt;/C&gt;&lt;D xsi:type="xsd:double"&gt;0.85851&lt;/D&gt;&lt;/FQL&gt;&lt;FQL&gt;&lt;Q&gt;QAT^P_PRICE(0)/P_PRICE_HIGH_PR(0,,,,,,"PRICE","INTRA","52W")&lt;/Q&gt;&lt;R&gt;1&lt;/R&gt;&lt;C&gt;1&lt;/C&gt;&lt;D xsi:type="xsd:double"&gt;0.9467055&lt;/D&gt;&lt;/FQL&gt;&lt;FQL&gt;&lt;Q&gt;MCHI^P_PRICE(0)/P_PRICE_HIGH_PR(0,,,,,,"PRICE","INTRA","52W")&lt;/Q&gt;&lt;R&gt;1&lt;/R&gt;&lt;C&gt;1&lt;/C&gt;&lt;D xsi:type="xsd:double"&gt;0.9954857&lt;/D&gt;&lt;/FQL&gt;&lt;FQL&gt;&lt;Q&gt;INDA^P_PRICE(0)/P_PRICE_HIGH_PR(0,,,,,,"PRICE","INTRA","52W")&lt;/Q&gt;&lt;R&gt;1&lt;/R&gt;&lt;C&gt;1&lt;/C&gt;&lt;D xsi:type="xsd:double"&gt;0.8934275&lt;/D&gt;&lt;/FQL&gt;&lt;FQL&gt;&lt;Q&gt;INDA^PERCENT_CHANGE(FMA_EPS(+1,0,,,,"PORTAGG","MEAN"),FMA_EPS(+1,-1AM,,,,"PORTAGG","MEAN"))&lt;/Q&gt;&lt;R&gt;1&lt;/R&gt;&lt;C&gt;1&lt;/C&gt;&lt;D xsi:type="xsd:double"&gt;-0.894567136817052&lt;/D&gt;&lt;/FQL&gt;&lt;FQL&gt;&lt;Q&gt;GREK^PERCENT_CHANGE(FMA_EPS(+1,0,,,,"PORTAGG","MEAN"),FMA_EPS(+1,-1AM,,,,"PORTAGG","MEAN"))&lt;/Q&gt;&lt;R&gt;1&lt;/R&gt;&lt;C&gt;1&lt;/C&gt;&lt;D xsi:type="xsd:double"&gt;0.19109929040593&lt;/D&gt;&lt;/FQL&gt;&lt;FQL&gt;&lt;Q&gt;EZA^PERCENT_CHANGE(FMA_EPS(+1,0,,,,"PORTAGG","MEAN"),FMA_EPS(+1,-1AM,,,,"PORTAGG","MEAN"))&lt;/Q&gt;&lt;R&gt;1&lt;/R&gt;&lt;C&gt;1&lt;/C&gt;&lt;D xsi:type="xsd:double"&gt;-0.140102752490516&lt;/D&gt;&lt;/FQL&gt;&lt;FQL&gt;&lt;Q&gt;EWZ^PERCENT_CHANGE(FMA_EPS(+1,0,,,,"PORTAGG","MEAN"),FMA_EPS(+1,-1AM,,,,"PORTAGG","MEAN"))&lt;/Q&gt;&lt;R&gt;1&lt;/R&gt;&lt;C&gt;1&lt;/C&gt;&lt;D xsi:type="xsd:double"&gt;1.1035689578644&lt;/D&gt;&lt;/FQL&gt;&lt;FQL&gt;&lt;Q&gt;EWY^FG_TOTAL_RETURNC(0,-6AM)&lt;/Q&gt;&lt;R&gt;1&lt;/R&gt;&lt;C&gt;1&lt;/C&gt;&lt;D xsi:type="xsd:double"&gt;40.58982&lt;/D&gt;&lt;/FQL&gt;&lt;FQL&gt;&lt;Q&gt;EWW^FG_TOTAL_RETURNC(0,-6AM)&lt;/Q&gt;&lt;R&gt;1&lt;/R&gt;&lt;C&gt;1&lt;/C&gt;&lt;D xsi:type="xsd:double"&gt;32.046627&lt;/D&gt;&lt;/FQL&gt;&lt;FQL&gt;&lt;Q&gt;EWW^PERCENT_CHANGE(FMA_EPS(+1,0,,,,"PORTAGG","MEAN"),FMA_EPS(+1,-1AM,,,,"PORTAGG","MEAN"))&lt;/Q&gt;&lt;R&gt;1&lt;/R&gt;&lt;C&gt;1&lt;/C&gt;&lt;D xsi:type="xsd:double"&gt;0.442782607216649&lt;/D&gt;&lt;/FQL&gt;&lt;FQL&gt;&lt;Q&gt;EWT^P_PRICE(0)/P_PRICE_HIGH_PR(0,,,,,,"PRICE","INTRA","52W")&lt;/Q&gt;&lt;R&gt;1&lt;/R&gt;&lt;C&gt;1&lt;/C&gt;&lt;D xsi:type="xsd:double"&gt;0.9980937&lt;/D&gt;&lt;/FQL&gt;&lt;FQL&gt;&lt;Q&gt;EWT^PERCENT_CHANGE(FMA_EPS(+1,0,,,,"PORTAGG","MEAN"),FMA_EPS(+1,-3AM,,,,"PORTAGG","MEAN"))&lt;/Q&gt;&lt;R&gt;1&lt;/R&gt;&lt;C&gt;1&lt;/C&gt;&lt;D xsi:type="xsd:double"&gt;-6.06118821930275&lt;/D&gt;&lt;/FQL&gt;&lt;FQL&gt;&lt;Q&gt;EWM^P_PRICE(0)/P_PRICE_LOW_PR(0,,,,,,"PRICE","INTRA","52W")-1&lt;/Q&gt;&lt;R&gt;1&lt;/R&gt;&lt;C&gt;1&lt;/C&gt;&lt;D xsi:type="xsd:double"&gt;0.22440147&lt;/D&gt;&lt;/FQL&gt;&lt;FQL&gt;&lt;Q&gt;EWM^FG_TOTAL_RETURNC(0,-1AM)&lt;/Q&gt;&lt;R&gt;1&lt;/R&gt;&lt;C&gt;1&lt;/C&gt;&lt;D xsi:type="xsd:double"&gt;2.1250963&lt;/D&gt;&lt;/FQL&gt;&lt;FQL&gt;&lt;Q&gt;EPU^FG_TOTAL_RETURNC(0,-12AM)&lt;/Q&gt;&lt;R&gt;1&lt;/R&gt;&lt;C&gt;1&lt;/C&gt;&lt;D xsi:type="xsd:double"&gt;51.96899&lt;/D&gt;&lt;/FQL&gt;&lt;FQL&gt;&lt;Q&gt;EPU^FG_TOTAL_RETURNC(0,-3AM)&lt;/Q&gt;&lt;R&gt;1&lt;/R&gt;&lt;C&gt;1&lt;/C&gt;&lt;D xsi:type="xsd:double"&gt;21.134293&lt;/D&gt;&lt;/FQL&gt;&lt;FQL&gt;&lt;Q&gt;EPU^FMA_PCT_ABOVE_MAVG(200,0,,,,"PORTAGG")&lt;/Q&gt;&lt;R&gt;1&lt;/R&gt;&lt;C&gt;1&lt;/C&gt;&lt;D xsi:type="xsd:double"&gt;76.9230769230769&lt;/D&gt;&lt;/FQL&gt;&lt;FQL&gt;&lt;Q&gt;EPOL^FG_TOTAL_RETURNC(0,-6AM)&lt;/Q&gt;&lt;R&gt;1&lt;/R&gt;&lt;C&gt;1&lt;/C&gt;&lt;D xsi:type="xsd:double"&gt;20.880556&lt;/D&gt;&lt;/FQL&gt;&lt;FQL&gt;&lt;Q&gt;EPOL^PERCENT_CHANGE(FMA_EPS(+1,0,,,,"PORTAGG","MEAN"),FMA_EPS(+1,-1AM,,,,"PORTAGG","MEAN"))&lt;/Q&gt;&lt;R&gt;1&lt;/R&gt;&lt;C&gt;1&lt;/C&gt;&lt;D xsi:type="xsd:double"&gt;-3.21814342224318&lt;/D&gt;&lt;/FQL&gt;&lt;FQL&gt;&lt;Q&gt;EPHE^P_PRICE(0)/P_PRICE_HIGH_PR(0,,,,,,"PRICE","INTRA","52W")&lt;/Q&gt;&lt;R&gt;1&lt;/R&gt;&lt;C&gt;1&lt;/C&gt;&lt;D xsi:type="xsd:double"&gt;0.85999995&lt;/D&gt;&lt;/FQL&gt;&lt;FQL&gt;&lt;Q&gt;PASP-FDS^FG_PRICE_MAVG(0,,,,30)&lt;/Q&gt;&lt;R&gt;1&lt;/R&gt;&lt;C&gt;1&lt;/C&gt;&lt;D xsi:type="xsd:double"&gt;1146.2333&lt;/D&gt;&lt;/FQL&gt;&lt;FQL&gt;&lt;Q&gt;CPALM-FDS^MAX(FG_PRICE(0,-5AY))&lt;/Q&gt;&lt;R&gt;1&lt;/R&gt;&lt;C&gt;1&lt;/C&gt;&lt;D xsi:type="xsd:double"&gt;8163&lt;/D&gt;&lt;/FQL&gt;&lt;FQL&gt;&lt;Q&gt;W-FDS^FG_PRICE_MAVG(0,,,,30)&lt;/Q&gt;&lt;R&gt;1&lt;/R&gt;&lt;C&gt;1&lt;/C&gt;&lt;D xsi:type="xsd:double"&gt;5.071&lt;/D&gt;&lt;/FQL&gt;&lt;FQL&gt;&lt;Q&gt;EWZ^FG_PRICE_MAVG(0,,,,60)&lt;/Q&gt;&lt;R&gt;1&lt;/R&gt;&lt;C&gt;1&lt;/C&gt;&lt;D xsi:type="xsd:double"&gt;28.1&lt;/D&gt;&lt;/FQL&gt;&lt;FQL&gt;&lt;Q&gt;EWY^FG_PRICE(0)&lt;/Q&gt;&lt;R&gt;1&lt;/R&gt;&lt;C&gt;1&lt;/C&gt;&lt;D xsi:type="xsd:double"&gt;78.66&lt;/D&gt;&lt;/FQL&gt;&lt;FQL&gt;&lt;Q&gt;EWT^FG_PRICE_MAVG(0,,,,200)&lt;/Q&gt;&lt;R&gt;1&lt;/R&gt;&lt;C&gt;1&lt;/C&gt;&lt;D xsi:type="xsd:double"&gt;53.7016&lt;/D&gt;&lt;/FQL&gt;&lt;FQL&gt;&lt;Q&gt;EWM^FG_PRICE_MAVG(0,,,,30)&lt;/Q&gt;&lt;R&gt;1&lt;/R&gt;&lt;C&gt;1&lt;/C&gt;&lt;D xsi:type="xsd:double"&gt;24.947&lt;/D&gt;&lt;/FQL&gt;&lt;FQL&gt;&lt;Q&gt;EPU^FG_PRICE(0)&lt;/Q&gt;&lt;R&gt;1&lt;/R&gt;&lt;C&gt;1&lt;/C&gt;&lt;D xsi:type="xsd:double"&gt;57.768&lt;/D&gt;&lt;/FQL&gt;&lt;FQL&gt;&lt;Q&gt;EPHE^FG_PRICE_MAVG(0,,,,200)&lt;/Q&gt;&lt;R&gt;1&lt;/R&gt;&lt;C&gt;1&lt;/C&gt;&lt;D xsi:type="xsd:double"&gt;25.88895&lt;/D&gt;&lt;/FQL&gt;&lt;FQL&gt;&lt;Q&gt;EIDO^FG_PRICE_MAVG(0,,,,30)&lt;/Q&gt;&lt;R&gt;1&lt;/R&gt;&lt;C&gt;1&lt;/C&gt;&lt;D xsi:type="xsd:double"&gt;18.021&lt;/D&gt;&lt;/FQL&gt;&lt;FQL&gt;&lt;Q&gt;ECH^FG_PRICE(0)&lt;/Q&gt;&lt;R&gt;1&lt;/R&gt;&lt;C&gt;1&lt;/C&gt;&lt;D xsi:type="xsd:double"&gt;33.22&lt;/D&gt;&lt;/FQL&gt;&lt;FQL&gt;&lt;Q&gt;KSA^FG_TOTAL_RETURNC(0,-12AM)&lt;/Q&gt;&lt;R&gt;1&lt;/R&gt;&lt;C&gt;1&lt;/C&gt;&lt;D xsi:type="xsd:double"&gt;-7.6304555&lt;/D&gt;&lt;/FQL&gt;&lt;FQL&gt;&lt;Q&gt;KSA^PERCENT_CHANGE(FMA_EPS(+1,0,,,,"PORTAGG","MEAN"),FMA_EPS(+1,-3AM,,,,"PORTAGG","MEAN"))&lt;/Q&gt;&lt;R&gt;1&lt;/R&gt;&lt;C&gt;1&lt;/C&gt;&lt;D xsi:type="xsd:double"&gt;-0.978302107831395&lt;/D&gt;&lt;/FQL&gt;&lt;FQL&gt;&lt;Q&gt;VNM^P_PRICE(0)/P_PRICE_HIGH_PR(0,,,,,,"PRICE","INTRA","52W")&lt;/Q&gt;&lt;R&gt;1&lt;/R&gt;&lt;C&gt;1&lt;/C&gt;&lt;D xsi:type="xsd:double"&gt;0.9724026&lt;/D&gt;&lt;/FQL&gt;&lt;FQL&gt;&lt;Q&gt;UAE^P_PRICE(0)/P_PRICE_HIGH_PR(0,,,,,,"PRICE","INTRA","52W")&lt;/Q&gt;&lt;R&gt;1&lt;/R&gt;&lt;C&gt;1&lt;/C&gt;&lt;D xsi:type="xsd:double"&gt;0.9387855&lt;/D&gt;&lt;/FQL&gt;&lt;FQL&gt;&lt;Q&gt;TUR^P_PRICE(0)/P_PRICE_HIGH_PR(0,,,,,,"PRICE","INTRA","52W")&lt;/Q&gt;&lt;R&gt;1&lt;/R&gt;&lt;C&gt;1&lt;/C&gt;&lt;D xsi:type="xsd:double"&gt;0.8370947&lt;/D&gt;&lt;/FQL&gt;&lt;FQL&gt;&lt;Q&gt;TUR^PERCENT_CHANGE(FMA_EPS(+1,0,,,,"PORTAGG","MEAN"),FMA_EPS(+1,-1AM,,,,"PORTAGG","MEAN"))&lt;/Q&gt;&lt;R&gt;1&lt;/R&gt;&lt;C&gt;1&lt;/C&gt;&lt;D xsi:type="xsd:double"&gt;-3.97380702634406&lt;/D&gt;&lt;/FQL&gt;&lt;FQL&gt;&lt;Q&gt;SET-BKK^PERCENT_CHANGE(FMA_EPS(+1,0,,,,"PORTAGG","MEAN"),FMA_EPS(+1,-1AM,,,,"PORTAGG","MEAN"))&lt;/Q&gt;&lt;R&gt;1&lt;/R&gt;&lt;C&gt;1&lt;/C&gt;&lt;D xsi:type="xsd:double"&gt;-0.0884399244636591&lt;/D&gt;&lt;/FQL&gt;&lt;FQL&gt;&lt;Q&gt;NI-FDS^MAX(FG_PRICE(0,-5AY))&lt;/Q&gt;&lt;R&gt;1&lt;/R&gt;&lt;C&gt;1&lt;/C&gt;&lt;D xsi:type="xsd:double"&gt;48241&lt;/D&gt;&lt;/FQL&gt;&lt;FQL&gt;&lt;Q&gt;BRENT-FDS^MAX(FG_PRICE(0,-5AY))&lt;/Q&gt;&lt;R&gt;1&lt;/R&gt;&lt;C&gt;1&lt;/C&gt;&lt;D xsi:type="xsd:double"&gt;140.85&lt;/D&gt;&lt;/FQL&gt;&lt;FQL&gt;&lt;Q&gt;COPP-FDS^FG_PRICE_MAVG(0,,,,30)&lt;/Q&gt;&lt;R&gt;1&lt;/R&gt;&lt;C&gt;1&lt;/C&gt;&lt;D xsi:type="xsd:double"&gt;4.469217&lt;/D&gt;&lt;/FQL&gt;&lt;FQL&gt;&lt;Q&gt;EWT^FG_PRICE_MAVG(0,,,,60)&lt;/Q&gt;&lt;R&gt;1&lt;/R&gt;&lt;C&gt;1&lt;/C&gt;&lt;D xsi:type="xsd:double"&gt;59.095665&lt;/D&gt;&lt;/FQL&gt;&lt;FQL&gt;&lt;Q&gt;EPHE^FG_PRICE_MAVG(0,,,,60)&lt;/Q&gt;&lt;R&gt;1&lt;/R&gt;&lt;C&gt;1&lt;/C&gt;&lt;D xsi:type="xsd:double"&gt;26.460453&lt;/D&gt;&lt;/FQL&gt;&lt;FQL&gt;&lt;Q&gt;KSA^P_PRICE(0)/P_PRICE_LOW_PR(0,,,,,,"PRICE","INTRA","52W")-1&lt;/Q&gt;&lt;R&gt;1&lt;/R&gt;&lt;C&gt;1&lt;/C&gt;&lt;D xsi:type="xsd:double"&gt;0.009901047&lt;/D&gt;&lt;/FQL&gt;&lt;FQL&gt;&lt;Q&gt;VNM^PERCENT_CHANGE(FMA_EPS(+1,0,,,,"PORTAGG","MEAN"),FMA_EPS(+1,-1AM,,,,"PORTAGG","MEAN"))&lt;/Q&gt;&lt;R&gt;1&lt;/R&gt;&lt;C&gt;1&lt;/C&gt;&lt;D xsi:type="xsd:double"&gt;-0.548696177457441&lt;/D&gt;&lt;/FQL&gt;&lt;FQL&gt;&lt;Q&gt;UAE^PERCENT_CHANGE(FMA_EPS(+1,0,,,,"PORTAGG","MEAN"),FMA_EPS(+1,-1AM,,,,"PORTAGG","MEAN"))&lt;/Q&gt;&lt;R&gt;1&lt;/R&gt;&lt;C&gt;1&lt;/C&gt;&lt;D xsi:type="xsd:double"&gt;-0.478113474522269&lt;/D&gt;&lt;/FQL&gt;&lt;FQL&gt;&lt;Q&gt;TUR^FG_TOTAL_RETURNC(0,-6AM)&lt;/Q&gt;&lt;R&gt;1&lt;/R&gt;&lt;C&gt;1&lt;/C&gt;&lt;D xsi:type="xsd:double"&gt;-12.915587&lt;/D&gt;&lt;/FQL&gt;&lt;FQL&gt;&lt;Q&gt;SET-BKK^FG_TOTAL_RETURNC(0,-6AM)&lt;/Q&gt;&lt;R&gt;1&lt;/R&gt;&lt;C&gt;1&lt;/C&gt;&lt;D xsi:type="xsd:double"&gt;11.513197&lt;/D&gt;&lt;/FQL&gt;&lt;FQL&gt;&lt;Q&gt;QAT^FG_TOTAL_RETURNC(0,-6AM)&lt;/Q&gt;&lt;R&gt;1&lt;/R&gt;&lt;C&gt;1&lt;/C&gt;&lt;D xsi:type="xsd:double"&gt;10.673845&lt;/D&gt;&lt;/FQL&gt;&lt;FQL&gt;&lt;Q&gt;MCHI^FG_TOTAL_RETURNC(0,-6AM)&lt;/Q&gt;&lt;R&gt;1&lt;/R&gt;&lt;C&gt;1&lt;/C&gt;&lt;D xsi:type="xsd:double"&gt;16.075134&lt;/D&gt;&lt;/FQL&gt;&lt;FQL&gt;&lt;Q&gt;MCHI^FMA_PCT_ABOVE_MAVG(200,0,,,,"PORTAGG")&lt;/Q&gt;&lt;R&gt;1&lt;/R&gt;&lt;C&gt;1&lt;/C&gt;&lt;D xsi:type="xsd:double"&gt;80.7272727272727&lt;/D&gt;&lt;/FQL&gt;&lt;FQL&gt;&lt;Q&gt;INDA^FMA_PCT_ABOVE_MAVG(200,0,,,,"PORTAGG")&lt;/Q&gt;&lt;R&gt;1&lt;/R&gt;&lt;C&gt;1&lt;/C&gt;&lt;D xsi:type="xsd:double"&gt;63.75&lt;/D&gt;&lt;/FQL&gt;&lt;FQL&gt;&lt;Q&gt;GREK^FMA_PCT_ABOVE_MAVG(200,0,,,,"PORTAGG")&lt;/Q&gt;&lt;R&gt;1&lt;/R&gt;&lt;C&gt;1&lt;/C&gt;&lt;D xsi:type="xsd:double"&gt;92.5925925925926&lt;/D&gt;&lt;/FQL&gt;&lt;FQL&gt;&lt;Q&gt;EZA^FMA_PCT_ABOVE_MAVG(200,0,,,,"PORTAGG")&lt;/Q&gt;&lt;R&gt;1&lt;/R&gt;&lt;C&gt;1&lt;/C&gt;&lt;D xsi:type="xsd:double"&gt;67.8571428571429&lt;/D&gt;&lt;/FQL&gt;&lt;FQL&gt;&lt;Q&gt;EWZ^FG_TOTAL_RETURNC(0,-3AM)&lt;/Q&gt;&lt;R&gt;1&lt;/R&gt;&lt;C&gt;1&lt;/C&gt;&lt;D xsi:type="xsd:double"&gt;8.619857&lt;/D&gt;&lt;/FQL&gt;&lt;FQL&gt;&lt;Q&gt;EWY^FG_TOTAL_RETURNC(0,-3AM)&lt;/Q&gt;&lt;R&gt;1&lt;/R&gt;&lt;C&gt;1&lt;/C&gt;&lt;D xsi:type="xsd:double"&gt;16.206242&lt;/D&gt;&lt;/FQL&gt;&lt;FQL&gt;&lt;Q&gt;EWW^FG_TOTAL_RETURNC(0,-3AM)&lt;/Q&gt;&lt;R&gt;1&lt;/R&gt;&lt;C&gt;1&lt;/C&gt;&lt;D xsi:type="xsd:double"&gt;9.334696&lt;/D&gt;&lt;/FQL&gt;&lt;FQL&gt;&lt;Q&gt;EWW^FMA_PCT_ABOVE_MAVG(200,0,,,,"PORTAGG")&lt;/Q&gt;&lt;R&gt;1&lt;/R&gt;&lt;C&gt;1&lt;/C&gt;&lt;D xsi:type="xsd:double"&gt;73.1707317073171&lt;/D&gt;&lt;/FQL&gt;&lt;FQL&gt;&lt;Q&gt;EWT^FG_TOTAL_RETURNC(0,-6AM)&lt;/Q&gt;&lt;R&gt;1&lt;/R&gt;&lt;C&gt;1&lt;/C&gt;&lt;D xsi:type="xsd:double"&gt;23.998428&lt;/D&gt;&lt;/FQL&gt;&lt;FQL&gt;&lt;Q&gt;EWT^PERCENT_CHANGE(FMA_EPS(+1,0,,,,"PORTAGG","MEAN"),FMA_EPS(+1,-1AM,,,,"PORTAGG","MEAN"))&lt;/Q&gt;&lt;R&gt;1&lt;/R&gt;&lt;C&gt;1&lt;/C&gt;&lt;D xsi:type="xsd:double"&gt;-2.96140474666754&lt;/D&gt;&lt;/FQL&gt;&lt;FQL&gt;&lt;Q&gt;EWM^P_PRICE(0)/P_PRICE_HIGH_PR(0,,,,,,"PRICE","INTRA","52W")&lt;/Q&gt;&lt;R&gt;1&lt;/R&gt;&lt;C&gt;1&lt;/C&gt;&lt;D xsi:type="xsd:double"&gt;0.92651874&lt;/D&gt;&lt;/FQL&gt;&lt;FQL&gt;&lt;Q&gt;EWM^PERCENT_CHANGE(FMA_EPS(+1,0,,,,"PORTAGG","MEAN"),FMA_EPS(+1,-3AM,,,,"PORTAGG","MEAN"))&lt;/Q&gt;&lt;R&gt;1&lt;/R&gt;&lt;C&gt;1&lt;/C&gt;&lt;D xsi:type="xsd:double"&gt;-2.23787469977036&lt;/D&gt;&lt;/FQL&gt;&lt;FQL&gt;&lt;Q&gt;EPU^P_PRICE(0)/P_PRICE_LOW_PR(0,,,,,,"PRICE","INTRA","52W")-1&lt;/Q&gt;&lt;R&gt;1&lt;/R&gt;&lt;C&gt;1&lt;/C&gt;&lt;D xsi:type="xsd:double"&gt;0.50085735&lt;/D&gt;&lt;/FQL&gt;&lt;FQL&gt;&lt;Q&gt;EPU^FG_TOTAL_RETURNC(0,-1AM)&lt;/Q&gt;&lt;R&gt;1&lt;/R&gt;&lt;C&gt;1&lt;/C&gt;&lt;D xsi:type="xsd:double"&gt;11.628985&lt;/D&gt;&lt;/FQL&gt;&lt;FQL&gt;&lt;Q&gt;EPOL^FG_TOTAL_RETURNC(0,-12AM)&lt;/Q&gt;&lt;R&gt;1&lt;/R&gt;&lt;C&gt;1&lt;/C&gt;&lt;D xsi:type="xsd:double"&gt;44.588875&lt;/D&gt;&lt;/FQL&gt;&lt;FQL&gt;&lt;Q&gt;EPOL^FG_TOTAL_RETURNC(0,-3AM)&lt;/Q&gt;&lt;R&gt;1&lt;/R&gt;&lt;C&gt;1&lt;/C&gt;&lt;D xsi:type="xsd:double"&gt;7.22574&lt;/D&gt;&lt;/FQL&gt;&lt;FQL&gt;&lt;Q&gt;EPOL^FMA_PCT_ABOVE_MAVG(200,0,,,,"PORTAGG")&lt;/Q&gt;&lt;R&gt;1&lt;/R&gt;&lt;C&gt;1&lt;/C&gt;&lt;D xsi:type="xsd:double"&gt;66.6666666666667&lt;/D&gt;&lt;/FQL&gt;&lt;FQL&gt;&lt;Q&gt;EPHE^FG_TOTAL_RETURNC(0,-6AM)&lt;/Q&gt;&lt;R&gt;1&lt;/R&gt;&lt;C&gt;1&lt;/C&gt;&lt;D xsi:type="xsd:double"&gt;4.0968537&lt;/D&gt;&lt;/FQL&gt;&lt;FQL&gt;&lt;Q&gt;EPHE^PERCENT_CHANGE(FMA_EPS(+1,0,,,,"PORTAGG","MEAN"),FMA_EPS(+1,-1AM,,,,"PORTAGG","MEAN"))&lt;/Q&gt;&lt;R&gt;1&lt;/R&gt;&lt;C&gt;1&lt;/C&gt;&lt;D xsi:type="xsd:double"&gt;1.21469269447782&lt;/D&gt;&lt;/FQL&gt;&lt;FQL&gt;&lt;Q&gt;EIDO^P_PRICE(0)/P_PRICE_HIGH_PR(0,,,,,,"PRICE","INTRA","52W")&lt;/Q&gt;&lt;R&gt;1&lt;/R&gt;&lt;C&gt;1&lt;/C&gt;&lt;D xsi:type="xsd:double"&gt;0.7550286&lt;/D&gt;&lt;/FQL&gt;&lt;FQL&gt;&lt;Q&gt;EIDO^PERCENT_CHANGE(FMA_EPS(+1,0,,,,"PORTAGG","MEAN"),FMA_EPS(+1,-3AM,,,,"PORTAGG","MEAN"))&lt;/Q&gt;&lt;R&gt;1&lt;/R&gt;&lt;C&gt;1&lt;/C&gt;&lt;D xsi:type="xsd:double"&gt;-16.967066546799&lt;/D&gt;&lt;/FQL&gt;&lt;FQL&gt;&lt;Q&gt;ECH^P_PRICE(0)/P_PRICE_LOW_PR(0,,,,,,"PRICE","INTRA","52W")-1&lt;/Q&gt;&lt;R&gt;1&lt;/R&gt;&lt;C&gt;1&lt;/C&gt;&lt;D xsi:type="xsd:double"&gt;0.35980356&lt;/D&gt;&lt;/FQL&gt;&lt;FQL&gt;&lt;Q&gt;ECH^FG_TOTAL_RETURNC(0,-1AM)&lt;/Q&gt;&lt;R&gt;1&lt;/R&gt;&lt;C&gt;1&lt;/C&gt;&lt;D xsi:type="xsd:double"&gt;3.9099216&lt;/D&gt;&lt;/FQL&gt;&lt;FQL&gt;&lt;Q&gt;CNYA^FG_TOTAL_RETURNC(0,-12AM)&lt;/Q&gt;&lt;R&gt;1&lt;/R&gt;&lt;C&gt;1&lt;/C&gt;&lt;D xsi:type="xsd:double"&gt;44.249428&lt;/D&gt;&lt;/FQL&gt;&lt;FQL&gt;&lt;Q&gt;CNYA^FG_TOTAL_RETURNC(0,-3AM)&lt;/Q&gt;&lt;R&gt;1&lt;/R&gt;&lt;C&gt;1&lt;/C&gt;&lt;D xsi:type="xsd:double"&gt;18.697834&lt;/D&gt;&lt;/FQL&gt;&lt;FQL&gt;&lt;Q&gt;CNYA^FMA_PCT_ABOVE_MAVG(200,0,,,,"PORTAGG")&lt;/Q&gt;&lt;R&gt;1&lt;/R&gt;&lt;C&gt;1&lt;/C&gt;&lt;D xsi:type="xsd:double"&gt;78.8511749347258&lt;/D&gt;&lt;/FQL&gt;&lt;FQL&gt;&lt;Q&gt;SPY^FG_TOTAL_RETURNC(0,-3AM)&lt;/Q&gt;&lt;R&gt;1&lt;/R&gt;&lt;C&gt;1&lt;/C&gt;&lt;D xsi:type="xsd:double"&gt;9.210467&lt;/D&gt;&lt;/FQL&gt;&lt;FQL&gt;&lt;Q&gt;NI-FDS^FG_PRICE_CHANGE(0,-3AM)&lt;/Q&gt;&lt;R&gt;1&lt;/R&gt;&lt;C&gt;1&lt;/C&gt;&lt;D xsi:type="xsd:double"&gt;1.57295850066934&lt;/D&gt;&lt;/FQL&gt;&lt;FQL&gt;&lt;Q&gt;CPALM-FDS^FG_PRICE_CHANGE(0,-3AM)&lt;/Q&gt;&lt;R&gt;1&lt;/R&gt;&lt;C&gt;1&lt;/C&gt;&lt;D xsi:type="xsd:double"&gt;13.932934754354&lt;/D&gt;&lt;/FQL&gt;&lt;FQL&gt;&lt;Q&gt;TIOS-FDS^MAX(FG_PRICE(0,-5AY))&lt;/Q&gt;&lt;R&gt;1&lt;/R&gt;&lt;C&gt;1&lt;/C&gt;&lt;D xsi:type="xsd:double"&gt;219.77&lt;/D&gt;&lt;/FQL&gt;&lt;FQL&gt;&lt;Q&gt;KSA^FG_PRICE_MAVG(0,,,,60)&lt;/Q&gt;&lt;R&gt;1&lt;/R&gt;&lt;C&gt;1&lt;/C&gt;&lt;D xsi:type="xsd:double"&gt;37.761333&lt;/D&gt;&lt;/FQL&gt;&lt;FQL&gt;&lt;Q&gt;UAE^FG_PRICE_MAVG(0,,,,30)&lt;/Q&gt;&lt;R&gt;1&lt;/R&gt;&lt;C&gt;1&lt;/C&gt;&lt;D xsi:type="xsd:double"&gt;19.653378&lt;/D&gt;&lt;/FQL&gt;&lt;FQL&gt;&lt;Q&gt;INDA^FG_PRICE_MAVG(0,,,,200)&lt;/Q&gt;&lt;R&gt;1&lt;/R&gt;&lt;C&gt;1&lt;/C&gt;&lt;D xsi:type="xsd:double"&gt;52.6932&lt;/D&gt;&lt;/FQL&gt;&lt;FQL&gt;&lt;Q&gt;EZA^FG_PRICE_MAVG(0,,,,200)&lt;/Q&gt;&lt;R&gt;1&lt;/R&gt;&lt;C&gt;1&lt;/C&gt;&lt;D xsi:type="xsd:double"&gt;49.70135&lt;/D&gt;&lt;/FQL&gt;&lt;FQL&gt;&lt;Q&gt;EWZ^FG_PRICE(0)&lt;/Q&gt;&lt;R&gt;1&lt;/R&gt;&lt;C&gt;1&lt;/C&gt;&lt;D xsi:type="xsd:double"&gt;30.03&lt;/D&gt;&lt;/FQL&gt;&lt;FQL&gt;&lt;Q&gt;EWW^FG_PRICE_MAVG(0,,,,200)&lt;/Q&gt;&lt;R&gt;1&lt;/R&gt;&lt;C&gt;1&lt;/C&gt;&lt;D xsi:type="xsd:double"&gt;55.4536&lt;/D&gt;&lt;/FQL&gt;&lt;FQL&gt;&lt;Q&gt;EWT^FG_PRICE_MAVG(0,,,,30)&lt;/Q&gt;&lt;R&gt;1&lt;/R&gt;&lt;C&gt;1&lt;/C&gt;&lt;D xsi:type="xsd:double"&gt;60.060665&lt;/D&gt;&lt;/FQL&gt;&lt;FQL&gt;&lt;Q&gt;EWM^FG_PRICE(0)&lt;/Q&gt;&lt;R&gt;1&lt;/R&gt;&lt;C&gt;1&lt;/C&gt;&lt;D xsi:type="xsd:double"&gt;25.47&lt;/D&gt;&lt;/FQL&gt;&lt;FQL&gt;&lt;Q&gt;EPOL^FG_PRICE_MAVG(0,,,,200)&lt;/Q&gt;&lt;R&gt;1&lt;/R&gt;&lt;C&gt;1&lt;/C&gt;&lt;D xsi:type="xsd:double"&gt;28.044237&lt;/D&gt;&lt;/FQL&gt;&lt;FQL&gt;&lt;Q&gt;EPHE^FG_PRICE_MAVG(0,,,,30)&lt;/Q&gt;&lt;R&gt;1&lt;/R&gt;&lt;C&gt;1&lt;/C&gt;&lt;D xsi:type="xsd:double"&gt;26.219334&lt;/D&gt;&lt;/FQL&gt;&lt;FQL&gt;&lt;Q&gt;EIDO^FG_PRICE(0)&lt;/Q&gt;&lt;R&gt;1&lt;/R&gt;&lt;C&gt;1&lt;/C&gt;&lt;D xsi:type="xsd:double"&gt;17.83&lt;/D&gt;&lt;/FQL&gt;&lt;FQL&gt;&lt;Q&gt;CNYA^FG_PRICE_MAVG(0,,,,200)&lt;/Q&gt;&lt;R&gt;1&lt;/R&gt;&lt;C&gt;1&lt;/C&gt;&lt;D xsi:type="xsd:double"&gt;28.73309&lt;/D&gt;&lt;/FQL&gt;&lt;FQL&gt;&lt;Q&gt;KSA^P_PRICE(0)/P_PRICE_HIGH_PR(0,,,,,,"PRICE","INTRA","52W")&lt;/Q&gt;&lt;R&gt;1&lt;/R&gt;&lt;C&gt;1&lt;/C&gt;&lt;D xsi:type="xsd:double"&gt;0.84569716&lt;/D&gt;&lt;/FQL&gt;&lt;FQL&gt;&lt;Q&gt;KSA^PERCENT_CHANGE(FMA_EPS(+1,0,,,,"PORTAGG","MEAN"),FMA_EPS(+1,-1AM,,,,"PORTAGG","MEAN"))&lt;/Q&gt;&lt;R&gt;1&lt;/R&gt;&lt;C&gt;1&lt;/C&gt;&lt;D xsi:type="xsd:double"&gt;1.15302836490131&lt;/D&gt;&lt;/FQL&gt;&lt;FQL&gt;&lt;Q&gt;VNM^FG_TOTAL_RETURNC(0,-6AM)&lt;/Q&gt;&lt;R&gt;1&lt;/R&gt;&lt;C&gt;1&lt;/C&gt;&lt;D xsi:type="xsd:double"&gt;42.845787&lt;/D&gt;&lt;/FQL&gt;&lt;FQL&gt;&lt;Q&gt;UAE^FG_TOTAL_RETURNC(0,-6AM)&lt;/Q&gt;&lt;R&gt;1&lt;/R&gt;&lt;C&gt;1&lt;/C&gt;&lt;D xsi:type="xsd:double"&gt;18.120527&lt;/D&gt;&lt;/FQL&gt;&lt;FQL&gt;&lt;Q&gt;UAE^FMA_PCT_ABOVE_MAVG(200,0,,,,"PORTAGG")&lt;/Q&gt;&lt;R&gt;1&lt;/R&gt;&lt;C&gt;1&lt;/C&gt;&lt;D xsi:type="xsd:double"&gt;78&lt;/D&gt;&lt;/FQL&gt;&lt;FQL&gt;&lt;Q&gt;TUR^FMA_PCT_ABOVE_MAVG(200,0,,,,"PORTAGG")&lt;/Q&gt;&lt;R&gt;1&lt;/R&gt;&lt;C&gt;1&lt;/C&gt;&lt;D xsi:type="xsd:double"&gt;52.4390243902439&lt;/D&gt;&lt;/FQL&gt;&lt;FQL&gt;&lt;Q&gt;SET-BKK^FMA_PCT_ABOVE_MAVG(200,0,,,,"PORTAGG")&lt;/Q&gt;&lt;R&gt;1&lt;/R&gt;&lt;C&gt;1&lt;/C&gt;&lt;D xsi:type="xsd:double"&gt;46.8335787923417&lt;/D&gt;&lt;/FQL&gt;&lt;FQL&gt;&lt;Q&gt;QAT^FMA_PCT_ABOVE_MAVG(200,0,,,,"PORTAGG")&lt;/Q&gt;&lt;R&gt;1&lt;/R&gt;&lt;C&gt;1&lt;/C&gt;&lt;D xsi:type="xsd:double"&gt;67.6470588235294&lt;/D&gt;&lt;/FQL&gt;&lt;FQL&gt;&lt;Q&gt;MCHI^FG_TOTAL_RETURNC(0,-3AM)&lt;/Q&gt;&lt;R&gt;1&lt;/R&gt;&lt;C&gt;1&lt;/C&gt;&lt;D xsi:type="xsd:double"&gt;15.742254&lt;/D&gt;&lt;/FQL&gt;&lt;FQL&gt;&lt;Q&gt;INDA^FG_TOTAL_RETURNC(0,-3AM)&lt;/Q&gt;&lt;R&gt;1&lt;/R&gt;&lt;C&gt;1&lt;/C&gt;&lt;D xsi:type="xsd:double"&gt;-3.0109465&lt;/D&gt;&lt;/FQL&gt;&lt;FQL&gt;&lt;Q&gt;GREK^FG_TOTAL_RETURNC(0,-3AM)&lt;/Q&gt;&lt;R&gt;1&lt;/R&gt;&lt;C&gt;1&lt;/C&gt;&lt;D xsi:type="xsd:double"&gt;16.292358&lt;/D&gt;&lt;/FQL&gt;&lt;FQL&gt;&lt;Q&gt;EZA^FG_TOTAL_RETURNC(0,-3AM)&lt;/Q&gt;&lt;R&gt;1&lt;/R&gt;&lt;C&gt;1&lt;/C&gt;&lt;D xsi:type="xsd:double"&gt;11.894369&lt;/D&gt;&lt;/FQL&gt;&lt;FQL&gt;&lt;Q&gt;EWZ^FG_TOTAL_RETURNC(0,-12AM)&lt;/Q&gt;&lt;R&gt;1&lt;/R&gt;&lt;C&gt;1&lt;/C&gt;&lt;D xsi:type="xsd:double"&gt;9.1792345&lt;/D&gt;&lt;/FQL&gt;&lt;FQL&gt;&lt;Q&gt;EWY^FG_TOTAL_RETURNC(0,-12AM)&lt;/Q&gt;&lt;R&gt;1&lt;/R&gt;&lt;C&gt;1&lt;/C&gt;&lt;D xsi:type="xsd:double"&gt;28.885197&lt;/D&gt;&lt;/FQL&gt;&lt;FQL&gt;&lt;Q&gt;EWW^FG_TOTAL_RETURNC(0,-12AM)&lt;/Q&gt;&lt;R&gt;1&lt;/R&gt;&lt;C&gt;1&lt;/C&gt;&lt;D xsi:type="xsd:double"&gt;29.182316&lt;/D&gt;&lt;/FQL&gt;&lt;FQL&gt;&lt;Q&gt;NI-FDS^FG_PRICE_CHANGE(0,-1AM)&lt;/Q&gt;&lt;R&gt;1&lt;/R&gt;&lt;C&gt;1&lt;/C&gt;&lt;D xsi:type="xsd:double"&gt;1.26793460126793&lt;/D&gt;&lt;/FQL&gt;&lt;FQL&gt;&lt;Q&gt;CPALM-FDS^FG_PRICE_CHANGE(0,-1AM)&lt;/Q&gt;&lt;R&gt;1&lt;/R&gt;&lt;C&gt;1&lt;/C&gt;&lt;D xsi:type="xsd:double"&gt;0.92102233479161&lt;/D&gt;&lt;/FQL&gt;&lt;FQL&gt;&lt;Q&gt;BRENT-FDS^FG_PRICE_CHANGE(0,-3AM)&lt;/Q&gt;&lt;R&gt;1&lt;/R&gt;&lt;C&gt;1&lt;/C&gt;&lt;D xsi:type="xsd:double"&gt;0&lt;/D&gt;&lt;/FQL&gt;&lt;FQL&gt;&lt;Q&gt;KSA^FG_PRICE_MAVG(0,,,,30)&lt;/Q&gt;&lt;R&gt;1&lt;/R&gt;&lt;C&gt;1&lt;/C&gt;&lt;D xsi:type="xsd:double"&gt;37.493668&lt;/D&gt;&lt;/FQL&gt;&lt;FQL&gt;&lt;Q&gt;INDA^FG_PRICE_MAVG(0,,,,60)&lt;/Q&gt;&lt;R&gt;1&lt;/R&gt;&lt;C&gt;1&lt;/C&gt;&lt;D xsi:type="xsd:double"&gt;53.75125&lt;/D&gt;&lt;/FQL&gt;&lt;FQL&gt;&lt;Q&gt;EZA^FG_PRICE_MAVG(0,,,,60)&lt;/Q&gt;&lt;R&gt;1&lt;/R&gt;&lt;C&gt;1&lt;/C&gt;&lt;D xsi:type="xsd:double"&gt;55.656666&lt;/D&gt;&lt;/FQL&gt;&lt;FQL&gt;&lt;Q&gt;EWW^FG_PRICE_MAVG(0,,,,60)&lt;/Q&gt;&lt;R&gt;1&lt;/R&gt;&lt;C&gt;1&lt;/C&gt;&lt;D xsi:type="xsd:double"&gt;61.134335&lt;/D&gt;&lt;/FQL&gt;&lt;FQL&gt;&lt;Q&gt;EPOL^FG_PRICE_MAVG(0,,,,60)&lt;/Q&gt;&lt;R&gt;1&lt;/R&gt;&lt;C&gt;1&lt;/C&gt;&lt;D xsi:type="xsd:double"&gt;32.351665&lt;/D&gt;&lt;/FQL&gt;&lt;FQL&gt;&lt;Q&gt;CNYA^FG_PRICE_MAVG(0,,,,60)&lt;/Q&gt;&lt;R&gt;1&lt;/R&gt;&lt;C&gt;1&lt;/C&gt;&lt;D xsi:type="xsd:double"&gt;30.56275&lt;/D&gt;&lt;/FQL&gt;&lt;FQL&gt;&lt;Q&gt;VNM^FMA_PCT_ABOVE_MAVG(200,0,,,,"PORTAGG")&lt;/Q&gt;&lt;R&gt;1&lt;/R&gt;&lt;C&gt;1&lt;/C&gt;&lt;D xsi:type="xsd:double"&gt;83.6734693877551&lt;/D&gt;&lt;/FQL&gt;&lt;FQL&gt;&lt;Q&gt;UAE^FG_TOTAL_RETURNC(0,-3AM)&lt;/Q&gt;&lt;R&gt;1&lt;/R&gt;&lt;C&gt;1&lt;/C&gt;&lt;D xsi:type="xsd:double"&gt;7.750058&lt;/D&gt;&lt;/FQL&gt;&lt;FQL&gt;&lt;Q&gt;TUR^FG_TOTAL_RETURNC(0,-3AM)&lt;/Q&gt;&lt;R&gt;1&lt;/R&gt;&lt;C&gt;1&lt;/C&gt;&lt;D xsi:type="xsd:double"&gt;3.7730575&lt;/D&gt;&lt;/FQL&gt;&lt;FQL&gt;&lt;Q&gt;SET-BKK^FG_TOTAL_RETURNC(0,-3AM)&lt;/Q&gt;&lt;R&gt;1&lt;/R&gt;&lt;C&gt;1&lt;/C&gt;&lt;D xsi:type="xsd:double"&gt;14.619625&lt;/D&gt;&lt;/FQL&gt;&lt;FQL&gt;&lt;Q&gt;QAT^FG_TOTAL_RETURNC(0,-3AM)&lt;/Q&gt;&lt;R&gt;1&lt;/R&gt;&lt;C&gt;1&lt;/C&gt;&lt;D xsi:type="xsd:double"&gt;5.8721185&lt;/D&gt;&lt;/FQL&gt;&lt;FQL&gt;&lt;Q&gt;MCHI^FG_TOTAL_RETURNC(0,-12AM)&lt;/Q&gt;&lt;R&gt;1&lt;/R&gt;&lt;C&gt;1&lt;/C&gt;&lt;D xsi:type="xsd:double"&gt;61.37142&lt;/D&gt;&lt;/FQL&gt;&lt;FQL&gt;&lt;Q&gt;INDA^FG_TOTAL_RETURNC(0,-12AM)&lt;/Q&gt;&lt;R&gt;1&lt;/R&gt;&lt;C&gt;1&lt;/C&gt;&lt;D xsi:type="xsd:double"&gt;-7.3078575&lt;/D&gt;&lt;/FQL&gt;&lt;FQL&gt;&lt;Q&gt;GREK^FG_TOTAL_RETURNC(0,-12AM)&lt;/Q&gt;&lt;R&gt;1&lt;/R&gt;&lt;C&gt;1&lt;/C&gt;&lt;D xsi:type="xsd:double"&gt;67.07528&lt;/D&gt;&lt;/FQL&gt;&lt;FQL&gt;&lt;Q&gt;EZA^FG_TOTAL_RETURNC(0,-12AM)&lt;/Q&gt;&lt;R&gt;1&lt;/R&gt;&lt;C&gt;1&lt;/C&gt;&lt;D xsi:type="xsd:double"&gt;39.575504&lt;/D&gt;&lt;/FQL&gt;&lt;FQL&gt;&lt;Q&gt;EZA^FG_TOTAL_RETURNC(0,-1AM)&lt;/Q&gt;&lt;R&gt;1&lt;/R&gt;&lt;C&gt;1&lt;/C&gt;&lt;D xsi:type="xsd:double"&gt;5.3391337&lt;/D&gt;&lt;/FQL&gt;&lt;FQL&gt;&lt;Q&gt;EWZ^FG_TOTAL_RETURNC(0,-1AM)&lt;/Q&gt;&lt;R&gt;1&lt;/R&gt;&lt;C&gt;1&lt;/C&gt;&lt;D xsi:type="xsd:double"&gt;5.7766914&lt;/D&gt;&lt;/FQL&gt;&lt;FQL&gt;&lt;Q&gt;EWY^FG_TOTAL_RETURNC(0,-1AM)&lt;/Q&gt;&lt;R&gt;1&lt;/R&gt;&lt;C&gt;1&lt;/C&gt;&lt;D xsi:type="xsd:double"&gt;6.1538577&lt;/D&gt;&lt;/FQL&gt;&lt;FQL&gt;&lt;Q&gt;EWW^FG_TOTAL_RETURNC(0,-1AM)&lt;/Q&gt;&lt;R&gt;1&lt;/R&gt;&lt;C&gt;1&lt;/C&gt;&lt;D xsi:type="xsd:double"&gt;6.080544&lt;/D&gt;&lt;/FQL&gt;&lt;FQL&gt;&lt;Q&gt;EWT^FG_TOTAL_RETURNC(0,-12AM)&lt;/Q&gt;&lt;R&gt;1&lt;/R&gt;&lt;C&gt;1&lt;/C&gt;&lt;D xsi:type="xsd:double"&gt;23.58756&lt;/D&gt;&lt;/FQL&gt;&lt;FQL&gt;&lt;Q&gt;EWT^FG_TOTAL_RETURNC(0,-3AM)&lt;/Q&gt;&lt;R&gt;1&lt;/R&gt;&lt;C&gt;1&lt;/C&gt;&lt;D xsi:type="xsd:double"&gt;10.733164&lt;/D&gt;&lt;/FQL&gt;&lt;FQL&gt;&lt;Q&gt;EWT^FMA_PCT_ABOVE_MAVG(200,0,,,,"PORTAGG")&lt;/Q&gt;&lt;R&gt;1&lt;/R&gt;&lt;C&gt;1&lt;/C&gt;&lt;D xsi:type="xsd:double"&gt;50&lt;/D&gt;&lt;/FQL&gt;&lt;FQL&gt;&lt;Q&gt;EWM^FG_TOTAL_RETURNC(0,-6AM)&lt;/Q&gt;&lt;R&gt;1&lt;/R&gt;&lt;C&gt;1&lt;/C&gt;&lt;D xsi:type="xsd:double"&gt;15.448893&lt;/D&gt;&lt;/FQL&gt;&lt;FQL&gt;&lt;Q&gt;EWM^PERCENT_CHANGE(FMA_EPS(+1,0,,,,"PORTAGG","MEAN"),FMA_EPS(+1,-1AM,,,,"PORTAGG","MEAN"))&lt;/Q&gt;&lt;R&gt;1&lt;/R&gt;&lt;C&gt;1&lt;/C&gt;&lt;D xsi:type="xsd:double"&gt;-0.947509670263485&lt;/D&gt;&lt;/FQL&gt;&lt;FQL&gt;&lt;Q&gt;EPU^P_PRICE(0)/P_PRICE_HIGH_PR(0,,,,,,"PRICE","INTRA","52W")&lt;/Q&gt;&lt;R&gt;1&lt;/R&gt;&lt;C&gt;1&lt;/C&gt;&lt;D xsi:type="xsd:double"&gt;0.99651545&lt;/D&gt;&lt;/FQL&gt;&lt;FQL&gt;&lt;Q&gt;EPU^PERCENT_CHANGE(FMA_EPS(+1,0,,,,"PORTAGG","MEAN"),FMA_EPS(+1,-3AM,,,,"PORTAGG","MEAN"))&lt;/Q&gt;&lt;R&gt;1&lt;/R&gt;&lt;C&gt;1&lt;/C&gt;&lt;D xsi:type="xsd:double"&gt;4.87864296967107&lt;/D&gt;&lt;/FQL&gt;&lt;FQL&gt;&lt;Q&gt;PLATI-FDS^FG_PRICE(0)/MAX(FG_PRICE(0,-1AY))&lt;/Q&gt;&lt;R&gt;1&lt;/R&gt;&lt;C&gt;1&lt;/C&gt;&lt;D xsi:type="xsd:double"&gt;0.952027027027027&lt;/D&gt;&lt;/FQL&gt;&lt;FQL&gt;&lt;Q&gt;CPALM-FDS^FG_PRICE(0)&lt;/Q&gt;&lt;R&gt;1&lt;/R&gt;&lt;C&gt;1&lt;/C&gt;&lt;D xsi:type="xsd:double"&gt;4383&lt;/D&gt;&lt;/FQL&gt;&lt;FQL&gt;&lt;Q&gt;BRENT-FDS^FG_PRICE_CHANGE(0,-1AM)&lt;/Q&gt;&lt;R&gt;1&lt;/R&gt;&lt;C&gt;1&lt;/C&gt;&lt;D xsi:type="xsd:double"&gt;0&lt;/D&gt;&lt;/FQL&gt;&lt;FQL&gt;&lt;Q&gt;TIOS-FDS^FG_PRICE_CHANGE(0,-3AM)&lt;/Q&gt;&lt;R&gt;1&lt;/R&gt;&lt;C&gt;1&lt;/C&gt;&lt;D xsi:type="xsd:double"&gt;10.4441650953279&lt;/D&gt;&lt;/FQL&gt;&lt;FQL&gt;&lt;Q&gt;VNM^FG_PRICE_MAVG(0,,,,200)&lt;/Q&gt;&lt;R&gt;1&lt;/R&gt;&lt;C&gt;1&lt;/C&gt;&lt;D xsi:type="xsd:double"&gt;13.33185&lt;/D&gt;&lt;/FQL&gt;&lt;FQL&gt;&lt;Q&gt;TUR^FG_PRICE_MAVG(0,,,,60)&lt;/Q&gt;&lt;R&gt;1&lt;/R&gt;&lt;C&gt;1&lt;/C&gt;&lt;D xsi:type="xsd:double"&gt;33.404495&lt;/D&gt;&lt;/FQL&gt;&lt;FQL&gt;&lt;Q&gt;QAT^FG_PRICE_MAVG(0,,,,30)&lt;/Q&gt;&lt;R&gt;1&lt;/R&gt;&lt;C&gt;1&lt;/C&gt;&lt;D xsi:type="xsd:double"&gt;19.95426&lt;/D&gt;&lt;/FQL&gt;&lt;FQL&gt;&lt;Q&gt;EWY^FG_PRICE_MAVG(0,,,,200)&lt;/Q&gt;&lt;R&gt;1&lt;/R&gt;&lt;C&gt;1&lt;/C&gt;&lt;D xsi:type="xsd:double"&gt;61.35605&lt;/D&gt;&lt;/FQL&gt;&lt;FQL&gt;&lt;Q&gt;EWW^FG_PRICE_MAVG(0,,,,30)&lt;/Q&gt;&lt;R&gt;1&lt;/R&gt;&lt;C&gt;1&lt;/C&gt;&lt;D xsi:type="xsd:double"&gt;62.196667&lt;/D&gt;&lt;/FQL&gt;&lt;FQL&gt;&lt;Q&gt;EWT^FG_PRICE(0)&lt;/Q&gt;&lt;R&gt;1&lt;/R&gt;&lt;C&gt;1&lt;/C&gt;&lt;D xsi:type="xsd:double"&gt;62.83&lt;/D&gt;&lt;/FQL&gt;&lt;FQL&gt;&lt;Q&gt;EPU^FG_PRICE_MAVG(0,,,,200)&lt;/Q&gt;&lt;R&gt;1&lt;/R&gt;&lt;C&gt;1&lt;/C&gt;&lt;D xsi:type="xsd:double"&gt;45.40412&lt;/D&gt;&lt;/FQL&gt;&lt;FQL&gt;&lt;Q&gt;EPOL^FG_PRICE_MAVG(0,,,,30)&lt;/Q&gt;&lt;R&gt;1&lt;/R&gt;&lt;C&gt;1&lt;/C&gt;&lt;D xsi:type="xsd:double"&gt;32.729668&lt;/D&gt;&lt;/FQL&gt;&lt;FQL&gt;&lt;Q&gt;EPHE^FG_PRICE(0)&lt;/Q&gt;&lt;R&gt;1&lt;/R&gt;&lt;C&gt;1&lt;/C&gt;&lt;D xsi:type="xsd:double"&gt;25.8&lt;/D&gt;&lt;/FQL&gt;&lt;FQL&gt;&lt;Q&gt;ECH^FG_PRICE_MAVG(0,,,,200)&lt;/Q&gt;&lt;R&gt;1&lt;/R&gt;&lt;C&gt;1&lt;/C&gt;&lt;D xsi:type="xsd:double"&gt;29.5768&lt;/D&gt;&lt;/FQL&gt;&lt;FQL&gt;&lt;Q&gt;CNYA^FG_PRICE_MAVG(0,,,,30)&lt;/Q&gt;&lt;R&gt;1&lt;/R&gt;&lt;C&gt;1&lt;/C&gt;&lt;D xsi:type="xsd:double"&gt;31.842167&lt;/D&gt;&lt;/FQL&gt;&lt;FQL&gt;&lt;Q&gt;KSA^FG_TOTAL_RETURNC(0,-6AM)&lt;/Q&gt;&lt;R&gt;1&lt;/R&gt;&lt;C&gt;1&lt;/C&gt;&lt;D xsi:type="xsd:double"&gt;-6.7885103&lt;/D&gt;&lt;/FQL&gt;&lt;FQL&gt;&lt;Q&gt;KSA^FMA_PCT_ABOVE_MAVG(200,0,,,,"PORTAGG")&lt;/Q&gt;&lt;R&gt;1&lt;/R&gt;&lt;C&gt;1&lt;/C&gt;&lt;D xsi:type="xsd:double"&gt;14.7286821705426&lt;/D&gt;&lt;/FQL&gt;&lt;FQL&gt;&lt;Q&gt;VNM^FG_TOTAL_RETURNC(0,-3AM)&lt;/Q&gt;&lt;R&gt;1&lt;/R&gt;&lt;C&gt;1&lt;/C&gt;&lt;D xsi:type="xsd:double"&gt;34.50599&lt;/D&gt;&lt;/FQL&gt;&lt;FQL&gt;&lt;Q&gt;UAE^FG_TOTAL_RETURNC(0,-12AM)&lt;/Q&gt;&lt;R&gt;1&lt;/R&gt;&lt;C&gt;1&lt;/C&gt;&lt;D xsi:type="xsd:double"&gt;32.642685&lt;/D&gt;&lt;/FQL&gt;&lt;FQL&gt;&lt;Q&gt;TUR^FG_TOTAL_RETURNC(0,-12AM)&lt;/Q&gt;&lt;R&gt;1&lt;/R&gt;&lt;C&gt;1&lt;/C&gt;&lt;D xsi:type="xsd:double"&gt;-8.966559&lt;/D&gt;&lt;/FQL&gt;&lt;FQL&gt;&lt;Q&gt;SET-BKK^FG_TOTAL_RETURNC(0,-12AM)&lt;/Q&gt;&lt;R&gt;1&lt;/R&gt;&lt;C&gt;1&lt;/C&gt;&lt;D xsi:type="xsd:double"&gt;-9.001249&lt;/D&gt;&lt;/FQL&gt;&lt;FQL&gt;&lt;Q&gt;QAT^FG_TOTAL_RETURNC(0,-12AM)&lt;/Q&gt;&lt;R&gt;1&lt;/R&gt;&lt;C&gt;1&lt;/C&gt;&lt;D xsi:type="xsd:double"&gt;12.314499&lt;/D&gt;&lt;/FQL&gt;&lt;FQL&gt;&lt;Q&gt;QAT^FG_TOTAL_RETURNC(0,-1AM)&lt;/Q&gt;&lt;R&gt;1&lt;/R&gt;&lt;C&gt;1&lt;/C&gt;&lt;D xsi:type="xsd:double"&gt;-3.6013782&lt;/D&gt;&lt;/FQL&gt;&lt;FQL&gt;&lt;Q&gt;MCHI^FG_TOTAL_RETURNC(0,-1AM)&lt;/Q&gt;&lt;R&gt;1&lt;/R&gt;&lt;C&gt;1&lt;/C&gt;&lt;D xsi:type="xsd:double"&gt;8.888138&lt;/D&gt;&lt;/FQL&gt;&lt;FQL&gt;&lt;Q&gt;INDA^FG_TOTAL_RETURNC(0,-1AM)&lt;/Q&gt;&lt;R&gt;1&lt;/R&gt;&lt;C&gt;1&lt;/C&gt;&lt;D xsi:type="xsd:double"&gt;1.3056397&lt;/D&gt;&lt;/FQL&gt;&lt;FQL&gt;&lt;Q&gt;GREK^FG_TOTAL_RETURNC(0,-1AM)&lt;/Q&gt;&lt;R&gt;1&lt;/R&gt;&lt;C&gt;1&lt;/C&gt;&lt;D xsi:type="xsd:double"&gt;-1.7784476&lt;/D&gt;&lt;/FQL&gt;&lt;FQL&gt;&lt;Q&gt;EZA^P_PRICE(0)/P_PRICE_LOW_PR(0,,,,,,"PRICE","INTRA","52W")-1&lt;/Q&gt;&lt;R&gt;1&lt;/R&gt;&lt;C&gt;1&lt;/C&gt;&lt;D xsi:type="xsd:double"&gt;0.5241569&lt;/D&gt;&lt;/FQL&gt;&lt;FQL&gt;&lt;Q&gt;EWZ^P_PRICE(0)/P_PRICE_LOW_PR(0,,,,,,"PRICE","INTRA","52W")-1&lt;/Q&gt;&lt;R&gt;1&lt;/R&gt;&lt;C&gt;1&lt;/C&gt;&lt;D xsi:type="xsd:double"&gt;0.3490566&lt;/D&gt;&lt;/FQL&gt;&lt;FQL&gt;&lt;Q&gt;EWY^P_PRICE(0)/P_PRICE_LOW_PR(0,,,,,,"PRICE","INTRA","52W")-1&lt;/Q&gt;&lt;R&gt;1&lt;/R&gt;&lt;C&gt;1&lt;/C&gt;&lt;D xsi:type="xsd:double"&gt;0.6221901&lt;/D&gt;&lt;/FQL&gt;&lt;FQL&gt;&lt;Q&gt;EWW^P_PRICE(0)/P_PRICE_LOW_PR(0,,,,,,"PRICE","INTRA","52W")-1&lt;/Q&gt;&lt;R&gt;1&lt;/R&gt;&lt;C&gt;1&lt;/C&gt;&lt;D xsi:type="xsd:double"&gt;0.424693&lt;/D&gt;&lt;/FQL&gt;&lt;FQL&gt;&lt;Q&gt;EZA^FG_TOTAL_RETURNC(0,-6AM)&lt;/Q&gt;&lt;R&gt;1&lt;/R&gt;&lt;C&gt;1&lt;/C&gt;&lt;D xsi:type="xsd:double"&gt;33.314217&lt;/D&gt;&lt;/FQL&gt;&lt;FQL&gt;&lt;Q&gt;EWY^FMA_PCT_ABOVE_MAVG(200,0,,,,"PORTAGG")&lt;/Q&gt;&lt;R&gt;1&lt;/R&gt;&lt;C&gt;1&lt;/C&gt;&lt;D xsi:type="xsd:double"&gt;84.3373493975904&lt;/D&gt;&lt;/FQL&gt;&lt;FQL&gt;&lt;Q&gt;EPOL^FG_TOTAL_RETURNC(0,-1AM)&lt;/Q&gt;&lt;R&gt;1&lt;/R&gt;&lt;C&gt;1&lt;/C&gt;&lt;D xsi:type="xsd:double"&gt;-5.0309&lt;/D&gt;&lt;/FQL&gt;&lt;FQL&gt;&lt;Q&gt;EPHE^FG_TOTAL_RETURNC(0,-3AM)&lt;/Q&gt;&lt;R&gt;1&lt;/R&gt;&lt;C&gt;1&lt;/C&gt;&lt;D xsi:type="xsd:double"&gt;-7.024604&lt;/D&gt;&lt;/FQL&gt;&lt;FQL&gt;&lt;Q&gt;CNYA^FG_TOTAL_RETURNC(0,-6AM)&lt;/Q&gt;&lt;R&gt;1&lt;/R&gt;&lt;C&gt;1&lt;/C&gt;&lt;D xsi:type="xsd:double"&gt;18.635225&lt;/D&gt;&lt;/FQL&gt;&lt;FQL&gt;&lt;Q&gt;SPY^P_PRICE(0)/P_PRICE_LOW_PR(0,,,,,,"PRICE","INTRA","52W")-1&lt;/Q&gt;&lt;R&gt;1&lt;/R&gt;&lt;C&gt;1&lt;/C&gt;&lt;D xsi:type="xsd:double"&gt;0.3644873&lt;/D&gt;&lt;/FQL&gt;&lt;FQL&gt;&lt;Q&gt;VGK^P_PRICE(0)/P_PRICE_LOW_PR(0,,,,,,"PRICE","INTRA","52W")-1&lt;/Q&gt;&lt;R&gt;1&lt;/R&gt;&lt;C&gt;1&lt;/C&gt;&lt;D xsi:type="xsd:double"&gt;0.27958727&lt;/D&gt;&lt;/FQL&gt;&lt;FQL&gt;&lt;Q&gt;SPY^PERCENT_CHANGE(FMA_EPS(+1,0,,,,"PORTAGG","MEAN"),FMA_EPS(+1,-1AM,,,,"PORTAGG","MEAN"))&lt;/Q&gt;&lt;R&gt;1&lt;/R&gt;&lt;C&gt;1&lt;/C&gt;&lt;D xsi:type="xsd:double"&gt;0.393983872100752&lt;/D&gt;&lt;/FQL&gt;&lt;FQL&gt;&lt;Q&gt;VWO^PERCENT_CHANGE(FMA_EPS(+1,0,,,,"PORTAGG","MEAN"),FMA_EPS(+1,-1AM,,,,"PORTAGG","MEAN"))&lt;/Q&gt;&lt;R&gt;0&lt;/R&gt;&lt;C&gt;0&lt;/C&gt;&lt;/FQL&gt;&lt;FQL&gt;&lt;Q&gt;EWJ^FMA_COS_DOWN("EPS","1M",+1,NOW,,,"PORTAGG","MEANR")&lt;/Q&gt;&lt;R&gt;1&lt;/R&gt;&lt;C&gt;1&lt;/C&gt;&lt;D xsi:type="xsd:double"&gt;55&lt;/D&gt;&lt;/FQL&gt;&lt;FQL&gt;&lt;Q&gt;VGK^FMA_COS_DOWN("EPS","1M",+1,NOW,,,"PORTAGG","MEANR")&lt;/Q&gt;&lt;R&gt;0&lt;/R&gt;&lt;C&gt;0&lt;/C&gt;&lt;/FQL&gt;&lt;FQL&gt;&lt;Q&gt;VNM^SIZE(FG_CONSTITUENTS)&lt;/Q&gt;&lt;R&gt;1&lt;/R&gt;&lt;C&gt;1&lt;/C&gt;&lt;D xsi:type="xsd:long"&gt;50&lt;/D&gt;&lt;/FQL&gt;&lt;FQL&gt;&lt;Q&gt;SET-BKK^SIZE(FG_CONSTITUENTS)&lt;/Q&gt;&lt;R&gt;1&lt;/R&gt;&lt;C&gt;1&lt;/C&gt;&lt;D xsi:type="xsd:long"&gt;1&lt;/D&gt;&lt;/FQL&gt;&lt;FQL&gt;&lt;Q&gt;INDA^SIZE(FG_CONSTITUENTS)&lt;/Q&gt;&lt;R&gt;1&lt;/R&gt;&lt;C&gt;1&lt;/C&gt;&lt;D xsi:type="xsd:long"&gt;162&lt;/D&gt;&lt;/FQL&gt;&lt;FQL&gt;&lt;Q&gt;EWZ^SIZE(FG_CONSTITUENTS)&lt;/Q&gt;&lt;R&gt;1&lt;/R&gt;&lt;C&gt;1&lt;/C&gt;&lt;D xsi:type="xsd:long"&gt;45&lt;/D&gt;&lt;/FQL&gt;&lt;FQL&gt;&lt;Q&gt;EWY^FMA_COS_UP("EPS","1M",+1,NOW,,,"PORTAGG","MEANR")&lt;/Q&gt;&lt;R&gt;1&lt;/R&gt;&lt;C&gt;1&lt;/C&gt;&lt;D xsi:type="xsd:double"&gt;34&lt;/D&gt;&lt;/FQL&gt;&lt;FQL&gt;&lt;Q&gt;EWM^FMA_COS_UP("EPS","1M",+1,NOW,,,"PORTAGG","MEANR")&lt;/Q&gt;&lt;R&gt;1&lt;/R&gt;&lt;C&gt;1&lt;/C&gt;&lt;D xsi:type="xsd:double"&gt;8&lt;/D&gt;&lt;/FQL&gt;&lt;FQL&gt;&lt;Q&gt;QAT^PERCENT_CHANGE(FMA_EPS(+1,0,,,,"PORTAGG","MEAN"),FMA_EPS(+1,-1AM,,,,"PORTAGG","MEAN"))&lt;/Q&gt;&lt;R&gt;1&lt;/R&gt;&lt;C&gt;1&lt;/C&gt;&lt;D xsi:type="xsd:double"&gt;-1.20305892024477&lt;/D&gt;&lt;/FQL&gt;&lt;FQL&gt;&lt;Q&gt;ECH^FG_TOTAL_RETURNC(0,-12AM)&lt;/Q&gt;&lt;R&gt;1&lt;/R&gt;&lt;C&gt;1&lt;/C&gt;&lt;D xsi:type="xsd:double"&gt;31.723999&lt;/D&gt;&lt;/FQL&gt;&lt;FQL&gt;&lt;Q&gt;ECH^PERCENT_CHANGE(FMA_EPS(+1,0,,,,"PORTAGG","MEAN"),FMA_EPS(+1,-3AM,,,,"PORTAGG","MEAN"))&lt;/Q&gt;&lt;R&gt;1&lt;/R&gt;&lt;C&gt;1&lt;/C&gt;&lt;D xsi:type="xsd:double"&gt;-2.34625083019411&lt;/D&gt;&lt;/FQL&gt;&lt;FQL&gt;&lt;Q&gt;EWJ^FG_TOTAL_RETURNC(0,-3AM)&lt;/Q&gt;&lt;R&gt;1&lt;/R&gt;&lt;C&gt;1&lt;/C&gt;&lt;D xsi:type="xsd:double"&gt;9.705806&lt;/D&gt;&lt;/FQL&gt;&lt;FQL&gt;&lt;Q&gt;VWO^P_PRICE(0)/P_PRICE_LOW_PR(0,,,,,,"PRICE","INTRA","52W")-1&lt;/Q&gt;&lt;R&gt;1&lt;/R&gt;&lt;C&gt;1&lt;/C&gt;&lt;D xsi:type="xsd:double"&gt;0.35289657&lt;/D&gt;&lt;/FQL&gt;&lt;FQL&gt;&lt;Q&gt;VGK^P_PRICE(0)/P_PRICE_HIGH_PR(0,,,,,,"PRICE","INTRA","52W")&lt;/Q&gt;&lt;R&gt;1&lt;/R&gt;&lt;C&gt;1&lt;/C&gt;&lt;D xsi:type="xsd:double"&gt;0.9886633&lt;/D&gt;&lt;/FQL&gt;&lt;FQL&gt;&lt;Q&gt;URTH^PERCENT_CHANGE(FMA_EPS(+1,0,,,,"PORTAGG","MEAN"),FMA_EPS(+1,-3AM,,,,"PORTAGG","MEAN"))&lt;/Q&gt;&lt;R&gt;1&lt;/R&gt;&lt;C&gt;1&lt;/C&gt;&lt;D xsi:type="xsd:double"&gt;0.523584945651635&lt;/D&gt;&lt;/FQL&gt;&lt;FQL&gt;&lt;Q&gt;SPY^SIZE(FG_CONSTITUENTS)&lt;/Q&gt;&lt;R&gt;1&lt;/R&gt;&lt;C&gt;1&lt;/C&gt;&lt;D xsi:type="xsd:long"&gt;504&lt;/D&gt;&lt;/FQL&gt;&lt;FQL&gt;&lt;Q&gt;VWO^SIZE(FG_CONSTITUENTS)&lt;/Q&gt;&lt;R&gt;1&lt;/R&gt;&lt;C&gt;1&lt;/C&gt;&lt;D xsi:type="xsd:long"&gt;4904&lt;/D&gt;&lt;/FQL&gt;&lt;FQL&gt;&lt;Q&gt;VGK^FMA_COS_UP("EPS","1M",+1,NOW,,,"PORTAGG","MEANR")&lt;/Q&gt;&lt;R&gt;0&lt;/R&gt;&lt;C&gt;0&lt;/C&gt;&lt;/FQL&gt;&lt;FQL&gt;&lt;Q&gt;UAE^FMA_COS_UP("EPS","1M",+1,NOW,,,"PORTAGG","MEANR")&lt;/Q&gt;&lt;R&gt;1&lt;/R&gt;&lt;C&gt;1&lt;/C&gt;&lt;D xsi:type="xsd:double"&gt;15&lt;/D&gt;&lt;/FQL&gt;&lt;FQL&gt;&lt;Q&gt;QAT^FMA_COS_UP("EPS","1M",+1,NOW,,,"PORTAGG","MEANR")&lt;/Q&gt;&lt;R&gt;1&lt;/R&gt;&lt;C&gt;1&lt;/C&gt;&lt;D xsi:type="xsd:double"&gt;2&lt;/D&gt;&lt;/FQL&gt;&lt;FQL&gt;&lt;Q&gt;GREK^FMA_COS_UP("EPS","1M",+1,NOW,,,"PORTAGG","MEANR")&lt;/Q&gt;&lt;R&gt;1&lt;/R&gt;&lt;C&gt;1&lt;/C&gt;&lt;D xsi:type="xsd:double"&gt;10&lt;/D&gt;&lt;/FQL&gt;&lt;FQL&gt;&lt;Q&gt;EWZ^FMA_COS_DOWN("EPS","1M",+1,NOW,,,"PORTAGG","MEANR")&lt;/Q&gt;&lt;R&gt;1&lt;/R&gt;&lt;C&gt;1&lt;/C&gt;&lt;D xsi:type="xsd:double"&gt;19&lt;/D&gt;&lt;/FQL&gt;&lt;FQL&gt;&lt;Q&gt;EWT^FMA_COS_DOWN("EPS","1M",+1,NOW,,,"PORTAGG","MEANR")&lt;/Q&gt;&lt;R&gt;1&lt;/R&gt;&lt;C&gt;1&lt;/C&gt;&lt;D xsi:type="xsd:double"&gt;41&lt;/D&gt;&lt;/FQL&gt;&lt;FQL&gt;&lt;Q&gt;EPOL^FMA_COS_DOWN("EPS","1M",+1,NOW,,,"PORTAGG","MEANR")&lt;/Q&gt;&lt;R&gt;1&lt;/R&gt;&lt;C&gt;1&lt;/C&gt;&lt;D xsi:type="xsd:double"&gt;15&lt;/D&gt;&lt;/FQL&gt;&lt;FQL&gt;&lt;Q&gt;ECH^FMA_COS_DOWN("EPS","1M",+1,NOW,,,"PORTAGG","MEANR")&lt;/Q&gt;&lt;R&gt;1&lt;/R&gt;&lt;C&gt;1&lt;/C&gt;&lt;D xsi:type="xsd:double"&gt;4&lt;/D&gt;&lt;/FQL&gt;&lt;FQL&gt;&lt;Q&gt;EWZ^FG_TOTAL_RETURNC(0,-6AM)&lt;/Q&gt;&lt;R&gt;1&lt;/R&gt;&lt;C&gt;1&lt;/C&gt;&lt;D xsi:type="xsd:double"&gt;24.903954&lt;/D&gt;&lt;/FQL&gt;&lt;FQL&gt;&lt;Q&gt;EPHE^PERCENT_CHANGE(FMA_EPS(+1,0,,,,"PORTAGG","MEAN"),FMA_EPS(+1,-3AM,,,,"PORTAGG","MEAN"))&lt;/Q&gt;&lt;R&gt;1&lt;/R&gt;&lt;C&gt;1&lt;/C&gt;&lt;D xsi:type="xsd:double"&gt;-1.74566495514601&lt;/D&gt;&lt;/FQL&gt;&lt;FQL&gt;&lt;Q&gt;EIDO^FG_TOTAL_RETURNC(0,-6AM)&lt;/Q&gt;&lt;R&gt;1&lt;</t>
        </r>
      </text>
    </comment>
    <comment ref="A22" authorId="0" shapeId="0" xr:uid="{B4C21419-D5B2-40CC-8F4D-36255AC481F2}">
      <text>
        <r>
          <rPr>
            <b/>
            <sz val="9"/>
            <color indexed="81"/>
            <rFont val="Tahoma"/>
            <family val="2"/>
          </rPr>
          <t>/R&gt;&lt;C&gt;1&lt;/C&gt;&lt;D xsi:type="xsd:double"&gt;8.534932&lt;/D&gt;&lt;/FQL&gt;&lt;FQL&gt;&lt;Q&gt;SPY^FG_TOTAL_RETURNC(0,-6AM)&lt;/Q&gt;&lt;R&gt;1&lt;/R&gt;&lt;C&gt;1&lt;/C&gt;&lt;D xsi:type="xsd:double"&gt;18.335295&lt;/D&gt;&lt;/FQL&gt;&lt;FQL&gt;&lt;Q&gt;VWO^P_PRICE(0)/P_PRICE_HIGH_PR(0,,,,,,"PRICE","INTRA","52W")&lt;/Q&gt;&lt;R&gt;1&lt;/R&gt;&lt;C&gt;1&lt;/C&gt;&lt;D xsi:type="xsd:double"&gt;0.9977612&lt;/D&gt;&lt;/FQL&gt;&lt;FQL&gt;&lt;Q&gt;SPY^FMA_PCT_ABOVE_MAVG(200,0,,,,"PORTAGG")&lt;/Q&gt;&lt;R&gt;1&lt;/R&gt;&lt;C&gt;1&lt;/C&gt;&lt;D xsi:type="xsd:double"&gt;66.8650793650794&lt;/D&gt;&lt;/FQL&gt;&lt;FQL&gt;&lt;Q&gt;VWO^FMA_PCT_ABOVE_MAVG(200,0,,,,"PORTAGG")&lt;/Q&gt;&lt;R&gt;0&lt;/R&gt;&lt;C&gt;0&lt;/C&gt;&lt;/FQL&gt;&lt;FQL&gt;&lt;Q&gt;EWJ^FMA_COS_UP("EPS","1M",+1,NOW,,,"PORTAGG","MEANR")&lt;/Q&gt;&lt;R&gt;1&lt;/R&gt;&lt;C&gt;1&lt;/C&gt;&lt;D xsi:type="xsd:double"&gt;114&lt;/D&gt;&lt;/FQL&gt;&lt;FQL&gt;&lt;Q&gt;VWO^FMA_COS_DOWN("EPS","1M",+1,NOW,,,"PORTAGG","MEANR")&lt;/Q&gt;&lt;R&gt;0&lt;/R&gt;&lt;C&gt;0&lt;/C&gt;&lt;/FQL&gt;&lt;FQL&gt;&lt;Q&gt;VNM^FMA_COS_DOWN("EPS","1M",+1,NOW,,,"PORTAGG","MEANR")&lt;/Q&gt;&lt;R&gt;1&lt;/R&gt;&lt;C&gt;1&lt;/C&gt;&lt;D xsi:type="xsd:double"&gt;8&lt;/D&gt;&lt;/FQL&gt;&lt;FQL&gt;&lt;Q&gt;SET-BKK^FMA_COS_DOWN("EPS","1M",+1,NOW,,,"PORTAGG","MEANR")&lt;/Q&gt;&lt;R&gt;1&lt;/R&gt;&lt;C&gt;1&lt;/C&gt;&lt;D xsi:type="xsd:double"&gt;83&lt;/D&gt;&lt;/FQL&gt;&lt;FQL&gt;&lt;Q&gt;INDA^FMA_COS_DOWN("EPS","1M",+1,NOW,,,"PORTAGG","MEANR")&lt;/Q&gt;&lt;R&gt;1&lt;/R&gt;&lt;C&gt;1&lt;/C&gt;&lt;D xsi:type="xsd:double"&gt;77&lt;/D&gt;&lt;/FQL&gt;&lt;FQL&gt;&lt;Q&gt;EZA^SIZE(FG_CONSTITUENTS)&lt;/Q&gt;&lt;R&gt;1&lt;/R&gt;&lt;C&gt;1&lt;/C&gt;&lt;D xsi:type="xsd:long"&gt;28&lt;/D&gt;&lt;/FQL&gt;&lt;FQL&gt;&lt;Q&gt;EWW^SIZE(FG_CONSTITUENTS)&lt;/Q&gt;&lt;R&gt;1&lt;/R&gt;&lt;C&gt;1&lt;/C&gt;&lt;D xsi:type="xsd:long"&gt;43&lt;/D&gt;&lt;/FQL&gt;&lt;FQL&gt;&lt;Q&gt;EPU^SIZE(FG_CONSTITUENTS)&lt;/Q&gt;&lt;R&gt;1&lt;/R&gt;&lt;C&gt;1&lt;/C&gt;&lt;D xsi:type="xsd:long"&gt;26&lt;/D&gt;&lt;/FQL&gt;&lt;FQL&gt;&lt;Q&gt;EIDO^SIZE(FG_CONSTITUENTS)&lt;/Q&gt;&lt;R&gt;1&lt;/R&gt;&lt;C&gt;1&lt;/C&gt;&lt;D xsi:type="xsd:long"&gt;74&lt;/D&gt;&lt;/FQL&gt;&lt;FQL&gt;&lt;Q&gt;ECH^FMA_COS_UP("EPS","1M",+1,NOW,,,"PORTAGG","MEANR")&lt;/Q&gt;&lt;R&gt;1&lt;/R&gt;&lt;C&gt;1&lt;/C&gt;&lt;D xsi:type="xsd:double"&gt;11&lt;/D&gt;&lt;/FQL&gt;&lt;FQL&gt;&lt;Q&gt;KSA^FMA_RBICS_REV_CURRENT(30, LOC, "PORTAGG")&lt;/Q&gt;&lt;R&gt;1&lt;/R&gt;&lt;C&gt;1&lt;/C&gt;&lt;D xsi:type="xsd:double"&gt;42.193184921644&lt;/D&gt;&lt;/FQL&gt;&lt;FQL&gt;&lt;Q&gt;SET-BKK^FMA_RBICS_REV_CURRENT(30, LOC, "PORTAGG")&lt;/Q&gt;&lt;R&gt;1&lt;/R&gt;&lt;C&gt;1&lt;/C&gt;&lt;D xsi:type="xsd:double"&gt;24.041286925214&lt;/D&gt;&lt;/FQL&gt;&lt;FQL&gt;&lt;Q&gt;GREK^FMA_RBICS_REV_CURRENT(30, LOC, "PORTAGG")&lt;/Q&gt;&lt;R&gt;1&lt;/R&gt;&lt;C&gt;1&lt;/C&gt;&lt;D xsi:type="xsd:double"&gt;49.114808103743&lt;/D&gt;&lt;/FQL&gt;&lt;FQL&gt;&lt;Q&gt;EWW^FMA_RBICS_REV_CURRENT(30, LOC, "PORTAGG")&lt;/Q&gt;&lt;R&gt;1&lt;/R&gt;&lt;C&gt;1&lt;/C&gt;&lt;D xsi:type="xsd:double"&gt;26.330841472337&lt;/D&gt;&lt;/FQL&gt;&lt;FQL&gt;&lt;Q&gt;EPOL^FMA_RBICS_REV_CURRENT(30, LOC, "PORTAGG")&lt;/Q&gt;&lt;R&gt;1&lt;/R&gt;&lt;C&gt;1&lt;/C&gt;&lt;D xsi:type="xsd:double"&gt;46.585809124994&lt;/D&gt;&lt;/FQL&gt;&lt;FQL&gt;&lt;Q&gt;CNYA^FMA_RBICS_REV_CURRENT(30, LOC, "PORTAGG")&lt;/Q&gt;&lt;R&gt;1&lt;/R&gt;&lt;C&gt;1&lt;/C&gt;&lt;D xsi:type="xsd:double"&gt;24.298465466022&lt;/D&gt;&lt;/FQL&gt;&lt;FQL&gt;&lt;Q&gt;MCHI^PERCENT_CHANGE(FMA_EPS(+1,0,,,,"PORTAGG","MEAN"),FMA_EPS(+1,-1AM,,,,"PORTAGG","MEAN"))&lt;/Q&gt;&lt;R&gt;1&lt;/R&gt;&lt;C&gt;1&lt;/C&gt;&lt;D xsi:type="xsd:double"&gt;-1.75473030268238&lt;/D&gt;&lt;/FQL&gt;&lt;FQL&gt;&lt;Q&gt;ECH^FMA_PCT_ABOVE_MAVG(200,0,,,,"PORTAGG")&lt;/Q&gt;&lt;R&gt;1&lt;/R&gt;&lt;C&gt;1&lt;/C&gt;&lt;D xsi:type="xsd:double"&gt;85.1851851851852&lt;/D&gt;&lt;/FQL&gt;&lt;FQL&gt;&lt;Q&gt;CNYA^FG_TOTAL_RETURNC(0,-1AM)&lt;/Q&gt;&lt;R&gt;1&lt;/R&gt;&lt;C&gt;1&lt;/C&gt;&lt;D xsi:type="xsd:double"&gt;9.339404&lt;/D&gt;&lt;/FQL&gt;&lt;FQL&gt;&lt;Q&gt;URTH^P_PRICE(0)/P_PRICE_LOW_PR(0,,,,,,"PRICE","INTRA","52W")-1&lt;/Q&gt;&lt;R&gt;1&lt;/R&gt;&lt;C&gt;1&lt;/C&gt;&lt;D xsi:type="xsd:double"&gt;0.34845412&lt;/D&gt;&lt;/FQL&gt;&lt;FQL&gt;&lt;Q&gt;VGK^FG_TOTAL_RETURNC(0,-6AM)&lt;/Q&gt;&lt;R&gt;1&lt;/R&gt;&lt;C&gt;1&lt;/C&gt;&lt;D xsi:type="xsd:double"&gt;12.969505&lt;/D&gt;&lt;/FQL&gt;&lt;FQL&gt;&lt;Q&gt;URTH^PERCENT_CHANGE(FMA_EPS(+1,0,,,,"PORTAGG","MEAN"),FMA_EPS(+1,-1AM,,,,"PORTAGG","MEAN"))&lt;/Q&gt;&lt;R&gt;1&lt;/R&gt;&lt;C&gt;1&lt;/C&gt;&lt;D xsi:type="xsd:double"&gt;0.169103023988314&lt;/D&gt;&lt;/FQL&gt;&lt;FQL&gt;&lt;Q&gt;SPY^FMA_COS_DOWN("EPS","1M",+1,NOW,,,"PORTAGG","MEANR")&lt;/Q&gt;&lt;R&gt;1&lt;/R&gt;&lt;C&gt;1&lt;/C&gt;&lt;D xsi:type="xsd:double"&gt;118&lt;/D&gt;&lt;/FQL&gt;&lt;FQL&gt;&lt;Q&gt;URTH^SIZE(FG_CONSTITUENTS)&lt;/Q&gt;&lt;R&gt;1&lt;/R&gt;&lt;C&gt;1&lt;/C&gt;&lt;D xsi:type="xsd:long"&gt;1319&lt;/D&gt;&lt;/FQL&gt;&lt;FQL&gt;&lt;Q&gt;KSA^SIZE(FG_CONSTITUENTS)&lt;/Q&gt;&lt;R&gt;1&lt;/R&gt;&lt;C&gt;1&lt;/C&gt;&lt;D xsi:type="xsd:long"&gt;133&lt;/D&gt;&lt;/FQL&gt;&lt;FQL&gt;&lt;Q&gt;TUR^SIZE(FG_CONSTITUENTS)&lt;/Q&gt;&lt;R&gt;1&lt;/R&gt;&lt;C&gt;1&lt;/C&gt;&lt;D xsi:type="xsd:long"&gt;85&lt;/D&gt;&lt;/FQL&gt;&lt;FQL&gt;&lt;Q&gt;MCHI^SIZE(FG_CONSTITUENTS)&lt;/Q&gt;&lt;R&gt;1&lt;/R&gt;&lt;C&gt;1&lt;/C&gt;&lt;D xsi:type="xsd:long"&gt;552&lt;/D&gt;&lt;/FQL&gt;&lt;FQL&gt;&lt;Q&gt;INDA^FMA_COS_UP("EPS","1M",+1,NOW,,,"PORTAGG","MEANR")&lt;/Q&gt;&lt;R&gt;1&lt;/R&gt;&lt;C&gt;1&lt;/C&gt;&lt;D xsi:type="xsd:double"&gt;54&lt;/D&gt;&lt;/FQL&gt;&lt;FQL&gt;&lt;Q&gt;EWZ^FMA_COS_UP("EPS","1M",+1,NOW,,,"PORTAGG","MEANR")&lt;/Q&gt;&lt;R&gt;1&lt;/R&gt;&lt;C&gt;1&lt;/C&gt;&lt;D xsi:type="xsd:double"&gt;21&lt;/D&gt;&lt;/FQL&gt;&lt;FQL&gt;&lt;Q&gt;EWT^FMA_COS_UP("EPS","1M",+1,NOW,,,"PORTAGG","MEANR")&lt;/Q&gt;&lt;R&gt;1&lt;/R&gt;&lt;C&gt;1&lt;/C&gt;&lt;D xsi:type="xsd:double"&gt;30&lt;/D&gt;&lt;/FQL&gt;&lt;FQL&gt;&lt;Q&gt;EPOL^FMA_COS_UP("EPS","1M",+1,NOW,,,"PORTAGG","MEANR")&lt;/Q&gt;&lt;R&gt;1&lt;/R&gt;&lt;C&gt;1&lt;/C&gt;&lt;D xsi:type="xsd:double"&gt;8&lt;/D&gt;&lt;/FQL&gt;&lt;FQL&gt;&lt;Q&gt;EIDO^FMA_COS_DOWN("EPS","1M",+1,NOW,,,"PORTAGG","MEANR")&lt;/Q&gt;&lt;R&gt;1&lt;/R&gt;&lt;C&gt;1&lt;/C&gt;&lt;D xsi:type="xsd:double"&gt;33&lt;/D&gt;&lt;/FQL&gt;&lt;FQL&gt;&lt;Q&gt;INDA^FG_TOTAL_RETURNC(0,-6AM)&lt;/Q&gt;&lt;R&gt;1&lt;/R&gt;&lt;C&gt;1&lt;/C&gt;&lt;D xsi:type="xsd:double"&gt;9.070396&lt;/D&gt;&lt;/FQL&gt;&lt;FQL&gt;&lt;Q&gt;EWZ^FMA_PCT_ABOVE_MAVG(200,0,,,,"PORTAGG")&lt;/Q&gt;&lt;R&gt;1&lt;/R&gt;&lt;C&gt;1&lt;/C&gt;&lt;D xsi:type="xsd:double"&gt;68.8888888888889&lt;/D&gt;&lt;/FQL&gt;&lt;FQL&gt;&lt;Q&gt;EPOL^P_PRICE(0)/P_PRICE_LOW_PR(0,,,,,,"PRICE","INTRA","52W")-1&lt;/Q&gt;&lt;R&gt;1&lt;/R&gt;&lt;C&gt;1&lt;/C&gt;&lt;D xsi:type="xsd:double"&gt;0.5586597&lt;/D&gt;&lt;/FQL&gt;&lt;FQL&gt;&lt;Q&gt;EPHE^FG_TOTAL_RETURNC(0,-12AM)&lt;/Q&gt;&lt;R&gt;1&lt;/R&gt;&lt;C&gt;1&lt;/C&gt;&lt;D xsi:type="xsd:double"&gt;-6.713867&lt;/D&gt;&lt;/FQL&gt;&lt;FQL&gt;&lt;Q&gt;EIDO^FG_TOTAL_RETURNC(0,-1AM)&lt;/Q&gt;&lt;R&gt;1&lt;/R&gt;&lt;C&gt;1&lt;/C&gt;&lt;D xsi:type="xsd:double"&gt;-4.1912975&lt;/D&gt;&lt;/FQL&gt;&lt;FQL&gt;&lt;Q&gt;ECH^P_PRICE(0)/P_PRICE_HIGH_PR(0,,,,,,"PRICE","INTRA","52W")&lt;/Q&gt;&lt;R&gt;1&lt;/R&gt;&lt;C&gt;1&lt;/C&gt;&lt;D xsi:type="xsd:double"&gt;0.97390795&lt;/D&gt;&lt;/FQL&gt;&lt;FQL&gt;&lt;Q&gt;VWO^FG_TOTAL_RETURNC(0,-6AM)&lt;/Q&gt;&lt;R&gt;1&lt;/R&gt;&lt;C&gt;1&lt;/C&gt;&lt;D xsi:type="xsd:double"&gt;18.234587&lt;/D&gt;&lt;/FQL&gt;&lt;FQL&gt;&lt;Q&gt;EWJ^PERCENT_CHANGE(FMA_EPS(+1,0,,,,"PORTAGG","MEAN"),FMA_EPS(+1,-3AM,,,,"PORTAGG","MEAN"))&lt;/Q&gt;&lt;R&gt;1&lt;/R&gt;&lt;C&gt;1&lt;/C&gt;&lt;D xsi:type="xsd:double"&gt;-4.60785426590371&lt;/D&gt;&lt;/FQL&gt;&lt;FQL&gt;&lt;Q&gt;VGK^PERCENT_CHANGE(FMA_EPS(+1,0,,,,"PORTAGG","MEAN"),FMA_EPS(+1,-3AM,,,,"PORTAGG","MEAN"))&lt;/Q&gt;&lt;R&gt;0&lt;/R&gt;&lt;C&gt;0&lt;/C&gt;&lt;/FQL&gt;&lt;FQL&gt;&lt;Q&gt;SPY^FMA_COS_UP("EPS","1M",+1,NOW,,,"PORTAGG","MEANR")&lt;/Q&gt;&lt;R&gt;1&lt;/R&gt;&lt;C&gt;1&lt;/C&gt;&lt;D xsi:type="xsd:double"&gt;225&lt;/D&gt;&lt;/FQL&gt;&lt;FQL&gt;&lt;Q&gt;VWO^FMA_COS_UP("EPS","1M",+1,NOW,,,"PORTAGG","MEANR")&lt;/Q&gt;&lt;R&gt;0&lt;/R&gt;&lt;C&gt;0&lt;/C&gt;&lt;/FQL&gt;&lt;FQL&gt;&lt;Q&gt;VNM^FMA_COS_UP("EPS","1M",+1,NOW,,,"PORTAGG","MEANR")&lt;/Q&gt;&lt;R&gt;1&lt;/R&gt;&lt;C&gt;1&lt;/C&gt;&lt;D xsi:type="xsd:double"&gt;20&lt;/D&gt;&lt;/FQL&gt;&lt;FQL&gt;&lt;Q&gt;SET-BKK^FMA_COS_UP("EPS","1M",+1,NOW,,,"PORTAGG","MEANR")&lt;/Q&gt;&lt;R&gt;1&lt;/R&gt;&lt;C&gt;1&lt;/C&gt;&lt;D xsi:type="xsd:double"&gt;66&lt;/D&gt;&lt;/FQL&gt;&lt;FQL&gt;&lt;Q&gt;MCHI^FMA_COS_DOWN("EPS","1M",+1,NOW,,,"PORTAGG","MEANR")&lt;/Q&gt;&lt;R&gt;1&lt;/R&gt;&lt;C&gt;1&lt;/C&gt;&lt;D xsi:type="xsd:double"&gt;239&lt;/D&gt;&lt;/FQL&gt;&lt;FQL&gt;&lt;Q&gt;EZA^FMA_COS_DOWN("EPS","1M",+1,NOW,,,"PORTAGG","MEANR")&lt;/Q&gt;&lt;R&gt;1&lt;/R&gt;&lt;C&gt;1&lt;/C&gt;&lt;D xsi:type="xsd:double"&gt;10&lt;/D&gt;&lt;/FQL&gt;&lt;FQL&gt;&lt;Q&gt;EWW^FMA_COS_DOWN("EPS","1M",+1,NOW,,,"PORTAGG","MEANR")&lt;/Q&gt;&lt;R&gt;1&lt;/R&gt;&lt;C&gt;1&lt;/C&gt;&lt;D xsi:type="xsd:double"&gt;15&lt;/D&gt;&lt;/FQL&gt;&lt;FQL&gt;&lt;Q&gt;EPU^FMA_COS_DOWN("EPS","1M",+1,NOW,,,"PORTAGG","MEANR")&lt;/Q&gt;&lt;R&gt;1&lt;/R&gt;&lt;C&gt;1&lt;/C&gt;&lt;D xsi:type="xsd:double"&gt;6&lt;/D&gt;&lt;/FQL&gt;&lt;FQL&gt;&lt;Q&gt;EPHE^SIZE(FG_CONSTITUENTS)&lt;/Q&gt;&lt;R&gt;1&lt;/R&gt;&lt;C&gt;1&lt;/C&gt;&lt;D xsi:type="xsd:long"&gt;34&lt;/D&gt;&lt;/FQL&gt;&lt;FQL&gt;&lt;Q&gt;CNYA^SIZE(FG_CONSTITUENTS)&lt;/Q&gt;&lt;R&gt;1&lt;/R&gt;&lt;C&gt;1&lt;/C&gt;&lt;D xsi:type="xsd:long"&gt;383&lt;/D&gt;&lt;/FQL&gt;&lt;FQL&gt;&lt;Q&gt;VNM^FMA_RBICS_REV_CURRENT(30, LOC, "PORTAGG")&lt;/Q&gt;&lt;R&gt;1&lt;/R&gt;&lt;C&gt;1&lt;/C&gt;&lt;D xsi:type="xsd:double"&gt;61.178498857028&lt;/D&gt;&lt;/FQL&gt;&lt;FQL&gt;&lt;Q&gt;QAT^FMA_RBICS_REV_CURRENT(30, LOC, "PORTAGG")&lt;/Q&gt;&lt;R&gt;1&lt;/R&gt;&lt;C&gt;1&lt;/C&gt;&lt;D xsi:type="xsd:double"&gt;61.3907681394&lt;/D&gt;&lt;/FQL&gt;&lt;FQL&gt;&lt;Q&gt;EZA^FMA_RBICS_REV_CURRENT(30, LOC, "PORTAGG")&lt;/Q&gt;&lt;R&gt;1&lt;/R&gt;&lt;C&gt;1&lt;/C&gt;&lt;D xsi:type="xsd:double"&gt;39.71595437749&lt;/D&gt;&lt;/FQL&gt;&lt;FQL&gt;&lt;Q&gt;EWT^FMA_RBICS_REV_CURRENT(30, LOC, "PORTAGG")&lt;/Q&gt;&lt;R&gt;1&lt;/R&gt;&lt;C&gt;1&lt;/C&gt;&lt;D xsi:type="xsd:double"&gt;17.3083883797&lt;/D&gt;&lt;/FQL&gt;&lt;FQL&gt;&lt;Q&gt;EPHE^FMA_RBICS_REV_CURRENT(30, LOC, "PORTAGG")&lt;/Q&gt;&lt;R&gt;1&lt;/R&gt;&lt;C&gt;1&lt;/C&gt;&lt;D xsi:type="xsd:double"&gt;39.792691601714&lt;/D&gt;&lt;/FQL&gt;&lt;FQL&gt;&lt;Q&gt;KSA^FG_ROE(0)&lt;/Q&gt;&lt;R&gt;1&lt;/R&gt;&lt;C&gt;1&lt;/C&gt;&lt;D xsi:type="xsd:double"&gt;13.1562390086527&lt;/D&gt;&lt;/FQL&gt;&lt;FQL&gt;&lt;Q&gt;SET-BKK^FG_ROE(0)&lt;/Q&gt;&lt;R&gt;1&lt;/R&gt;&lt;C&gt;1&lt;/C&gt;&lt;D xsi:type="xsd:double"&gt;7.32382677157904&lt;/D&gt;&lt;/FQL&gt;&lt;FQL&gt;&lt;Q&gt;GREK^FG_ROE(0)&lt;/Q&gt;&lt;R&gt;1&lt;/R&gt;&lt;C&gt;1&lt;/C&gt;&lt;D xsi:type="xsd:double"&gt;11.5182662571709&lt;/D&gt;&lt;/FQL&gt;&lt;FQL&gt;&lt;Q&gt;EWW^FG_ROE(0)&lt;/Q&gt;&lt;R&gt;1&lt;/R&gt;&lt;C&gt;1&lt;/C&gt;&lt;D xsi:type="xsd:double"&gt;12.3325494831176&lt;/D&gt;&lt;/FQL&gt;&lt;FQL&gt;&lt;Q&gt;EPOL^FG_ROE(0)&lt;/Q&gt;&lt;R&gt;1&lt;/R&gt;&lt;C&gt;1&lt;/C&gt;&lt;D xsi:type="xsd:double"&gt;14.1356392600993&lt;/D&gt;&lt;/FQL&gt;&lt;FQL&gt;&lt;Q&gt;CNYA^FG_ROE(0)&lt;/Q&gt;&lt;R&gt;1&lt;/R&gt;&lt;C&gt;1&lt;/C&gt;&lt;D xsi:type="xsd:double"&gt;9.85196360816943&lt;/D&gt;&lt;/FQL&gt;&lt;FQL&gt;&lt;Q&gt;TRYTR7Y-FDS^FG_YIELD_NAME&lt;/Q&gt;&lt;R&gt;1&lt;/R&gt;&lt;C&gt;1&lt;/C&gt;&lt;D xsi:type="xsd:string"&gt;Treasury - Turkey Benchmark Bond 7Y&lt;/D&gt;&lt;/FQL&gt;&lt;FQL&gt;&lt;Q&gt;TRYIN10Y-FDS^FG_YIELD_NAME&lt;/Q&gt;&lt;R&gt;1&lt;/R&gt;&lt;C&gt;1&lt;/C&gt;&lt;D xsi:type="xsd:string"&gt;India Benchmark Bond - 10 Year&lt;/D&gt;&lt;/FQL&gt;&lt;FQL&gt;&lt;Q&gt;TRYSA10Y-FDS^PCTCHG(FG_YIELD(0,,,,"YTM"),FG_YIELD(-1AM,,,,"YTM"))&lt;/Q&gt;&lt;R&gt;1&lt;/R&gt;&lt;C&gt;1&lt;/C&gt;&lt;D xsi:type="xsd:double"&gt;-2.8278518&lt;/D&gt;&lt;/FQL&gt;&lt;FQL&gt;&lt;Q&gt;TRYPE10Y-FDS^FG_YIELD_NAME&lt;/Q&gt;&lt;R&gt;1&lt;/R&gt;&lt;C&gt;1&lt;/C&gt;&lt;D xsi:type="xsd:string"&gt;Treasury - Peru Benchmark Bond 10Y&lt;/D&gt;&lt;/FQL&gt;&lt;FQL&gt;&lt;Q&gt;TIPSCL10Y-FDS^FG_YIELD_NAME&lt;/Q&gt;&lt;R&gt;1&lt;/R&gt;&lt;C&gt;1&lt;/C&gt;&lt;D xsi:type="xsd:string"&gt;Treasury - Chile Inflation-Indexed (TIPS) Bond 10Y&lt;/D&gt;&lt;/FQL&gt;&lt;FQL&gt;&lt;Q&gt;EWY^P_PRICE(0)/P_PRICE_HIGH_PR(0,,,,,,"PRICE","INTRA","52W")&lt;/Q&gt;&lt;R&gt;1&lt;/R&gt;&lt;C&gt;1&lt;/C&gt;&lt;D xsi:type="xsd:double"&gt;0.9988572&lt;/D&gt;&lt;/FQL&gt;&lt;FQL&gt;&lt;Q&gt;EPHE^FMA_PCT_ABOVE_MAVG(200,0,,,,"PORTAGG")&lt;/Q&gt;&lt;R&gt;1&lt;/R&gt;&lt;C&gt;1&lt;/C&gt;&lt;D xsi:type="xsd:double"&gt;50&lt;/D&gt;&lt;/FQL&gt;&lt;FQL&gt;&lt;Q&gt;CNYA^PERCENT_CHANGE(FMA_EPS(+1,0,,,,"PORTAGG","MEAN"),FMA_EPS(+1,-1AM,,,,"PORTAGG","MEAN"))&lt;/Q&gt;&lt;R&gt;1&lt;/R&gt;&lt;C&gt;1&lt;/C&gt;&lt;D xsi:type="xsd:double"&gt;0.0215256517384216&lt;/D&gt;&lt;/FQL&gt;&lt;FQL&gt;&lt;Q&gt;EWJ^P_PRICE(0)/P_PRICE_LOW_PR(0,,,,,,"PRICE","INTRA","52W")-1&lt;/Q&gt;&lt;R&gt;1&lt;/R&gt;&lt;C&gt;1&lt;/C&gt;&lt;D xsi:type="xsd:double"&gt;0.349599&lt;/D&gt;&lt;/FQL&gt;&lt;FQL&gt;&lt;Q&gt;URTH^FG_TOTAL_RETURNC(0,-6AM)&lt;/Q&gt;&lt;R&gt;1&lt;/R&gt;&lt;C&gt;1&lt;/C&gt;&lt;D xsi:type="xsd:double"&gt;17.8975&lt;/D&gt;&lt;/FQL&gt;&lt;FQL&gt;&lt;Q&gt;VGK^FG_TOTAL_RETURNC(0,-3AM)&lt;/Q&gt;&lt;R&gt;1&lt;/R&gt;&lt;C&gt;1&lt;/C&gt;&lt;D xsi:type="xsd:double"&gt;2.696097&lt;/D&gt;&lt;/FQL&gt;&lt;FQL&gt;&lt;Q&gt;URTH^FMA_PCT_ABOVE_MAVG(200,0,,,,"PORTAGG")&lt;/Q&gt;&lt;R&gt;1&lt;/R&gt;&lt;C&gt;1&lt;/C&gt;&lt;D xsi:type="xsd:double"&gt;65.7555049354594&lt;/D&gt;&lt;/FQL&gt;&lt;FQL&gt;&lt;Q&gt;VGK^PERCENT_CHANGE(FMA_EPS(+1,0,,,,"PORTAGG","MEAN"),FMA_EPS(+1,-1AM,,,,"PORTAGG","MEAN"))&lt;/Q&gt;&lt;R&gt;0&lt;/R&gt;&lt;C&gt;0&lt;/C&gt;&lt;/FQL&gt;&lt;FQL&gt;&lt;Q&gt;URTH^FMA_COS_DOWN("EPS","1M",+1,NOW,,,"PORTAGG","MEANR")&lt;/Q&gt;&lt;R&gt;1&lt;/R&gt;&lt;C&gt;1&lt;/C&gt;&lt;D xsi:type="xsd:double"&gt;401&lt;/D&gt;&lt;/FQL&gt;&lt;FQL&gt;&lt;Q&gt;KSA^FMA_COS_DOWN("EPS","1M",+1,NOW,,,"PORTAGG","MEANR")&lt;/Q&gt;&lt;R&gt;1&lt;/R&gt;&lt;C&gt;1&lt;/C&gt;&lt;D xsi:type="xsd:double"&gt;47&lt;/D&gt;&lt;/FQL&gt;&lt;FQL&gt;&lt;Q&gt;TUR^FMA_COS_DOWN("EPS","1M",+1,NOW,,,"PORTAGG","MEANR")&lt;/Q&gt;&lt;R&gt;1&lt;/R&gt;&lt;C&gt;1&lt;/C&gt;&lt;D xsi:type="xsd:double"&gt;17&lt;/D&gt;&lt;/FQL&gt;&lt;FQL&gt;&lt;Q&gt;QAT^SIZE(FG_CONSTITUENTS)&lt;/Q&gt;&lt;R&gt;1&lt;/R&gt;&lt;C&gt;1&lt;/C&gt;&lt;D xsi:type="xsd:long"&gt;34&lt;/D&gt;&lt;/FQL&gt;&lt;FQL&gt;&lt;Q&gt;GREK^SIZE(FG_CONSTITUENTS)&lt;/Q&gt;&lt;R&gt;1&lt;/R&gt;&lt;C&gt;1&lt;/C&gt;&lt;D xsi:type="xsd:long"&gt;30&lt;/D&gt;&lt;/FQL&gt;&lt;FQL&gt;&lt;Q&gt;EWY^SIZE(FG_CONSTITUENTS)&lt;/Q&gt;&lt;R&gt;1&lt;/R&gt;&lt;C&gt;1&lt;/C&gt;&lt;D xsi:type="xsd:long"&gt;83&lt;/D&gt;&lt;/FQL&gt;&lt;FQL&gt;&lt;Q&gt;EWM^SIZE(FG_CONSTITUENTS)&lt;/Q&gt;&lt;R&gt;1&lt;/R&gt;&lt;C&gt;1&lt;/C&gt;&lt;D xsi:type="xsd:long"&gt;28&lt;/D&gt;&lt;/FQL&gt;&lt;FQL&gt;&lt;Q&gt;EPU^FMA_COS_UP("EPS","1M",+1,NOW,,,"PORTAGG","MEANR")&lt;/Q&gt;&lt;R&gt;1&lt;/R&gt;&lt;C&gt;1&lt;/C&gt;&lt;D xsi:type="xsd:double"&gt;9&lt;/D&gt;&lt;/FQL&gt;&lt;FQL&gt;&lt;Q&gt;EIDO^FMA_COS_UP("EPS","1M",+1,NOW,,,"PORTAGG","MEANR")&lt;/Q&gt;&lt;R&gt;1&lt;/R&gt;&lt;C&gt;1&lt;/C&gt;&lt;D xsi:type="xsd:double"&gt;17&lt;/D&gt;&lt;/FQL&gt;&lt;FQL&gt;&lt;Q&gt;GREK^FG_TOTAL_RETURNC(0,-6AM)&lt;/Q&gt;&lt;R&gt;1&lt;/R&gt;&lt;C&gt;1&lt;/C&gt;&lt;D xsi:type="xsd:double"&gt;41.21393&lt;/D&gt;&lt;/FQL&gt;&lt;FQL&gt;&lt;Q&gt;ECH^FG_TOTAL_RETURNC(0,-3AM)&lt;/Q&gt;&lt;R&gt;1&lt;/R&gt;&lt;C&gt;1&lt;/C&gt;&lt;D xsi:type="xsd:double"&gt;4.3923736&lt;/D&gt;&lt;/FQL&gt;&lt;FQL&gt;&lt;Q&gt;CNYA^P_PRICE(0)/P_PRICE_LOW_PR(0,,,,,,"PRICE","INTRA","52W")-1&lt;/Q&gt;&lt;R&gt;1&lt;/R&gt;&lt;C&gt;1&lt;/C&gt;&lt;D xsi:type="xsd:double"&gt;0.4102832&lt;/D&gt;&lt;/FQL&gt;&lt;FQL&gt;&lt;Q&gt;VWO^FG_TOTAL_RETURNC(0,-3AM)&lt;/Q&gt;&lt;R&gt;1&lt;/R&gt;&lt;C&gt;1&lt;/C&gt;&lt;D xsi:type="xsd:double"&gt;9.193277&lt;/D&gt;&lt;/FQL&gt;&lt;FQL&gt;&lt;Q&gt;EWJ^PERCENT_CHANGE(FMA_EPS(+1,0,,,,"PORTAGG","MEAN"),FMA_EPS(+1,-1AM,,,,"PORTAGG","MEAN"))&lt;/Q&gt;&lt;R&gt;1&lt;/R&gt;&lt;C&gt;1&lt;/C&gt;&lt;D xsi:type="xsd:double"&gt;-0.19035846838536&lt;/D&gt;&lt;/FQL&gt;&lt;FQL&gt;&lt;Q&gt;VWO^PERCENT_CHANGE(FMA_EPS(+1,0,,,,"PORTAGG","MEAN"),FMA_EPS(+1,-3AM,,,,"PORTAGG","MEAN"))&lt;/Q&gt;&lt;R&gt;0&lt;/R&gt;&lt;C&gt;0&lt;/C&gt;&lt;/FQL&gt;&lt;FQL&gt;&lt;Q&gt;EWJ^SIZE(FG_CONSTITUENTS)&lt;/Q&gt;&lt;R&gt;1&lt;/R&gt;&lt;C&gt;1&lt;/C&gt;&lt;D xsi:type="xsd:long"&gt;180&lt;/D&gt;&lt;/FQL&gt;&lt;FQL&gt;&lt;Q&gt;VGK^SIZE(FG_CONSTITUENTS)&lt;/Q&gt;&lt;R&gt;1&lt;/R&gt;&lt;C&gt;1&lt;/C&gt;&lt;D xsi:type="xsd:long"&gt;1232&lt;/D&gt;&lt;/FQL&gt;&lt;FQL&gt;&lt;Q&gt;UAE^SIZE(FG_CONSTITUENTS)&lt;/Q&gt;&lt;R&gt;1&lt;/R&gt;&lt;C&gt;1&lt;/C&gt;&lt;D xsi:type="xsd:long"&gt;54&lt;/D&gt;&lt;/FQL&gt;&lt;FQL&gt;&lt;Q&gt;TUR^FMA_COS_UP("EPS","1M",+1,NOW,,,"PORTAGG","MEANR")&lt;/Q&gt;&lt;R&gt;1&lt;/R&gt;&lt;C&gt;1&lt;/C&gt;&lt;D xsi:type="xsd:double"&gt;10&lt;/D&gt;&lt;/FQL&gt;&lt;FQL&gt;&lt;Q&gt;MCHI^FMA_COS_UP("EPS","1M",+1,NOW,,,"PORTAGG","MEANR")&lt;/Q&gt;&lt;R&gt;1&lt;/R&gt;&lt;C&gt;1&lt;/C&gt;&lt;D xsi:type="xsd:double"&gt;234&lt;/D&gt;&lt;/FQL&gt;&lt;FQL&gt;&lt;Q&gt;EZA^FMA_COS_UP("EPS","1M",+1,NOW,,,"PORTAGG","MEANR")&lt;/Q&gt;&lt;R&gt;1&lt;/R&gt;&lt;C&gt;1&lt;/C&gt;&lt;D xsi:type="xsd:double"&gt;11&lt;/D&gt;&lt;/FQL&gt;&lt;FQL&gt;&lt;Q&gt;EWW^FMA_COS_UP("EPS","1M",+1,NOW,,,"PORTAGG","MEANR")&lt;/Q&gt;&lt;R&gt;1&lt;/R&gt;&lt;C&gt;1&lt;/C&gt;&lt;D xsi:type="xsd:double"&gt;16&lt;/D&gt;&lt;/FQL&gt;&lt;FQL&gt;&lt;Q&gt;EWM^FMA_COS_DOWN("EPS","1M",+1,NOW,,,"PORTAGG","MEANR")&lt;/Q&gt;&lt;R&gt;1&lt;/R&gt;&lt;C&gt;1&lt;/C&gt;&lt;D xsi:type="xsd:double"&gt;16&lt;/D&gt;&lt;/FQL&gt;&lt;FQL&gt;&lt;Q&gt;EPHE^FMA_COS_DOWN("EPS","1M",+1,NOW,,,"PORTAGG","MEANR")&lt;/Q&gt;&lt;R&gt;1&lt;/R&gt;&lt;C&gt;1&lt;/C&gt;&lt;D xsi:type="xsd:double"&gt;12&lt;/D&gt;&lt;/FQL&gt;&lt;FQL&gt;&lt;Q&gt;CNYA^FMA_COS_DOWN("EPS","1M",+1,NOW,,,"PORTAGG","MEANR")&lt;/Q&gt;&lt;R&gt;1&lt;/R&gt;&lt;C&gt;1&lt;/C&gt;&lt;D xsi:type="xsd:double"&gt;179&lt;/D&gt;&lt;/FQL&gt;&lt;FQL&gt;&lt;Q&gt;UAE^FMA_RBICS_REV_CURRENT(30, LOC, "PORTAGG")&lt;/Q&gt;&lt;R&gt;1&lt;/R&gt;&lt;C&gt;1&lt;/C&gt;&lt;D xsi:type="xsd:double"&gt;58.713109746048&lt;/D&gt;&lt;/FQL&gt;&lt;FQL&gt;&lt;Q&gt;MCHI^FMA_RBICS_REV_CURRENT(30, LOC, "PORTAGG")&lt;/Q&gt;&lt;R&gt;1&lt;/R&gt;&lt;C&gt;1&lt;/C&gt;&lt;D xsi:type="xsd:double"&gt;24.618549322336&lt;/D&gt;&lt;/FQL&gt;&lt;FQL&gt;&lt;Q&gt;EWZ^FMA_RBICS_REV_CURRENT(30, LOC, "PORTAGG")&lt;/Q&gt;&lt;R&gt;1&lt;/R&gt;&lt;C&gt;1&lt;/C&gt;&lt;D xsi:type="xsd:double"&gt;39.963510556872&lt;/D&gt;&lt;/FQL&gt;&lt;FQL&gt;&lt;Q&gt;EWM^FMA_RBICS_REV_CURRENT(30, LOC, "PORTAGG")&lt;/Q&gt;&lt;R&gt;1&lt;/R&gt;&lt;C&gt;1&lt;/C&gt;&lt;D xsi:type="xsd:double"&gt;48.541710085624&lt;/D&gt;&lt;/FQL&gt;&lt;FQL&gt;&lt;Q&gt;EIDO^FMA_RBICS_REV_CURRENT(30, LOC, "PORTAGG")&lt;/Q&gt;&lt;R&gt;1&lt;/R&gt;&lt;C&gt;1&lt;/C&gt;&lt;D xsi:type="xsd:double"&gt;45.924961605529&lt;/D&gt;&lt;/FQL&gt;&lt;FQL&gt;&lt;Q&gt;VNM^FG_ROE(0)&lt;/Q&gt;&lt;R&gt;1&lt;/R&gt;&lt;C&gt;1&lt;/C&gt;&lt;D xsi:type="xsd:double"&gt;10.4278732744684&lt;/D&gt;&lt;/FQL&gt;&lt;FQL&gt;&lt;Q&gt;QAT^FG_ROE(0)&lt;/Q&gt;&lt;R&gt;1&lt;/R&gt;&lt;C&gt;1&lt;/C&gt;&lt;D xsi:type="xsd:double"&gt;10.5976342860649&lt;/D&gt;&lt;/FQL&gt;&lt;FQL&gt;&lt;Q&gt;EZA^FG_ROE(0)&lt;/Q&gt;&lt;R&gt;1&lt;/R&gt;&lt;C&gt;1&lt;/C&gt;&lt;D xsi:type="xsd:double"&gt;15.9515342891014&lt;/D&gt;&lt;/FQL&gt;&lt;FQL&gt;&lt;Q&gt;EWT^FG_ROE(0)&lt;/Q&gt;&lt;R&gt;1&lt;/R&gt;&lt;C&gt;1&lt;/C&gt;&lt;D xsi:type="xsd:double"&gt;13.5193811931952&lt;/D&gt;&lt;/FQL&gt;&lt;FQL&gt;&lt;Q&gt;EPHE^FG_ROE(0)&lt;/Q&gt;&lt;R&gt;1&lt;/R&gt;&lt;C&gt;1&lt;/C&gt;&lt;D xsi:type="xsd:double"&gt;12.2157536152885&lt;/D&gt;&lt;/FQL&gt;&lt;FQL&gt;&lt;Q&gt;EWY^PERCENT_CHANGE(FMA_EPS(+1,0,,,,"PORTAGG","MEAN"),FMA_EPS(+1,-1AM,,,,"PORTAGG","MEAN"))&lt;/Q&gt;&lt;R&gt;1&lt;/R&gt;&lt;C&gt;1&lt;/C&gt;&lt;D xsi:type="xsd:double"&gt;-0.245820025468456&lt;/D&gt;&lt;/FQL&gt;&lt;FQL&gt;&lt;Q&gt;EIDO^P_PRICE(0)/P_PRICE_LOW_PR(0,,,,,,"PRICE","INTRA","52W")-1&lt;/Q&gt;&lt;R&gt;1&lt;/R&gt;&lt;C&gt;1&lt;/C&gt;&lt;D xsi:type="xsd:double"&gt;0.2551918&lt;/D&gt;&lt;/FQL&gt;&lt;FQL&gt;&lt;Q&gt;EIDO^PERCENT_CHANGE(FMA_EPS(+1,0,,,,"PORTAGG","MEAN"),FMA_EPS(+1,-1AM,,,,"PORTAGG","MEAN"))&lt;/Q&gt;&lt;R&gt;1&lt;/R&gt;&lt;C&gt;1&lt;/C&gt;&lt;D xsi:type="xsd:double"&gt;-5.33339869382139&lt;/D&gt;&lt;/FQL&gt;&lt;FQL&gt;&lt;Q&gt;EWJ^FG_TOTAL_RETURNC(0,-6AM)&lt;/Q&gt;&lt;R&gt;1&lt;/R&gt;&lt;C&gt;1&lt;/C&gt;&lt;D xsi:type="xsd:double"&gt;17.106855&lt;/D&gt;&lt;/FQL&gt;&lt;FQL&gt;&lt;Q&gt;URTH^FG_TOTAL_RETURNC(0,-3AM)&lt;/Q&gt;&lt;R&gt;1&lt;/R&gt;&lt;C&gt;1&lt;/C&gt;&lt;D xsi:type="xsd:double"&gt;8.174503&lt;/D&gt;&lt;/FQL&gt;&lt;FQL&gt;&lt;Q&gt;SPY^PERCENT_CHANGE(FMA_EPS(+1,0,,,,"PORTAGG","MEAN"),FMA_EPS(+1,-3AM,,,,"PORTAGG","MEAN"))&lt;/Q&gt;&lt;R&gt;1&lt;/R&gt;&lt;C&gt;1&lt;/C&gt;&lt;D xsi:type="xsd:double"&gt;1.52893062842414&lt;/D&gt;&lt;/FQL&gt;&lt;FQL&gt;&lt;Q&gt;EWJ^FMA_PCT_ABOVE_MAVG(200,0,,,,"PORTAGG")&lt;/Q&gt;&lt;R&gt;1&lt;/R&gt;&lt;C&gt;1&lt;/C&gt;&lt;D xsi:type="xsd:double"&gt;77.7777777777778&lt;/D&gt;&lt;/FQL&gt;&lt;FQL&gt;&lt;Q&gt;VGK^FMA_PCT_ABOVE_MAVG(200,0,,,,"PORTAGG")&lt;/Q&gt;&lt;R&gt;0&lt;/R&gt;&lt;C&gt;0&lt;/C&gt;&lt;/FQL&gt;&lt;FQL&gt;&lt;Q&gt;URTH^FMA_COS_UP("EPS","1M",+1,NOW,,,"PORTAGG","MEANR")&lt;/Q&gt;&lt;R&gt;1&lt;/R&gt;&lt;C&gt;1&lt;/C&gt;&lt;D xsi:type="xsd:double"&gt;621&lt;/D&gt;&lt;/FQL&gt;&lt;FQL&gt;&lt;Q&gt;KSA^FMA_COS_UP("EPS","1M",+1,NOW,,,"PORTAGG","MEANR")&lt;/Q&gt;&lt;R&gt;1&lt;/R&gt;&lt;C&gt;1&lt;/C&gt;&lt;D xsi:type="xsd:double"&gt;37&lt;/D&gt;&lt;/FQL&gt;&lt;FQL&gt;&lt;Q&gt;UAE^FMA_COS_DOWN("EPS","1M",+1,NOW,,,"PORTAGG","MEANR")&lt;/Q&gt;&lt;R&gt;1&lt;/R&gt;&lt;C&gt;1&lt;/C&gt;&lt;D xsi:type="xsd:double"&gt;6&lt;/D&gt;&lt;/FQL&gt;&lt;FQL&gt;&lt;Q&gt;QAT^FMA_COS_DOWN("EPS","1M",+1,NOW,,,"PORTAGG","MEANR")&lt;/Q&gt;&lt;R&gt;1&lt;/R&gt;&lt;C&gt;1&lt;/C&gt;&lt;D xsi:type="xsd:double"&gt;3&lt;/D&gt;&lt;/FQL&gt;&lt;FQL&gt;&lt;Q&gt;GREK^FMA_COS_DOWN("EPS","1M",+1,NOW,,,"PORTAGG","MEANR")&lt;/Q&gt;&lt;R&gt;1&lt;/R&gt;&lt;C&gt;1&lt;/C&gt;&lt;D xsi:type="xsd:double"&gt;6&lt;/D&gt;&lt;/FQL&gt;&lt;FQL&gt;&lt;Q&gt;EWY^FMA_COS_DOWN("EPS","1M",+1,NOW,,,"PORTAGG","MEANR")&lt;/Q&gt;&lt;R&gt;1&lt;/R&gt;&lt;C&gt;1&lt;/C&gt;&lt;D xsi:type="xsd:double"&gt;34&lt;/D&gt;&lt;/FQL&gt;&lt;FQL&gt;&lt;Q&gt;EWT^SIZE(FG_CONSTITUENTS)&lt;/Q&gt;&lt;R&gt;1&lt;/R&gt;&lt;C&gt;1&lt;/C&gt;&lt;D xsi:type="xsd:long"&gt;89&lt;/D&gt;&lt;/FQL&gt;&lt;FQL&gt;&lt;Q&gt;EPOL^SIZE(FG_CONSTITUENTS)&lt;/Q&gt;&lt;R&gt;1&lt;/R&gt;&lt;C&gt;1&lt;/C&gt;&lt;D xsi:type="xsd:long"&gt;34&lt;/D&gt;&lt;/FQL&gt;&lt;FQL&gt;&lt;Q&gt;ECH^SIZE(FG_CONSTITUENTS)&lt;/Q&gt;&lt;R&gt;1&lt;/R&gt;&lt;C&gt;1&lt;/C&gt;&lt;D xsi:type="xsd:long"&gt;27&lt;/D&gt;&lt;/FQL&gt;&lt;FQL&gt;&lt;Q&gt;ECH^FMA_RBICS_REV_CURRENT(30, LOC, "PORTAGG")&lt;/Q&gt;&lt;R&gt;1&lt;/R&gt;&lt;C&gt;1&lt;/C&gt;&lt;D xsi:type="xsd:double"&gt;28.773797421439&lt;/D&gt;&lt;/FQL&gt;&lt;FQL&gt;&lt;Q&gt;EPU^FG_ROE(0)&lt;/Q&gt;&lt;R&gt;1&lt;/R&gt;&lt;C&gt;1&lt;/C&gt;&lt;D xsi:type="xsd:double"&gt;16.489110273038&lt;/D&gt;&lt;/FQL&gt;&lt;FQL&gt;&lt;Q&gt;TRYUS10Y-FDS^PCTCHG(FG_YIELD(0,,,,"YTM"),FG_YIELD(-1AM,,,,"YTM"))&lt;/Q&gt;&lt;R&gt;1&lt;/R&gt;&lt;C&gt;1&lt;/C&gt;&lt;D xsi:type="xsd:double"&gt;-6.6669807&lt;/D&gt;&lt;/FQL&gt;&lt;FQL&gt;&lt;Q&gt;TRYPH10Y-FDS^FG_YIELD_NAME&lt;/Q&gt;&lt;R&gt;1&lt;/R&gt;&lt;C&gt;1&lt;/C&gt;&lt;D xsi:type="xsd:string"&gt;Philippines Benchmark Bond - 10 Year&lt;/D&gt;&lt;/FQL&gt;&lt;FQL&gt;&lt;Q&gt;REFVNDISC-FDS^PROPER_NAME(0,,,"SECURITY","NAME")&lt;/Q&gt;&lt;R&gt;1&lt;/R&gt;&lt;C&gt;1&lt;/C&gt;&lt;D xsi:type="xsd:string"&gt;Vietnam Discount Rate&lt;/D&gt;&lt;/FQL&gt;&lt;FQL&gt;&lt;Q&gt;REFTHREPO-FDS^FG_YIELD(NOW,,,0)&lt;/Q&gt;&lt;R&gt;1&lt;/R&gt;&lt;C&gt;1&lt;/C&gt;&lt;D xsi:type="xsd:double"&gt;1.5&lt;/D&gt;&lt;/FQL&gt;&lt;FQL&gt;&lt;Q&gt;REFINREPO-FDS^(SUBARRAY(NOT_NA(NO_REPEAT_F(FG_YIELD(NOW,-10AY,D))),0,1)-SUBARRAY(NOT_NA(NO_REPEAT_F(FG_YIELD(NOW,-10AY,D))),1,1))*100&lt;/Q&gt;&lt;R&gt;1&lt;/R&gt;&lt;C&gt;1&lt;/C&gt;&lt;D xsi:type="xsd:double"&gt;-50&lt;/D&gt;&lt;/FQL&gt;&lt;FQL&gt;&lt;Q&gt;REFZAREPO-FDS^PROPER_NAME(0,,,"SECURITY","NAME")&lt;/Q&gt;&lt;R&gt;1&lt;/R&gt;&lt;C&gt;1&lt;/C&gt;&lt;D xsi:type="xsd:string"&gt;South Africa Repo Rate&lt;/D&gt;&lt;/FQL&gt;&lt;FQL&gt;&lt;Q&gt;REFMXTON-FDS^FG_YIELD(NOW,,,0)&lt;/Q&gt;&lt;R&gt;1&lt;/R&gt;&lt;C&gt;1&lt;/C&gt;&lt;D xsi:type="xsd:double"&gt;7.75&lt;/D&gt;&lt;/FQL&gt;&lt;FQL&gt;&lt;Q&gt;REFPEMPR-FDS^(SUBARRAY(NOT_NA(NO_REPEAT_F(FG_YIELD(NOW,-10AY,D))),0,1)-SUBARRAY(NOT_NA(NO_REPEAT_F(FG_YIELD(NOW,-10AY,D))),1,1))*100&lt;/Q&gt;&lt;R&gt;1&lt;/R&gt;&lt;C&gt;1&lt;/C&gt;&lt;D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xsi:type="xsd:double"&gt;-25&lt;/D&gt;&lt;/FQL&gt;&lt;FQL&gt;&lt;Q&gt;REFPHRREPO-FDS^PROPER_NAME(0,,,"SECURITY","NAME")&lt;/Q&gt;&lt;R&gt;1&lt;/R&gt;&lt;C&gt;1&lt;/C&gt;&lt;D xsi:type="xsd:string"&gt;Philippines Reverse Repo Rate - Overnight&lt;/D&gt;&lt;/FQL&gt;&lt;FQL&gt;&lt;Q&gt;REFCNRMB-FDS^FG_YIELD(NOW,,,0)&lt;/Q&gt;&lt;R&gt;1&lt;/R&gt;&lt;C&gt;1&lt;/C&gt;&lt;D xsi:type="xsd:double"&gt;3&lt;/D&gt;&lt;/FQL&gt;&lt;FQL&gt;&lt;Q&gt;TRYTR7Y-FDS^PCTCHG(FG_YIELD(0,,,,"YTM"),FG_YIELD(-3AM,,,,"YTM"))&lt;/Q&gt;&lt;R&gt;1&lt;/R&gt;&lt;C&gt;1&lt;/C&gt;&lt;D xsi:type="xsd:double"&gt;-1.3781941&lt;/D&gt;&lt;/FQL&gt;&lt;FQL&gt;&lt;Q&gt;TRYIN10Y-FDS^PCTCHG(FG_YIELD(0,,,,"YTM"),FG_YIELD(-3AM,,,,"YTM"))&lt;/Q&gt;&lt;R&gt;1&lt;/R&gt;&lt;C&gt;1&lt;/C&gt;&lt;D xsi:type="xsd:double"&gt;2.1915638&lt;/D&gt;&lt;/FQL&gt;&lt;FQL&gt;&lt;Q&gt;REFFFUND-FDS^(SUBARRAY(NOT_NA(NO_REPEAT_F(FG_YIELD(NOW,-10AY,D))),0,1)-SUBARRAY(NOT_NA(NO_REPEAT_F(FG_YIELD(NOW,-10AY,D))),1,1))*100&lt;/Q&gt;&lt;R&gt;1&lt;/R&gt;&lt;C&gt;1&lt;/C&gt;&lt;D xsi:type="xsd:double"&gt;-25&lt;/D&gt;&lt;/FQL&gt;&lt;FQL&gt;&lt;Q&gt;TRYPE10Y-FDS^PCTCHG(FG_YIELD(0,,,,"YTM"),FG_YIELD(-3AM,,,,"YTM"))&lt;/Q&gt;&lt;R&gt;1&lt;/R&gt;&lt;C&gt;1&lt;/C&gt;&lt;D xsi:type="xsd:double"&gt;-5.610616&lt;/D&gt;&lt;/FQL&gt;&lt;FQL&gt;&lt;Q&gt;TIPSCL10Y-FDS^PCTCHG(FG_YIELD(0,,,,"YTM"),FG_YIELD(-3AM,,,,"YTM"))&lt;/Q&gt;&lt;R&gt;1&lt;/R&gt;&lt;C&gt;1&lt;/C&gt;&lt;D xsi:type="xsd:double"&gt;-3.6912093&lt;/D&gt;&lt;/FQL&gt;&lt;FQL&gt;&lt;Q&gt;TRYVN10Y-FDS^FG_YIELD(0,,,,"YTM")&lt;/Q&gt;&lt;R&gt;1&lt;/R&gt;&lt;C&gt;1&lt;/C&gt;&lt;D xsi:type="xsd:double"&gt;3.5971947&lt;/D&gt;&lt;/FQL&gt;&lt;FQL&gt;&lt;Q&gt;TRYQA10Y-FDS^FG_YIELD(0,,,,"YTM")&lt;/Q&gt;&lt;R&gt;0&lt;/R&gt;&lt;C&gt;0&lt;/C&gt;&lt;/FQL&gt;&lt;FQL&gt;&lt;Q&gt;TRYZA10Y-FDS^FG_YIELD(0,,,,"YTM")&lt;/Q&gt;&lt;R&gt;1&lt;/R&gt;&lt;C&gt;1&lt;/C&gt;&lt;D xsi:type="xsd:double"&gt;9.315732&lt;/D&gt;&lt;/FQL&gt;&lt;FQL&gt;&lt;Q&gt;TRYUS10Y-FDS^FG_YIELD(0,,,,"YTM")&lt;/Q&gt;&lt;R&gt;1&lt;/R&gt;&lt;C&gt;1&lt;/C&gt;&lt;D xsi:type="xsd:double"&gt;4.0332&lt;/D&gt;&lt;/FQL&gt;&lt;FQL&gt;&lt;Q&gt;TRYPH10Y-FDS^FG_YIELD(0,,,,"YTM")&lt;/Q&gt;&lt;R&gt;1&lt;/R&gt;&lt;C&gt;1&lt;/C&gt;&lt;D xsi:type="xsd:double"&gt;5.9335184&lt;/D&gt;&lt;/FQL&gt;&lt;FQL&gt;&lt;Q&gt;CC_SA^IMF_IFS_RCPI_Q(0)&lt;/Q&gt;&lt;R&gt;1&lt;/R&gt;&lt;C&gt;1&lt;/C&gt;&lt;D xsi:type="xsd:double"&gt;2.2690477&lt;/D&gt;&lt;/FQL&gt;&lt;FQL&gt;&lt;Q&gt;CC_CN^IMF_IFS_RCPI_Q(0)&lt;/Q&gt;&lt;R&gt;1&lt;/R&gt;&lt;C&gt;1&lt;/C&gt;&lt;D xsi:type="xsd:double"&gt;-0.012964759&lt;/D&gt;&lt;/FQL&gt;&lt;FQL&gt;&lt;Q&gt;CC_PE^IMF_IFS_RCPI_Q(0)&lt;/Q&gt;&lt;R&gt;0&lt;/R&gt;&lt;C&gt;0&lt;/C&gt;&lt;/FQL&gt;&lt;FQL&gt;&lt;Q&gt;VGK^FMA_EVAL_EBITDA(NTMA,0,,,"PORTAGG","MEANR")&lt;/Q&gt;&lt;R&gt;0&lt;/R&gt;&lt;C&gt;0&lt;/C&gt;&lt;/FQL&gt;&lt;FQL&gt;&lt;Q&gt;KSA^FMA_DIV_YLD(NTMA,NOW,NOW,M,"PORTAGG","MEANR")&lt;/Q&gt;&lt;R&gt;1&lt;/R&gt;&lt;C&gt;1&lt;/C&gt;&lt;D xsi:type="xsd:double"&gt;4.54675394207207&lt;/D&gt;&lt;/FQL&gt;&lt;FQL&gt;&lt;Q&gt;EPHE^FMA_COS_UP("EPS","1M",+1,NOW,,,"PORTAGG","MEANR")&lt;/Q&gt;&lt;R&gt;1&lt;/R&gt;&lt;C&gt;1&lt;/C&gt;&lt;D xsi:type="xsd:double"&gt;13&lt;/D&gt;&lt;/FQL&gt;&lt;FQL&gt;&lt;Q&gt;UAE^FG_ROE(0)&lt;/Q&gt;&lt;R&gt;1&lt;/R&gt;&lt;C&gt;1&lt;/C&gt;&lt;D xsi:type="xsd:double"&gt;15.8437271266564&lt;/D&gt;&lt;/FQL&gt;&lt;FQL&gt;&lt;Q&gt;EIDO^FG_ROE(0)&lt;/Q&gt;&lt;R&gt;1&lt;/R&gt;&lt;C&gt;1&lt;/C&gt;&lt;D xsi:type="xsd:double"&gt;14.0799454474192&lt;/D&gt;&lt;/FQL&gt;&lt;FQL&gt;&lt;Q&gt;TRYGR10Y-FDS^FG_YIELD_NAME&lt;/Q&gt;&lt;R&gt;1&lt;/R&gt;&lt;C&gt;1&lt;/C&gt;&lt;D xsi:type="xsd:string"&gt;Greece Benchmark Bond - 10 Year&lt;/D&gt;&lt;/FQL&gt;&lt;FQL&gt;&lt;Q&gt;TRYID10Y-FDS^FG_YIELD_NAME&lt;/Q&gt;&lt;R&gt;1&lt;/R&gt;&lt;C&gt;1&lt;/C&gt;&lt;D xsi:type="xsd:string"&gt;Treasury - Indonesia Benchmark Bond 10Y&lt;/D&gt;&lt;/FQL&gt;&lt;FQL&gt;&lt;Q&gt;REFAEREPO-FDS^(SUBARRAY(NOT_NA(NO_REPEAT_F(FG_YIELD(NOW,-10AY,D))),0,1)-SUBARRAY(NOT_NA(NO_REPEAT_F(FG_YIELD(NOW,-10AY,D))),1,1))*100&lt;/Q&gt;&lt;R&gt;1&lt;/R&gt;&lt;C&gt;1&lt;/C&gt;&lt;D xsi:type="xsd:double"&gt;-25&lt;/D&gt;&lt;/FQL&gt;&lt;FQL&gt;&lt;Q&gt;REFTHREPO-FDS^PROPER_NAME(0,,,"SECURITY","NAME")&lt;/Q&gt;&lt;R&gt;1&lt;/R&gt;&lt;C&gt;1&lt;/C&gt;&lt;D xsi:type="xsd:string"&gt;Thailand Repo Rate - 1 Day&lt;/D&gt;&lt;/FQL&gt;&lt;FQL&gt;&lt;Q&gt;REFINREPO-FDS^FG_YIELD(NOW,,,0)&lt;/Q&gt;&lt;R&gt;1&lt;/R&gt;&lt;C&gt;1&lt;/C&gt;&lt;D xsi:type="xsd:double"&gt;5.5&lt;/D&gt;&lt;/FQL&gt;&lt;FQL&gt;&lt;Q&gt;REFBRSELIC-FDS^(SUBARRAY(NOT_NA(NO_REPEAT_F(FG_YIELD(NOW,-10AY,D))),0,1)-SUBARRAY(NOT_NA(NO_REPEAT_F(FG_YIELD(NOW,-10AY,D))),1,1))*100&lt;/Q&gt;&lt;R&gt;1&lt;/R&gt;&lt;C&gt;1&lt;/C&gt;&lt;D xsi:type="xsd:double"&gt;25&lt;/D&gt;&lt;/FQL&gt;&lt;FQL&gt;&lt;Q&gt;REFMXTON-FDS^PROPER_NAME(0,,,"SECURITY","NAME")&lt;/Q&gt;&lt;R&gt;1&lt;/R&gt;&lt;C&gt;1&lt;/C&gt;&lt;D xsi:type="xsd:string"&gt;Mexico Target Rate - Overnight&lt;/D&gt;&lt;/FQL&gt;&lt;FQL&gt;&lt;Q&gt;REFPEMPR-FDS^FG_YIELD(NOW,,,0)&lt;/Q&gt;&lt;R&gt;1&lt;/R&gt;&lt;C&gt;1&lt;/C&gt;&lt;D xsi:type="xsd:double"&gt;4.25&lt;/D&gt;&lt;/FQL&gt;&lt;FQL&gt;&lt;Q&gt;REFIDRREPO-FDS^(SUBARRAY(NOT_NA(NO_REPEAT_F(FG_YIELD(NOW,-10AY,D))),0,1)-SUBARRAY(NOT_NA(NO_REPEAT_F(FG_YIELD(NOW,-10AY,D))),1,1))*100&lt;/Q&gt;&lt;R&gt;1&lt;/R&gt;&lt;C&gt;1&lt;/C&gt;&lt;D xsi:type="xsd:double"&gt;-25&lt;/D&gt;&lt;/FQL&gt;&lt;FQL&gt;&lt;Q&gt;REFCNRMB-FDS^PROPER_NAME(0,,,"SECURITY","NAME")&lt;/Q&gt;&lt;R&gt;1&lt;/R&gt;&lt;C&gt;1&lt;/C&gt;&lt;D xsi:type="xsd:string"&gt;China Loan Prime Rate (LPR) - 1 Year&lt;/D&gt;&lt;/FQL&gt;&lt;FQL&gt;&lt;Q&gt;TRYTR7Y-FDS^PCTCHG(FG_YIELD(0,,,,"YTM"),FG_YIELD(-1AM,,,,"YTM"))&lt;/Q&gt;&lt;R&gt;1&lt;/R&gt;&lt;C&gt;1&lt;/C&gt;&lt;D xsi:type="xsd:double"&gt;4.383003&lt;/D&gt;&lt;/FQL&gt;&lt;FQL&gt;&lt;Q&gt;TRYIN10Y-FDS^PCTCHG(FG_YIELD(0,,,,"YTM"),FG_YIELD(-1AM,,,,"YTM"))&lt;/Q&gt;&lt;R&gt;1&lt;/R&gt;&lt;C&gt;1&lt;/C&gt;&lt;D xsi:type="xsd:double"&gt;0.17774898&lt;/D&gt;&lt;/FQL&gt;&lt;FQL&gt;&lt;Q&gt;REFFFUND-FDS^FG_YIELD(NOW,,,0)&lt;/Q&gt;&lt;R&gt;1&lt;/R&gt;&lt;C&gt;1&lt;/C&gt;&lt;D xsi:type="xsd:double"&gt;4.5&lt;/D&gt;&lt;/FQL&gt;&lt;FQL&gt;&lt;Q&gt;TRYPE10Y-FDS^PCTCHG(FG_YIELD(0,,,,"YTM"),FG_YIELD(-1AM,,,,"YTM"))&lt;/Q&gt;&lt;R&gt;1&lt;/R&gt;&lt;C&gt;1&lt;/C&gt;&lt;D xsi:type="xsd:double"&gt;-2.4548144&lt;/D&gt;&lt;/FQL&gt;&lt;FQL&gt;&lt;Q&gt;TIPSCL10Y-FDS^PCTCHG(FG_YIELD(0,,,,"YTM"),FG_YIELD(-1AM,,,,"YTM"))&lt;/Q&gt;&lt;R&gt;1&lt;/R&gt;&lt;C&gt;1&lt;/C&gt;&lt;D xsi:type="xsd:double"&gt;1.8771614&lt;/D&gt;&lt;/FQL&gt;&lt;FQL&gt;&lt;Q&gt;TRYVN10Y-FDS^FG_YIELD_NAME&lt;/Q&gt;&lt;R&gt;1&lt;/R&gt;&lt;C&gt;1&lt;/C&gt;&lt;D xsi:type="xsd:string"&gt;Treasury - Vietnam Benchmark Bond 10Y&lt;/D&gt;&lt;/FQL&gt;&lt;FQL&gt;&lt;Q&gt;TRYQA10Y-FDS^FG_YIELD_NAME&lt;/Q&gt;&lt;R&gt;1&lt;/R&gt;&lt;C&gt;1&lt;/C&gt;&lt;D xsi:type="xsd:string"&gt;Treasury - Qatar Benchmark Bond 10Y&lt;/D&gt;&lt;/FQL&gt;&lt;FQL&gt;&lt;Q&gt;TRYZA10Y-FDS^FG_YIELD_NAME&lt;/Q&gt;&lt;R&gt;1&lt;/R&gt;&lt;C&gt;1&lt;/C&gt;&lt;D xsi:type="xsd:string"&gt;Treasury - South Africa Benchmark Bond 10Y&lt;/D&gt;&lt;/FQL&gt;&lt;FQL&gt;&lt;Q&gt;TRYUS10Y-FDS^FG_YIELD_NAME&lt;/Q&gt;&lt;R&gt;1&lt;/R&gt;&lt;C&gt;1&lt;/C&gt;&lt;D xsi:type="xsd:string"&gt;US Benchmark Bond - 10 Year&lt;/D&gt;&lt;/FQL&gt;&lt;FQL&gt;&lt;Q&gt;CC_VN^IMF_IFS_RCPI_Q(0)&lt;/Q&gt;&lt;R&gt;0&lt;/R&gt;&lt;C&gt;0&lt;/C&gt;&lt;/FQL&gt;&lt;FQL&gt;&lt;Q&gt;CC_KR^IMF_IFS_RCPI_Q(0)&lt;/Q&gt;&lt;R&gt;1&lt;/R&gt;&lt;C&gt;1&lt;/C&gt;&lt;D xsi:type="xsd:double"&gt;2.0500102&lt;/D&gt;&lt;/FQL&gt;&lt;FQL&gt;&lt;Q&gt;CC_PL^IMF_IFS_RCPI_Q(0)&lt;/Q&gt;&lt;R&gt;1&lt;/R&gt;&lt;C&gt;1&lt;/C&gt;&lt;D xsi:type="xsd:double"&gt;4.4252543&lt;/D&gt;&lt;/FQL&gt;&lt;FQL&gt;&lt;Q&gt;VWO^FG_PE_NTM(0,,,90,0)&lt;/Q&gt;&lt;R&gt;0&lt;/R&gt;&lt;C&gt;0&lt;/C&gt;&lt;/FQL&gt;&lt;FQL&gt;&lt;Q&gt;VGK^JULIAN(FMA_DIV_YLD(NTMA,NOW,NOW,M,"PORTAGG","MEANR").DATES)&lt;/Q&gt;&lt;R&gt;1&lt;/R&gt;&lt;C&gt;1&lt;/C&gt;&lt;D xsi:type="xsd:long"&gt;45869&lt;/D&gt;&lt;/FQL&gt;&lt;FQL&gt;&lt;Q&gt;VNM^FMA_EVAL_EBITDA(NTMA,0,,,"PORTAGG","MEANR")&lt;/Q&gt;&lt;R&gt;1&lt;/R&gt;&lt;C&gt;1&lt;/C&gt;&lt;D xsi:type="xsd:double"&gt;11.1194163368645&lt;/D&gt;&lt;/FQL&gt;&lt;FQL&gt;&lt;Q&gt;VNM^FMA_PE(LTM,0,,,"PORTAGG","MEANR")&lt;/Q&gt;&lt;R&gt;1&lt;/R&gt;&lt;C&gt;1&lt;/C&gt;&lt;D xsi:type="xsd:double"&gt;20.4802252335586&lt;/D&gt;&lt;/FQL&gt;&lt;FQL&gt;&lt;Q&gt;UAE^FG_FCF_YIELD_NTM(0)&lt;/Q&gt;&lt;R&gt;1&lt;/R&gt;&lt;C&gt;1&lt;/C&gt;&lt;D xsi:type="xsd:double"&gt;9.6398368774897&lt;/D&gt;&lt;/FQL&gt;&lt;FQL&gt;&lt;Q&gt;UAE^JULIAN(FMA_DIV_YLD(NTMA,NOW,NOW,M,"PORTAGG","MEANR").DATES)&lt;/Q&gt;&lt;R&gt;1&lt;/R&gt;&lt;C&gt;1&lt;/C&gt;&lt;D xsi:type="xsd:long"&gt;45898&lt;/D&gt;&lt;/FQL&gt;&lt;FQL&gt;&lt;Q&gt;TUR^FMA_DIV_YLD(NTMA,NOW,NOW,M,"PORTAGG","MEANR")&lt;/Q&gt;&lt;R&gt;1&lt;/R&gt;&lt;C&gt;1&lt;/C&gt;&lt;D xsi:type="xsd:double"&gt;4.88530224238232&lt;/D&gt;&lt;/FQL&gt;&lt;FQL&gt;&lt;Q&gt;SET-BKK^FMA_EVAL_EBIT(LTMA,NOW,NOW,M,"PORTAGG","MEANR")&lt;/Q&gt;&lt;R&gt;1&lt;/R&gt;&lt;C&gt;1&lt;/C&gt;&lt;D xsi:type="xsd:double"&gt;17.3871824126554&lt;/D&gt;&lt;/FQL&gt;&lt;FQL&gt;&lt;Q&gt;SET-BKK^FMA_PE(NTMA,0,,,"PORTAGG","MEANR")&lt;/Q&gt;&lt;R&gt;1&lt;/R&gt;&lt;C&gt;1&lt;/C&gt;&lt;D xsi:type="xsd:double"&gt;13.7619179267752&lt;/D&gt;&lt;/FQL&gt;&lt;FQL&gt;&lt;Q&gt;QAT^FMA_EVAL_EBITDA(NTMA,0,,,"PORTAGG","MEANR")&lt;/Q&gt;&lt;R&gt;1&lt;/R&gt;&lt;C&gt;1&lt;/C&gt;&lt;D xsi:type="xsd:double"&gt;9.02632494670256&lt;/D&gt;&lt;/FQL&gt;&lt;FQL&gt;&lt;Q&gt;TUR^FG_ROE(0)&lt;/Q&gt;&lt;R&gt;1&lt;/R&gt;&lt;C&gt;1&lt;/C&gt;&lt;D xsi:type="xsd:double"&gt;8.17612188444567&lt;/D&gt;&lt;/FQL&gt;&lt;FQL&gt;&lt;Q&gt;ECH^FG_ROE(0)&lt;/Q&gt;&lt;R&gt;1&lt;/R&gt;&lt;C&gt;1&lt;/C&gt;&lt;D xsi:type="xsd:double"&gt;9.74325900336624&lt;/D&gt;&lt;/FQL&gt;&lt;FQL&gt;&lt;Q&gt;REFAEREPO-FDS^FG_YIELD(NOW,,,0)&lt;/Q&gt;&lt;R&gt;1&lt;/R&gt;&lt;C&gt;1&lt;/C&gt;&lt;D xsi:type="xsd:double"&gt;4.4&lt;/D&gt;&lt;/FQL&gt;&lt;FQL&gt;&lt;Q&gt;REFQALEND-FDS^(SUBARRAY(NOT_NA(NO_REPEAT_F(FG_YIELD(NOW,-10AY,D))),0,1)-SUBARRAY(NOT_NA(NO_REPEAT_F(FG_YIELD(NOW,-10AY,D))),1,1))*100&lt;/Q&gt;&lt;R&gt;1&lt;/R&gt;&lt;C&gt;1&lt;/C&gt;&lt;D xsi:type="xsd:double"&gt;-30.0000000000001&lt;/D&gt;&lt;/FQL&gt;&lt;FQL&gt;&lt;Q&gt;REFINREPO-FDS^PROPER_NAME(0,,,"SECURITY","NAME")&lt;/Q&gt;&lt;R&gt;1&lt;/R&gt;&lt;C&gt;1&lt;/C&gt;&lt;D xsi:type="xsd:string"&gt;India Repo Rate&lt;/D&gt;&lt;/FQL&gt;&lt;FQL&gt;&lt;Q&gt;REFBRSELIC-FDS^FG_YIELD(NOW,,,0)&lt;/Q&gt;&lt;R&gt;1&lt;/R&gt;&lt;C&gt;1&lt;/C&gt;&lt;D xsi:type="xsd:double"&gt;15&lt;/D&gt;&lt;/FQL&gt;&lt;FQL&gt;&lt;Q&gt;REFTWDISC-FDS^(SUBARRAY(NOT_NA(NO_REPEAT_F(FG_YIELD(NOW,-10AY,D))),0,1)-SUBARRAY(NOT_NA(NO_REPEAT_F(FG_YIELD(NOW,-10AY,D))),1,1))*100&lt;/Q&gt;&lt;R&gt;1&lt;/R&gt;&lt;C&gt;1&lt;/C&gt;&lt;D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xsi:type="xsd:double"&gt;12.5&lt;/D&gt;&lt;/FQL&gt;&lt;FQL&gt;&lt;Q&gt;REFPEMPR-FDS^PROPER_NAME(0,,,"SECURITY","NAME")&lt;/Q&gt;&lt;R&gt;1&lt;/R&gt;&lt;C&gt;1&lt;/C&gt;&lt;D xsi:type="xsd:string"&gt;Peru Policy Rate&lt;/D&gt;&lt;/FQL&gt;&lt;FQL&gt;&lt;Q&gt;REFIDRREPO-FDS^FG_YIELD(NOW,,,0)&lt;/Q&gt;&lt;R&gt;1&lt;/R&gt;&lt;C&gt;1&lt;/C&gt;&lt;D xsi:type="xsd:double"&gt;5&lt;/D&gt;&lt;/FQL&gt;&lt;FQL&gt;&lt;Q&gt;TRYCN10Y-FDS^PCTCHG(FG_YIELD(0,,,,"YTM"),FG_YIELD(-1AM,,,,"YTM"))&lt;/Q&gt;&lt;R&gt;1&lt;/R&gt;&lt;C&gt;1&lt;/C&gt;&lt;D xsi:type="xsd:double"&gt;6.6932907&lt;/D&gt;&lt;/FQL&gt;&lt;FQL&gt;&lt;Q&gt;TRYTH10Y-FDS^PCTCHG(FG_YIELD(0,,,,"YTM"),FG_YIELD(-3AM,,,,"YTM"))&lt;/Q&gt;&lt;R&gt;1&lt;/R&gt;&lt;C&gt;1&lt;/C&gt;&lt;D xsi:type="xsd:double"&gt;-19.507175&lt;/D&gt;&lt;/FQL&gt;&lt;FQL&gt;&lt;Q&gt;TRYGR10Y-FDS^PCTCHG(FG_YIELD(0,,,,"YTM"),FG_YIELD(-3AM,,,,"YTM"))&lt;/Q&gt;&lt;R&gt;1&lt;/R&gt;&lt;C&gt;1&lt;/C&gt;&lt;D xsi:type="xsd:double"&gt;4.560963&lt;/D&gt;&lt;/FQL&gt;&lt;FQL&gt;&lt;Q&gt;TRYMX10Y-FDS^PCTCHG(FG_YIELD(0,,,,"YTM"),FG_YIELD(-3AM,,,,"YTM"))&lt;/Q&gt;&lt;R&gt;1&lt;/R&gt;&lt;C&gt;1&lt;/C&gt;&lt;D xsi:type="xsd:double"&gt;-3.5647993&lt;/D&gt;&lt;/FQL&gt;&lt;FQL&gt;&lt;Q&gt;TRYPL10Y-FDS^PCTCHG(FG_YIELD(0,,,,"YTM"),FG_YIELD(-3AM,,,,"YTM"))&lt;/Q&gt;&lt;R&gt;1&lt;/R&gt;&lt;C&gt;1&lt;/C&gt;&lt;D xsi:type="xsd:double"&gt;-1.0420111&lt;/D&gt;&lt;/FQL&gt;&lt;FQL&gt;&lt;Q&gt;REFFFUND-FDS^PROPER_NAME(0,,,"SECURITY","NAME")&lt;/Q&gt;&lt;R&gt;1&lt;/R&gt;&lt;C&gt;1&lt;/C&gt;&lt;D xsi:type="xsd:string"&gt;US Federal Funds Target Rate&lt;/D&gt;&lt;/FQL&gt;&lt;FQL&gt;&lt;Q&gt;TRYAE10Y-FDS^FG_YIELD(0,,,,"YTM")&lt;/Q&gt;&lt;R&gt;1&lt;/R&gt;&lt;C&gt;1&lt;/C&gt;&lt;D xsi:type="xsd:double"&gt;4.0287514&lt;/D&gt;&lt;/FQL&gt;&lt;FQL&gt;&lt;Q&gt;TRYUS10Y-FDS^PCTCHG(FG_YIELD(0,,,,"YTM"),FG_YIELD(-3AM,,,,"YTM"))&lt;/Q&gt;&lt;R&gt;1&lt;/R&gt;&lt;C&gt;1&lt;/C&gt;&lt;D xsi:type="xsd:double"&gt;-9.530967&lt;/D&gt;&lt;/FQL&gt;&lt;FQL&gt;&lt;Q&gt;TRYBR10Y-FDS^FG_YIELD(0,,,,"YTM")&lt;/Q&gt;&lt;R&gt;1&lt;/R&gt;&lt;C&gt;1&lt;/C&gt;&lt;D xsi:type="xsd:double"&gt;13.940804&lt;/D&gt;&lt;/FQL&gt;&lt;FQL&gt;&lt;Q&gt;TRYMY10Y-FDS^FG_YIELD(0,,,,"YTM")&lt;/Q&gt;&lt;R&gt;1&lt;/R&gt;&lt;C&gt;1&lt;/C&gt;&lt;D xsi:type="xsd:double"&gt;3.423064&lt;/D&gt;&lt;/FQL&gt;&lt;FQL&gt;&lt;Q&gt;TRYID10Y-FDS^FG_YIELD(0,,,,"YTM")&lt;/Q&gt;&lt;R&gt;1&lt;/R&gt;&lt;C&gt;1&lt;/C&gt;&lt;D xsi:type="xsd:double"&gt;6.298693&lt;/D&gt;&lt;/FQL&gt;&lt;FQL&gt;&lt;Q&gt;CC_AE^IMF_IFS_RCPI_Q(0)&lt;/Q&gt;&lt;R&gt;0&lt;/R&gt;&lt;C&gt;0&lt;/C&gt;&lt;/FQL&gt;&lt;FQL&gt;&lt;Q&gt;CC_IN^IMF_IFS_RCPI_Q(0)&lt;/Q&gt;&lt;R&gt;1&lt;/R&gt;&lt;C&gt;1&lt;/C&gt;&lt;D xsi:type="xsd:double"&gt;2.692171&lt;/D&gt;&lt;/FQL&gt;&lt;FQL&gt;&lt;Q&gt;CC_MX^IMF_IFS_RCPI_Q(0)&lt;/Q&gt;&lt;R&gt;1&lt;/R&gt;&lt;C&gt;1&lt;/C&gt;&lt;D xsi:type="xsd:double"&gt;4.2231402&lt;/D&gt;&lt;/FQL&gt;&lt;FQL&gt;&lt;Q&gt;VWO^FMA_EVAL_EBIT(LTMA,NOW,NOW,M,"PORTAGG","MEANR")&lt;/Q&gt;&lt;R&gt;1&lt;/R&gt;&lt;C&gt;1&lt;/C&gt;&lt;D xsi:type="xsd:double"&gt;15.1734421499086&lt;/D&gt;&lt;/FQL&gt;&lt;FQL&gt;&lt;Q&gt;VGK^FG_FCF_YIELD_NTM(0)&lt;/Q&gt;&lt;R&gt;0&lt;/R&gt;&lt;C&gt;0&lt;/C&gt;&lt;/FQL&gt;&lt;FQL&gt;&lt;Q&gt;KSA^FMA_PE(NTMA,0,,,"PORTAGG","MEANR")&lt;/Q&gt;&lt;R&gt;1&lt;/R&gt;&lt;C&gt;1&lt;/C&gt;&lt;D xsi:type="xsd:double"&gt;14.0851956214289&lt;/D&gt;&lt;/FQL&gt;&lt;FQL&gt;&lt;Q&gt;REFAEREPO-FDS^PROPER_NAME(0,,,"SECURITY","NAME")&lt;/Q&gt;&lt;R&gt;1&lt;/R&gt;&lt;C&gt;1&lt;/C&gt;&lt;D xsi:type="xsd:string"&gt;United Arab Emirates Repo Rate&lt;/D&gt;&lt;/FQL&gt;&lt;FQL&gt;&lt;Q&gt;REFQALEND-FDS^FG_YIELD(NOW,,,0)&lt;/Q&gt;&lt;R&gt;1&lt;/R&gt;&lt;C&gt;1&lt;/C&gt;&lt;D xsi:type="xsd:double"&gt;5.1&lt;/D&gt;&lt;/FQL&gt;&lt;FQL&gt;&lt;Q&gt;CNYA^FMA_COS_UP("EPS","1M",+1,NOW,,,"PORTAGG","MEANR")&lt;/Q&gt;&lt;R&gt;1&lt;/R&gt;&lt;C&gt;1&lt;/C&gt;&lt;D xsi:type="xsd:double"&gt;139&lt;/D&gt;&lt;/FQL&gt;&lt;FQL&gt;&lt;Q&gt;MCHI^FG_ROE(0)&lt;/Q&gt;&lt;R&gt;1&lt;/R&gt;&lt;C&gt;1&lt;/C&gt;&lt;D xsi:type="xsd:double"&gt;11.8497774589299&lt;/D&gt;&lt;/FQL&gt;&lt;FQL&gt;&lt;Q&gt;TRYKR10Y-FDS^FG_YIELD_NAME&lt;/Q&gt;&lt;R&gt;1&lt;/R&gt;&lt;C&gt;1&lt;/C&gt;&lt;D xsi:type="xsd:string"&gt;South Korea Benchmark Bond - 10 Year&lt;/D&gt;&lt;/FQL&gt;&lt;FQL&gt;&lt;Q&gt;TRYBR10Y-FDS^FG_YIELD_NAME&lt;/Q&gt;&lt;R&gt;1&lt;/R&gt;&lt;C&gt;1&lt;/C&gt;&lt;D xsi:type="xsd:string"&gt;Treasury - Brazil Benchmark Bond 10Y&lt;/D&gt;&lt;/FQL&gt;&lt;FQL&gt;&lt;Q&gt;REFSAREPO-FDS^(SUBARRAY(NOT_NA(NO_REPEAT_F(FG_YIELD(NOW,-10AY,D))),0,1)-SUBARRAY(NOT_NA(NO_REPEAT_F(FG_YIELD(NOW,-10AY,D))),1,1))*100&lt;/Q&gt;&lt;R&gt;1&lt;/R&gt;&lt;C&gt;1&lt;/C&gt;&lt;D xsi:type="xsd:double"&gt;-25&lt;/D&gt;&lt;/FQL&gt;&lt;FQL&gt;&lt;Q&gt;TUR^FMA_RBICS_REV_CURRENT(30, LOC, "PORTAGG")&lt;/Q&gt;&lt;R&gt;1&lt;/R&gt;&lt;C&gt;1&lt;/C&gt;&lt;D xsi:type="xsd:double"&gt;27.205871613881&lt;/D&gt;&lt;/FQL&gt;&lt;FQL&gt;&lt;Q&gt;INDA^FG_ROE(0)&lt;/Q&gt;&lt;R&gt;1&lt;/R&gt;&lt;C&gt;1&lt;/C&gt;&lt;D xsi:type="xsd:double"&gt;15.0993268117067&lt;/D&gt;&lt;/FQL&gt;&lt;FQL&gt;&lt;Q&gt;TRYMX10Y-FDS^FG_YIELD_NAME&lt;/Q&gt;&lt;R&gt;1&lt;/R&gt;&lt;C&gt;1&lt;/C&gt;&lt;D xsi:type="xsd:string"&gt;Treasury - Mexico Benchmark Bond 10Y&lt;/D&gt;&lt;/FQL&gt;&lt;FQL&gt;&lt;Q&gt;REFSAREPO-FDS^FG_YIELD(NOW,,,0)&lt;/Q&gt;&lt;R&gt;1&lt;/R&gt;&lt;C&gt;1&lt;/C&gt;&lt;D xsi:type="xsd:double"&gt;5&lt;/D&gt;&lt;/FQL&gt;&lt;FQL&gt;&lt;Q&gt;REFTR1WREPO-FDS^(SUBARRAY(NOT_NA(NO_REPEAT_F(FG_YIELD(NOW,-10AY,D))),0,1)-SUBARRAY(NOT_NA(NO_REPEAT_F(FG_YIELD(NOW,-10AY,D))),1,1))*100&lt;/Q&gt;&lt;R&gt;1&lt;/R&gt;&lt;C&gt;1&lt;/C&gt;&lt;D xsi:type="xsd:double"&gt;-250&lt;/D&gt;&lt;/FQL&gt;&lt;FQL&gt;&lt;Q&gt;REFQALEND-FDS^PROPER_NAME(0,,,"SECURITY","NAME")&lt;/Q&gt;&lt;R&gt;1&lt;/R&gt;&lt;C&gt;1&lt;/C&gt;&lt;D xsi:type="xsd:string"&gt;Qatar Lending Rate - Overnight&lt;/D&gt;&lt;/FQL&gt;&lt;FQL&gt;&lt;Q&gt;REFEUREFI-FDS^FG_YIELD(NOW,,,0)&lt;/Q&gt;&lt;R&gt;1&lt;/R&gt;&lt;C&gt;1&lt;/C&gt;&lt;D xsi:type="xsd:double"&gt;2.15&lt;/D&gt;&lt;/FQL&gt;&lt;FQL&gt;&lt;Q&gt;REFKRBASE-FDS^(SUBARRAY(NOT_NA(NO_REPEAT_F(FG_YIELD(NOW,-10AY,D))),0,1)-SUBARRAY(NOT_NA(NO_REPEAT_F(FG_YIELD(NOW,-10AY,D))),1,1))*100&lt;/Q&gt;&lt;R&gt;1&lt;/R&gt;&lt;C&gt;1&lt;/C&gt;&lt;D xsi:type="xsd:double"&gt;-25&lt;/D&gt;&lt;/FQL&gt;&lt;FQL&gt;&lt;Q&gt;REFTWDISC-FDS^PROPER_NAME(0,,,"SECURITY","NAME")&lt;/Q&gt;&lt;R&gt;1&lt;/R&gt;&lt;C&gt;1&lt;/C&gt;&lt;D xsi:type="xsd:string"&gt;Taiwan China Discount Rate&lt;/D&gt;&lt;/FQL&gt;&lt;FQL&gt;&lt;Q&gt;REFPL7D-FDS^FG_YIELD(NOW,,,0)&lt;/Q&gt;&lt;R&gt;1&lt;/R&gt;&lt;C&gt;1&lt;/C&gt;&lt;D xsi:type="xsd:double"&gt;4.75&lt;/D&gt;&lt;/FQL&gt;&lt;FQL&gt;&lt;Q&gt;REFCLMPR-FDS^(SUBARRAY(NOT_NA(NO_REPEAT_F(FG_YIELD(NOW,-10AY,D))),0,1)-SUBARRAY(NOT_NA(NO_REPEAT_F(FG_YIELD(NOW,-10AY,D))),1,1))*100&lt;/Q&gt;&lt;R&gt;1&lt;/R&gt;&lt;C&gt;1&lt;/C&gt;&lt;D xsi:type="xsd:double"&gt;-25&lt;/D&gt;&lt;/FQL&gt;&lt;FQL&gt;&lt;Q&gt;TRYVN10Y-FDS^PCTCHG(FG_YIELD(0,,,,"YTM"),FG_YIELD(-3AM,,,,"YTM"))&lt;/Q&gt;&lt;R&gt;1&lt;/R&gt;&lt;C&gt;1&lt;/C&gt;&lt;D xsi:type="xsd:double"&gt;15.801333&lt;/D&gt;&lt;/FQL&gt;&lt;FQL&gt;&lt;Q&gt;TRYQA10Y-FDS^PCTCHG(FG_YIELD(0,,,,"YTM"),FG_YIELD(-3AM,,,,"YTM"))&lt;/Q&gt;&lt;R&gt;0&lt;/R&gt;&lt;C&gt;0&lt;/C&gt;&lt;/FQL&gt;&lt;FQL&gt;&lt;Q&gt;TRYZA10Y-FDS^PCTCHG(FG_YIELD(0,,,,"YTM"),FG_YIELD(-3AM,,,,"YTM"))&lt;/Q&gt;&lt;R&gt;1&lt;/R&gt;&lt;C&gt;1&lt;/C&gt;&lt;D xsi:type="xsd:double"&gt;-7.6208725&lt;/D&gt;&lt;/FQL&gt;&lt;FQL&gt;&lt;Q&gt;TRYKR10Y-FDS^PCTCHG(FG_YIELD(0,,,,"YTM"),FG_YIELD(-1AM,,,,"YTM"))&lt;/Q&gt;&lt;R&gt;1&lt;/R&gt;&lt;C&gt;1&lt;/C&gt;&lt;D xsi:type="xsd:double"&gt;1.3947302&lt;/D&gt;&lt;/FQL&gt;&lt;FQL&gt;&lt;Q&gt;TRYPH10Y-FDS^PCTCHG(FG_YIELD(0,,,,"YTM"),FG_YIELD(-3AM,,,,"YTM"))&lt;/Q&gt;&lt;R&gt;1&lt;/R&gt;&lt;C&gt;1&lt;/C&gt;&lt;D xsi:type="xsd:double"&gt;-5.404919&lt;/D&gt;&lt;/FQL&gt;&lt;FQL&gt;&lt;Q&gt;TRYCN10Y-FDS^FG_YIELD(0,,,,"YTM")&lt;/Q&gt;&lt;R&gt;1&lt;/R&gt;&lt;C&gt;1&lt;/C&gt;&lt;D xsi:type="xsd:double"&gt;1.8698&lt;/D&gt;&lt;/FQL&gt;&lt;FQL&gt;&lt;Q&gt;TRYTR7Y-FDS^FG_YIELD(0,,,,"YTM")&lt;/Q&gt;&lt;R&gt;1&lt;/R&gt;&lt;C&gt;1&lt;/C&gt;&lt;D xsi:type="xsd:double"&gt;29.96022&lt;/D&gt;&lt;/FQL&gt;&lt;FQL&gt;&lt;Q&gt;TRYIN10Y-FDS^FG_YIELD(0,,,,"YTM")&lt;/Q&gt;&lt;R&gt;1&lt;/R&gt;&lt;C&gt;1&lt;/C&gt;&lt;D xsi:type="xsd:double"&gt;6.4815&lt;/D&gt;&lt;/FQL&gt;&lt;FQL&gt;&lt;Q&gt;TRYSA10Y-FDS^PCTCHG(FG_YIELD(0,,,,"YTM"),FG_YIELD(-3AM,,,,"YTM"))&lt;/Q&gt;&lt;R&gt;1&lt;/R&gt;&lt;C&gt;1&lt;/C&gt;&lt;D xsi:type="xsd:double"&gt;-9.104846&lt;/D&gt;&lt;/FQL&gt;&lt;FQL&gt;&lt;Q&gt;TRYPE10Y-FDS^FG_YIELD(0,,,,"YTM")&lt;/Q&gt;&lt;R&gt;1&lt;/R&gt;&lt;C&gt;1&lt;/C&gt;&lt;D xsi:type="xsd:double"&gt;5.99529&lt;/D&gt;&lt;/FQL&gt;&lt;FQL&gt;&lt;Q&gt;TIPSCL10Y-FDS^FG_YIELD(0,,,,"YTM")&lt;/Q&gt;&lt;R&gt;1&lt;/R&gt;&lt;C&gt;1&lt;/C&gt;&lt;D xsi:type="xsd:double"&gt;2.2902153&lt;/D&gt;&lt;/FQL&gt;&lt;FQL&gt;&lt;Q&gt;CC_TH^IMF_IFS_RCPI_Q(0)&lt;/Q&gt;&lt;R&gt;0&lt;/R&gt;&lt;C&gt;0&lt;/C&gt;&lt;/FQL&gt;&lt;FQL&gt;&lt;Q&gt;CC_TW^IMF_IFS_RCPI_Q(0)&lt;/Q&gt;&lt;R&gt;0&lt;/R&gt;&lt;C&gt;0&lt;/C&gt;&lt;/FQL&gt;&lt;FQL&gt;&lt;Q&gt;VWO^FMA_EVAL_EBITDA(NTMA,0,,,"PORTAGG","MEANR")&lt;/Q&gt;&lt;R&gt;0&lt;/R&gt;&lt;C&gt;0&lt;/C&gt;&lt;/FQL&gt;&lt;FQL&gt;&lt;Q&gt;VGK^FMA_DIV_YLD(NTMA,NOW,NOW,M,"PORTAGG","MEANR")&lt;/Q&gt;&lt;R&gt;1&lt;/R&gt;&lt;C&gt;1&lt;/C&gt;&lt;D xsi:type="xsd:double"&gt;3.52226411971377&lt;/D&gt;&lt;/FQL&gt;&lt;FQL&gt;&lt;Q&gt;KSA^FMA_EVAL_EBITDA(NTMA,0,,,"PORTAGG","MEANR")&lt;/Q&gt;&lt;R&gt;1&lt;/R&gt;&lt;C&gt;1&lt;/C&gt;&lt;D xsi:type="xsd:double"&gt;10.0255901147682&lt;/D&gt;&lt;/FQL&gt;&lt;FQL&gt;&lt;Q&gt;EWW^FG_FCF_YIELD_NTM(0)&lt;/Q&gt;&lt;R&gt;1&lt;/R&gt;&lt;C&gt;1&lt;/C&gt;&lt;D xsi:type="xsd:double"&gt;8.77177711767744&lt;/D&gt;&lt;/FQL&gt;&lt;FQL&gt;&lt;Q&gt;EWM^FMA_EVAL_EBIT(LTMA,NOW,NOW,M,"PORTAGG","MEANR")&lt;/Q&gt;&lt;R&gt;1&lt;/R&gt;&lt;C&gt;1&lt;/C&gt;&lt;D xsi:type="xsd:double"&gt;16.2595429427909&lt;/D&gt;&lt;/FQL&gt;&lt;FQL&gt;&lt;Q&gt;EPU^FMA_PE(LTM,0,,,"PORTAGG","MEANR")&lt;/Q&gt;&lt;R&gt;1&lt;/R&gt;&lt;C&gt;1&lt;/C&gt;&lt;D xsi:type="xsd:double"&gt;12.9397760247032&lt;/D&gt;&lt;/FQL&gt;&lt;FQL&gt;&lt;Q&gt;INDA^FMA_RBICS_REV_CURRENT(30, LOC, "PORTAGG")&lt;/Q&gt;&lt;R&gt;1&lt;/R&gt;&lt;C&gt;1&lt;/C&gt;&lt;D xsi:type="xsd:double"&gt;31.071689012815&lt;/D&gt;&lt;/FQL&gt;&lt;FQL&gt;&lt;Q&gt;EWZ^FG_ROE(0)&lt;/Q&gt;&lt;R&gt;1&lt;/R&gt;&lt;C&gt;1&lt;/C&gt;&lt;D xsi:type="xsd:double"&gt;18.613632497605&lt;/D&gt;&lt;/FQL&gt;&lt;FQL&gt;&lt;Q&gt;TRYAE10Y-FDS^FG_YIELD_NAME&lt;/Q&gt;&lt;R&gt;1&lt;/R&gt;&lt;C&gt;1&lt;/C&gt;&lt;D xsi:type="xsd:string"&gt;Treasury - United Arab Emirates USD Benchmark Bond 10Y&lt;/D&gt;&lt;/FQL&gt;&lt;FQL&gt;&lt;Q&gt;REFSAREPO-FDS^PROPER_NAME(0,,,"SECURITY","NAME")&lt;/Q&gt;&lt;R&gt;1&lt;/R&gt;&lt;C&gt;1&lt;/C&gt;&lt;D xsi:type="xsd:string"&gt;Saudi Arabia Repo Rate&lt;/D&gt;&lt;/FQL&gt;&lt;FQL&gt;&lt;Q&gt;REFTR1WREPO-FDS^FG_YIELD(NOW,,,0)&lt;/Q&gt;&lt;R&gt;1&lt;/R&gt;&lt;C&gt;1&lt;/C&gt;&lt;D xsi:type="xsd:double"&gt;40.5&lt;/D&gt;&lt;/FQL&gt;&lt;FQL&gt;&lt;Q&gt;REFCNRMB-FDS^(SUBARRAY(NOT_NA(NO_REPEAT_F(FG_YIELD(NOW,-10AY,D))),0,1)-SUBARRAY(NOT_NA(NO_REPEAT_F(FG_YIELD(NOW,-10AY,D))),1,1))*100&lt;/Q&gt;&lt;R&gt;1&lt;/R&gt;&lt;C&gt;1&lt;/C&gt;&lt;D xsi:type="xsd:double"&gt;-10&lt;/D&gt;&lt;/FQL&gt;&lt;FQL&gt;&lt;Q&gt;REFEUREFI-FDS^PROPER_NAME(0,,,"SECURITY","NAME")&lt;/Q&gt;&lt;R&gt;1&lt;/R&gt;&lt;C&gt;1&lt;/C&gt;&lt;D xsi:type="xsd:string"&gt;Eurozone Main Refinancing Operations Minimum Bid Rate&lt;/D&gt;&lt;/FQL&gt;&lt;FQL&gt;&lt;Q&gt;REFKRBASE-FDS^FG_YIELD(NOW,,,0)&lt;/Q&gt;&lt;R&gt;1&lt;/R&gt;&lt;C&gt;1&lt;/C&gt;&lt;D xsi:type="xsd:double"&gt;2.5&lt;/D&gt;&lt;/FQL&gt;&lt;FQL&gt;&lt;Q&gt;REFMYON-FDS^(SUBARRAY(NOT_NA(NO_REPEAT_F(FG_YIELD(NOW,-10AY,D))),0,1)-SUBARRAY(NOT_NA(NO_REPEAT_F(FG_YIELD(NOW,-10AY,D))),1,1))*100&lt;/Q&gt;&lt;R&gt;1&lt;/R&gt;&lt;C&gt;1&lt;/C&gt;&lt;D xsi:type="xsd:double"&gt;-25&lt;/D&gt;&lt;/FQL&gt;&lt;FQL&gt;&lt;Q&gt;REFPL7D-FDS^PROPER_NAME(0,,,"SECURITY","NAME")&lt;/Q&gt;&lt;R&gt;1&lt;/R&gt;&lt;C&gt;1&lt;/C&gt;&lt;D xsi:type="xsd:string"&gt;Poland Reference Rate - 7 Day&lt;/D&gt;&lt;/FQL&gt;&lt;FQL&gt;&lt;Q&gt;REFCLMPR-FDS^FG_YIELD(NOW,,,0)&lt;/Q&gt;&lt;R&gt;1&lt;/R&gt;&lt;C&gt;1&lt;/C&gt;&lt;D xsi:type="xsd:double"&gt;4.75&lt;/D&gt;&lt;/FQL&gt;&lt;FQL&gt;&lt;Q&gt;TRYVN10Y-FDS^PCTCHG(FG_YIELD(0,,,,"YTM"),FG_YIELD(-1AM,,,,"YTM"))&lt;/Q&gt;&lt;R&gt;1&lt;/R&gt;&lt;C&gt;1&lt;/C&gt;&lt;D xsi:type="xsd:double"&gt;8.946308&lt;/D&gt;&lt;/FQL&gt;&lt;FQL&gt;&lt;Q&gt;TRYQA10Y-FDS^PCTCHG(FG_YIELD(0,,,,"YTM"),FG_YIELD(-1AM,,,,"YTM"))&lt;/Q&gt;&lt;R&gt;0&lt;/R&gt;&lt;C&gt;0&lt;/C&gt;&lt;/FQL&gt;&lt;FQL&gt;&lt;Q&gt;TRYZA10Y-FDS^PCTCHG(FG_YIELD(0,,,,"YTM"),FG_YIELD(-1AM,,,,"YTM"))&lt;/Q&gt;&lt;R&gt;1&lt;/R&gt;&lt;C&gt;1&lt;/C&gt;&lt;D xsi:type="xsd:double"&gt;-3.5374134&lt;/D&gt;&lt;/FQL&gt;&lt;FQL&gt;&lt;Q&gt;TRYCN10Y-FDS^PCTCHG(FG_YIELD(0,,,,"YTM"),FG_YIELD(-3AM,,,,"YTM"))&lt;/Q&gt;&lt;R&gt;1&lt;/R&gt;&lt;C&gt;1&lt;/C&gt;&lt;D xsi:type="xsd:double"&gt;13.396807&lt;/D&gt;&lt;/FQL&gt;&lt;FQL&gt;&lt;Q&gt;TRYPH10Y-FDS^PCTCHG(FG_YIELD(0,,,,"YTM"),FG_YIELD(-1AM,,,,"YTM"))&lt;/Q&gt;&lt;R&gt;1&lt;/R&gt;&lt;C&gt;1&lt;/C&gt;&lt;D xsi:type="xsd:double"&gt;-1.5926448&lt;/D&gt;&lt;/FQL&gt;&lt;FQL&gt;&lt;Q&gt;TRYCN10Y-FDS^FG_YIELD_NAME&lt;/Q&gt;&lt;R&gt;1&lt;/R&gt;&lt;C&gt;1&lt;/C&gt;&lt;D xsi:type="xsd:string"&gt;Treasury - China Benchmark Bond 10Y&lt;/D&gt;&lt;/FQL&gt;&lt;FQL&gt;&lt;Q&gt;CC_ZA^IMF_IFS_RCPI_Q(0)&lt;/Q&gt;&lt;R&gt;1&lt;/R&gt;&lt;C&gt;1&lt;/C&gt;&lt;D xsi:type="xsd:double"&gt;2.8878386&lt;/D&gt;&lt;/FQL&gt;&lt;FQL&gt;&lt;Q&gt;CC_ID^IMF_IFS_RCPI_Q(0)&lt;/Q&gt;&lt;R&gt;1&lt;/R&gt;&lt;C&gt;1&lt;/C&gt;&lt;D xsi:type="xsd:double"&gt;1.805358&lt;/D&gt;&lt;/FQL&gt;&lt;FQL&gt;&lt;Q&gt;VWO^JULIAN(FMA_DIV_YLD(NTMA,NOW,NOW,M,"PORTAGG","MEANR").DATES)&lt;/Q&gt;&lt;R&gt;1&lt;/R&gt;&lt;C&gt;1&lt;/C&gt;&lt;D xsi:type="xsd:long"&gt;45869&lt;/D&gt;&lt;/FQL&gt;&lt;FQL&gt;&lt;Q&gt;V</t>
        </r>
      </text>
    </comment>
    <comment ref="A23" authorId="0" shapeId="0" xr:uid="{E0039AED-4EAF-4592-BDDC-E57FF5836933}">
      <text>
        <r>
          <rPr>
            <b/>
            <sz val="9"/>
            <color indexed="81"/>
            <rFont val="Tahoma"/>
            <family val="2"/>
          </rPr>
          <t>GK^FG_PE_NTM(0,,,90,0)&lt;/Q&gt;&lt;R&gt;0&lt;/R&gt;&lt;C&gt;0&lt;/C&gt;&lt;/FQL&gt;&lt;FQL&gt;&lt;Q&gt;KSA^JULIAN(FMA_DIV_YLD(NTMA,NOW,NOW,M,"PORTAGG","MEANR").DATES)&lt;/Q&gt;&lt;R&gt;1&lt;/R&gt;&lt;C&gt;1&lt;/C&gt;&lt;D xsi:type="xsd:long"&gt;45898&lt;/D&gt;&lt;/FQL&gt;&lt;FQL&gt;&lt;Q&gt;VNM^FMA_DIV_YLD(NTMA,NOW,NOW,M,"PORTAGG","MEANR")&lt;/Q&gt;&lt;R&gt;0&lt;/R&gt;&lt;C&gt;0&lt;/C&gt;&lt;/FQL&gt;&lt;FQL&gt;&lt;Q&gt;UAE^FMA_EVAL_EBIT(LTMA,NOW,NOW,M,"PORTAGG","MEANR")&lt;/Q&gt;&lt;R&gt;1&lt;/R&gt;&lt;C&gt;1&lt;/C&gt;&lt;D xsi:type="xsd:double"&gt;9.46264276705703&lt;/D&gt;&lt;/FQL&gt;&lt;FQL&gt;&lt;Q&gt;UAE^FMA_PE(NTMA,0,,,"PORTAGG","MEANR")&lt;/Q&gt;&lt;R&gt;1&lt;/R&gt;&lt;C&gt;1&lt;/C&gt;&lt;D xsi:type="xsd:double"&gt;10.2824569930086&lt;/D&gt;&lt;/FQL&gt;&lt;FQL&gt;&lt;Q&gt;TUR^FMA_EVAL_EBITDA(NTMA,0,,,"PORTAGG","MEANR")&lt;/Q&gt;&lt;R&gt;1&lt;/R&gt;&lt;C&gt;1&lt;/C&gt;&lt;D xsi:type="xsd:double"&gt;5.08165707639646&lt;/D&gt;&lt;/FQL&gt;&lt;FQL&gt;&lt;Q&gt;TUR^FMA_PE(LTM,0,,,"PORTAGG","MEANR")&lt;/Q&gt;&lt;R&gt;1&lt;/R&gt;&lt;C&gt;1&lt;/C&gt;&lt;D xsi:type="xsd:double"&gt;13.9958354668651&lt;/D&gt;&lt;/FQL&gt;&lt;FQL&gt;&lt;Q&gt;SET-BKK^FG_FCF_YIELD_NTM(0)&lt;/Q&gt;&lt;R&gt;1&lt;/R&gt;&lt;C&gt;1&lt;/C&gt;&lt;D xsi:type="xsd:double"&gt;5.76480116422782&lt;/D&gt;&lt;/FQL&gt;&lt;FQL&gt;&lt;Q&gt;SET-BKK^JULIAN(FMA_DIV_YLD(NTMA,NOW,NOW,M,"PORTAGG","MEANR").DATES)&lt;/Q&gt;&lt;R&gt;1&lt;/R&gt;&lt;C&gt;1&lt;/C&gt;&lt;D xsi:type="xsd:long"&gt;45898&lt;/D&gt;&lt;/FQL&gt;&lt;FQL&gt;&lt;Q&gt;QAT^FMA_DIV_YLD(NTMA,NOW,NOW,M,"PORTAGG","MEANR")&lt;/Q&gt;&lt;R&gt;1&lt;/R&gt;&lt;C&gt;1&lt;/C&gt;&lt;D xsi:type="xsd:double"&gt;5.25258681309046&lt;/D&gt;&lt;/FQL&gt;&lt;FQL&gt;&lt;Q&gt;MCHI^FMA_EVAL_EBIT(LTMA,NOW,NOW,M,"PORTAGG","MEANR")&lt;/Q&gt;&lt;R&gt;1&lt;/R&gt;&lt;C&gt;1&lt;/C&gt;&lt;D xsi:type="xsd:double"&gt;16.7484335592062&lt;/D&gt;&lt;/FQL&gt;&lt;FQL&gt;&lt;Q&gt;MCHI^FMA_PE(NTMA,0,,,"PORTAGG","MEANR")&lt;/Q&gt;&lt;R&gt;1&lt;/R&gt;&lt;C&gt;1&lt;/C&gt;&lt;D xsi:type="xsd:double"&gt;13.3844813239069&lt;/D&gt;&lt;/FQL&gt;&lt;FQL&gt;&lt;Q&gt;INDA^FMA_EVAL_EBITDA(NTMA,0,,,"PORTAGG","MEANR")&lt;/Q&gt;&lt;R&gt;1&lt;/R&gt;&lt;C&gt;1&lt;/C&gt;&lt;D xsi:type="xsd:double"&gt;14.4522287167852&lt;/D&gt;&lt;/FQL&gt;&lt;FQL&gt;&lt;Q&gt;INDA^FMA_PE(LTM,0,,,"PORTAGG","MEANR")&lt;/Q&gt;&lt;R&gt;1&lt;/R&gt;&lt;C&gt;1&lt;/C&gt;&lt;D xsi:type="xsd:double"&gt;23.8537346991745&lt;/D&gt;&lt;/FQL&gt;&lt;FQL&gt;&lt;Q&gt;GREK^FG_FCF_YIELD_NTM(0)&lt;/Q&gt;&lt;R&gt;0&lt;/R&gt;&lt;C&gt;0&lt;/C&gt;&lt;/FQL&gt;&lt;FQL&gt;&lt;Q&gt;GREK^JULIAN(FMA_DIV_YLD(NTMA,NOW,NOW,M,"PORTAGG","MEANR").DATES)&lt;/Q&gt;&lt;R&gt;1&lt;/R&gt;&lt;C&gt;1&lt;/C&gt;&lt;D xsi:type="xsd:long"&gt;45898&lt;/D&gt;&lt;/FQL&gt;&lt;FQL&gt;&lt;Q&gt;EZA^FMA_DIV_YLD(NTMA,NOW,NOW,M,"PORTAGG","MEANR")&lt;/Q&gt;&lt;R&gt;1&lt;/R&gt;&lt;C&gt;1&lt;/C&gt;&lt;D xsi:type="xsd:double"&gt;3.84011613284498&lt;/D&gt;&lt;/FQL&gt;&lt;FQL&gt;&lt;Q&gt;EWZ^FMA_EVAL_EBIT(LTMA,NOW,NOW,M,"PORTAGG","MEANR")&lt;/Q&gt;&lt;R&gt;1&lt;/R&gt;&lt;C&gt;1&lt;/C&gt;&lt;D xsi:type="xsd:double"&gt;7.40415258791572&lt;/D&gt;&lt;/FQL&gt;&lt;FQL&gt;&lt;Q&gt;EWZ^FMA_PE(NTMA,0,,,"PORTAGG","MEANR")&lt;/Q&gt;&lt;R&gt;1&lt;/R&gt;&lt;C&gt;1&lt;/C&gt;&lt;D xsi:type="xsd:double"&gt;8.88233317254295&lt;/D&gt;&lt;/FQL&gt;&lt;FQL&gt;&lt;Q&gt;EWY^FMA_EVAL_EBITDA(NTMA,0,,,"PORTAGG","MEANR")&lt;/Q&gt;&lt;R&gt;1&lt;/R&gt;&lt;C&gt;1&lt;/C&gt;&lt;D xsi:type="xsd:double"&gt;6.61303094079349&lt;/D&gt;&lt;/FQL&gt;&lt;FQL&gt;&lt;Q&gt;EWY^FMA_PE(LTM,0,,,"PORTAGG","MEANR")&lt;/Q&gt;&lt;R&gt;1&lt;/R&gt;&lt;C&gt;1&lt;/C&gt;&lt;D xsi:type="xsd:double"&gt;12.391289549367&lt;/D&gt;&lt;/FQL&gt;&lt;FQL&gt;&lt;Q&gt;EWW^JULIAN(FMA_DIV_YLD(NTMA,NOW,NOW,M,"PORTAGG","MEANR").DATES)&lt;/Q&gt;&lt;R&gt;1&lt;/R&gt;&lt;C&gt;1&lt;/C&gt;&lt;D xsi:type="xsd:long"&gt;45898&lt;/D&gt;&lt;/FQL&gt;&lt;FQL&gt;&lt;Q&gt;EWT^FMA_DIV_YLD(NTMA,NOW,NOW,M,"PORTAGG","MEANR")&lt;/Q&gt;&lt;R&gt;1&lt;/R&gt;&lt;C&gt;1&lt;/C&gt;&lt;D xsi:type="xsd:double"&gt;3.47703487011689&lt;/D&gt;&lt;/FQL&gt;&lt;FQL&gt;&lt;Q&gt;EWM^FMA_PE(NTMA,0,,,"PORTAGG","MEANR")&lt;/Q&gt;&lt;R&gt;1&lt;/R&gt;&lt;C&gt;1&lt;/C&gt;&lt;D xsi:type="xsd:double"&gt;13.9656176843499&lt;/D&gt;&lt;/FQL&gt;&lt;FQL&gt;&lt;Q&gt;EPU^FMA_EVAL_EBITDA(NTMA,0,,,"PORTAGG","MEANR")&lt;/Q&gt;&lt;R&gt;1&lt;/R&gt;&lt;C&gt;1&lt;/C&gt;&lt;D xsi:type="xsd:double"&gt;7.09381615303795&lt;/D&gt;&lt;/FQL&gt;&lt;FQL&gt;&lt;Q&gt;EPU^FMA_RBICS_REV_CURRENT(30, LOC, "PORTAGG")&lt;/Q&gt;&lt;R&gt;1&lt;/R&gt;&lt;C&gt;1&lt;/C&gt;&lt;D xsi:type="xsd:double"&gt;31.017390486356&lt;/D&gt;&lt;/FQL&gt;&lt;FQL&gt;&lt;Q&gt;EWM^FG_ROE(0)&lt;/Q&gt;&lt;R&gt;1&lt;/R&gt;&lt;C&gt;1&lt;/C&gt;&lt;D xsi:type="xsd:double"&gt;9.68321268389991&lt;/D&gt;&lt;/FQL&gt;&lt;FQL&gt;&lt;Q&gt;TRYPL10Y-FDS^FG_YIELD_NAME&lt;/Q&gt;&lt;R&gt;1&lt;/R&gt;&lt;C&gt;1&lt;/C&gt;&lt;D xsi:type="xsd:string"&gt;Treasury - Poland Benchmark Bond 10Y&lt;/D&gt;&lt;/FQL&gt;&lt;FQL&gt;&lt;Q&gt;REFVNDISC-FDS^FG_YIELD(NOW,,,0)&lt;/Q&gt;&lt;R&gt;1&lt;/R&gt;&lt;C&gt;1&lt;/C&gt;&lt;D xsi:type="xsd:double"&gt;3&lt;/D&gt;&lt;/FQL&gt;&lt;FQL&gt;&lt;Q&gt;REFTHREPO-FDS^(SUBARRAY(NOT_NA(NO_REPEAT_F(FG_YIELD(NOW,-10AY,D))),0,1)-SUBARRAY(NOT_NA(NO_REPEAT_F(FG_YIELD(NOW,-10AY,D))),1,1))*100&lt;/Q&gt;&lt;R&gt;1&lt;/R&gt;&lt;C&gt;1&lt;/C&gt;&lt;D xsi:type="xsd:double"&gt;-25&lt;/D&gt;&lt;/FQL&gt;&lt;FQL&gt;&lt;Q&gt;REFZAREPO-FDS^FG_YIELD(NOW,,,0)&lt;/Q&gt;&lt;R&gt;1&lt;/R&gt;&lt;C&gt;1&lt;/C&gt;&lt;D xsi:type="xsd:double"&gt;7&lt;/D&gt;&lt;/FQL&gt;&lt;FQL&gt;&lt;Q&gt;REFMXTON-FDS^(SUBARRAY(NOT_NA(NO_REPEAT_F(FG_YIELD(NOW,-10AY,D))),0,1)-SUBARRAY(NOT_NA(NO_REPEAT_F(FG_YIELD(NOW,-10AY,D))),1,1))*100&lt;/Q&gt;&lt;R&gt;1&lt;/R&gt;&lt;C&gt;1&lt;/C&gt;&lt;D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xsi:type="xsd:double"&gt;-25&lt;/D&gt;&lt;/FQL&gt;&lt;FQL&gt;&lt;Q&gt;REFMYON-FDS^PROPER_NAME(0,,,"SECURITY","NAME")&lt;/Q&gt;&lt;R&gt;1&lt;/R&gt;&lt;C&gt;1&lt;/C&gt;&lt;D xsi:type="xsd:string"&gt;Malaysia Policy Rate - Overnight&lt;/D&gt;&lt;/FQL&gt;&lt;FQL&gt;&lt;Q&gt;REFPHRREPO-FDS^FG_YIELD(NOW,,,0)&lt;/Q&gt;&lt;R&gt;1&lt;/R&gt;&lt;C&gt;1&lt;/C&gt;&lt;D xsi:type="xsd:double"&gt;5&lt;/D&gt;&lt;/FQL&gt;&lt;FQL&gt;&lt;Q&gt;TRYAE10Y-FDS^PCTCHG(FG_YIELD(0,,,,"YTM"),FG_YIELD(-1AM,,,,"YTM"))&lt;/Q&gt;&lt;R&gt;1&lt;/R&gt;&lt;C&gt;1&lt;/C&gt;&lt;D xsi:type="xsd:double"&gt;-5.559954&lt;/D&gt;&lt;/FQL&gt;&lt;FQL&gt;&lt;Q&gt;TRYKR10Y-FDS^PCTCHG(FG_YIELD(0,,,,"YTM"),FG_YIELD(-3AM,,,,"YTM"))&lt;/Q&gt;&lt;R&gt;1&lt;/R&gt;&lt;C&gt;1&lt;/C&gt;&lt;D xsi:type="xsd:double"&gt;-3.068734&lt;/D&gt;&lt;/FQL&gt;&lt;FQL&gt;&lt;Q&gt;TRYBR10Y-FDS^PCTCHG(FG_YIELD(0,,,,"YTM"),FG_YIELD(-1AM,,,,"YTM"))&lt;/Q&gt;&lt;R&gt;1&lt;/R&gt;&lt;C&gt;1&lt;/C&gt;&lt;D xsi:type="xsd:double"&gt;-0.050911296&lt;/D&gt;&lt;/FQL&gt;&lt;FQL&gt;&lt;Q&gt;TRYMY10Y-FDS^PCTCHG(FG_YIELD(0,,,,"YTM"),FG_YIELD(-1AM,,,,"YTM"))&lt;/Q&gt;&lt;R&gt;1&lt;/R&gt;&lt;C&gt;1&lt;/C&gt;&lt;D xsi:type="xsd:double"&gt;1.876633&lt;/D&gt;&lt;/FQL&gt;&lt;FQL&gt;&lt;Q&gt;TRYID10Y-FDS^PCTCHG(FG_YIELD(0,,,,"YTM"),FG_YIELD(-1AM,,,,"YTM"))&lt;/Q&gt;&lt;R&gt;1&lt;/R&gt;&lt;C&gt;1&lt;/C&gt;&lt;D xsi:type="xsd:double"&gt;-1.5302366&lt;/D&gt;&lt;/FQL&gt;&lt;FQL&gt;&lt;Q&gt;TRYTH10Y-FDS^FG_YIELD_NAME&lt;/Q&gt;&lt;R&gt;1&lt;/R&gt;&lt;C&gt;1&lt;/C&gt;&lt;D xsi:type="xsd:string"&gt;Thailand Benchmark Bond - 10 Year&lt;/D&gt;&lt;/FQL&gt;&lt;FQL&gt;&lt;Q&gt;CC_BR^IMF_IFS_RCPI_Q(0)&lt;/Q&gt;&lt;R&gt;1&lt;/R&gt;&lt;C&gt;1&lt;/C&gt;&lt;D xsi:type="xsd:double"&gt;5.400096&lt;/D&gt;&lt;/FQL&gt;&lt;FQL&gt;&lt;Q&gt;CC_CL^IMF_IFS_RCPI_Q(0)&lt;/Q&gt;&lt;R&gt;1&lt;/R&gt;&lt;C&gt;1&lt;/C&gt;&lt;D xsi:type="xsd:double"&gt;4.361985&lt;/D&gt;&lt;/FQL&gt;&lt;FQL&gt;&lt;Q&gt;VWO^FMA_DIV_YLD(NTMA,NOW,NOW,M,"PORTAGG","MEANR")&lt;/Q&gt;&lt;R&gt;1&lt;/R&gt;&lt;C&gt;1&lt;/C&gt;&lt;D xsi:type="xsd:double"&gt;3.09062913392288&lt;/D&gt;&lt;/FQL&gt;&lt;FQL&gt;&lt;Q&gt;VGK^FG_PE(0)&lt;/Q&gt;&lt;R&gt;1&lt;/R&gt;&lt;C&gt;1&lt;/C&gt;&lt;D xsi:type="xsd:double"&gt;16.1868182248004&lt;/D&gt;&lt;/FQL&gt;&lt;FQL&gt;&lt;Q&gt;VNM^FMA_EVAL_EBIT(LTMA,NOW,NOW,M,"PORTAGG","MEANR")&lt;/Q&gt;&lt;R&gt;1&lt;/R&gt;&lt;C&gt;1&lt;/C&gt;&lt;D xsi:type="xsd:double"&gt;19.7488874537143&lt;/D&gt;&lt;/FQL&gt;&lt;FQL&gt;&lt;Q&gt;VNM^FMA_PE(NTMA,0,,,"PORTAGG","MEANR")&lt;/Q&gt;&lt;R&gt;1&lt;/R&gt;&lt;C&gt;1&lt;/C&gt;&lt;D xsi:type="xsd:double"&gt;16.6703901558147&lt;/D&gt;&lt;/FQL&gt;&lt;FQL&gt;&lt;Q&gt;UAE^FMA_EVAL_EBITDA(NTMA,0,,,"PORTAGG","MEANR")&lt;/Q&gt;&lt;R&gt;1&lt;/R&gt;&lt;C&gt;1&lt;/C&gt;&lt;D xsi:type="xsd:double"&gt;6.60547339228958&lt;/D&gt;&lt;/FQL&gt;&lt;FQL&gt;&lt;Q&gt;UAE^FMA_PE(LTM,0,,,"PORTAGG","MEANR")&lt;/Q&gt;&lt;R&gt;1&lt;/R&gt;&lt;C&gt;1&lt;/C&gt;&lt;D xsi:type="xsd:double"&gt;11.2040692931844&lt;/D&gt;&lt;/FQL&gt;&lt;FQL&gt;&lt;Q&gt;TUR^FG_FCF_YIELD_NTM(0)&lt;/Q&gt;&lt;R&gt;1&lt;/R&gt;&lt;C&gt;1&lt;/C&gt;&lt;D xsi:type="xsd:double"&gt;9.10277648545317&lt;/D&gt;&lt;/FQL&gt;&lt;FQL&gt;&lt;Q&gt;TUR^JULIAN(FMA_DIV_YLD(NTMA,NOW,NOW,M,"PORTAGG","MEANR").DATES)&lt;/Q&gt;&lt;R&gt;1&lt;/R&gt;&lt;C&gt;1&lt;/C&gt;&lt;D xsi:type="xsd:long"&gt;45898&lt;/D&gt;&lt;/FQL&gt;&lt;FQL&gt;&lt;Q&gt;SET-BKK^FMA_DIV_YLD(NTMA,NOW,NOW,M,"PORTAGG","MEANR")&lt;/Q&gt;&lt;R&gt;1&lt;/R&gt;&lt;C&gt;1&lt;/C&gt;&lt;D xsi:type="xsd:double"&gt;4.22551228534824&lt;/D&gt;&lt;/FQL&gt;&lt;FQL&gt;&lt;Q&gt;QAT^FMA_EVAL_EBIT(LTMA,NOW,NOW,M,"PORTAGG","MEANR")&lt;/Q&gt;&lt;R&gt;1&lt;/R&gt;&lt;C&gt;1&lt;/C&gt;&lt;D xsi:type="xsd:double"&gt;16.6568975893719&lt;/D&gt;&lt;/FQL&gt;&lt;FQL&gt;&lt;Q&gt;QAT^FMA_PE(NTMA,0,,,"PORTAGG","MEANR")&lt;/Q&gt;&lt;R&gt;1&lt;/R&gt;&lt;C&gt;1&lt;/C&gt;&lt;D xsi:type="xsd:double"&gt;11.3441611820542&lt;/D&gt;&lt;/FQL&gt;&lt;FQL&gt;&lt;Q&gt;MCHI^FMA_EVAL_EBITDA(NTMA,0,,,"PORTAGG","MEANR")&lt;/Q&gt;&lt;R&gt;1&lt;/R&gt;&lt;C&gt;1&lt;/C&gt;&lt;D xsi:type="xsd:double"&gt;11.28578249711&lt;/D&gt;&lt;/FQL&gt;&lt;FQL&gt;&lt;Q&gt;MCHI^FMA_PE(LTM,0,,,"PORTAGG","MEANR")&lt;/Q&gt;&lt;R&gt;1&lt;/R&gt;&lt;C&gt;1&lt;/C&gt;&lt;D xsi:type="xsd:double"&gt;15.7307387572653&lt;/D&gt;&lt;/FQL&gt;&lt;FQL&gt;&lt;Q&gt;INDA^FG_FCF_YIELD_NTM(0)&lt;/Q&gt;&lt;R&gt;1&lt;/R&gt;&lt;C&gt;1&lt;/C&gt;&lt;D xsi:type="xsd:double"&gt;2.90233388428881&lt;/D&gt;&lt;/FQL&gt;&lt;FQL&gt;&lt;Q&gt;INDA^JULIAN(FMA_DIV_YLD(NTMA,NOW,NOW,M,"PORTAGG","MEANR").DATES)&lt;/Q&gt;&lt;R&gt;1&lt;/R&gt;&lt;C&gt;1&lt;/C&gt;&lt;D xsi:type="xsd:long"&gt;45898&lt;/D&gt;&lt;/FQL&gt;&lt;FQL&gt;&lt;Q&gt;GREK^FMA_DIV_YLD(NTMA,NOW,NOW,M,"PORTAGG","MEANR")&lt;/Q&gt;&lt;R&gt;1&lt;/R&gt;&lt;C&gt;1&lt;/C&gt;&lt;D xsi:type="xsd:double"&gt;5.41930374195691&lt;/D&gt;&lt;/FQL&gt;&lt;FQL&gt;&lt;Q&gt;EZA^FMA_EVAL_EBIT(LTMA,NOW,NOW,M,"PORTAGG","MEANR")&lt;/Q&gt;&lt;R&gt;1&lt;/R&gt;&lt;C&gt;1&lt;/C&gt;&lt;D xsi:type="xsd:double"&gt;12.3340627768231&lt;/D&gt;&lt;/FQL&gt;&lt;FQL&gt;&lt;Q&gt;EZA^FMA_PE(NTMA,0,,,"PORTAGG","MEANR")&lt;/Q&gt;&lt;R&gt;1&lt;/R&gt;&lt;C&gt;1&lt;/C&gt;&lt;D xsi:type="xsd:double"&gt;10.4920349561272&lt;/D&gt;&lt;/FQL&gt;&lt;FQL&gt;&lt;Q&gt;EWZ^FMA_EVAL_EBITDA(NTMA,0,,,"PORTAGG","MEANR")&lt;/Q&gt;&lt;R&gt;1&lt;/R&gt;&lt;C&gt;1&lt;/C&gt;&lt;D xsi:type="xsd:double"&gt;5.02779556289523&lt;/D&gt;&lt;/FQL&gt;&lt;FQL&gt;&lt;Q&gt;EWZ^FMA_PE(LTM,0,,,"PORTAGG","MEANR")&lt;/Q&gt;&lt;R&gt;1&lt;/R&gt;&lt;C&gt;1&lt;/C&gt;&lt;D xsi:type="xsd:double"&gt;9.03116214278078&lt;/D&gt;&lt;/FQL&gt;&lt;FQL&gt;&lt;Q&gt;EWY^FG_FCF_YIELD_NTM(0)&lt;/Q&gt;&lt;R&gt;1&lt;/R&gt;&lt;C&gt;1&lt;/C&gt;&lt;D xsi:type="xsd:double"&gt;5.86793810631707&lt;/D&gt;&lt;/FQL&gt;&lt;FQL&gt;&lt;Q&gt;EWY^JULIAN(FMA_DIV_YLD(NTMA,NOW,NOW,M,"PORTAGG","MEANR").DATES)&lt;/Q&gt;&lt;R&gt;1&lt;/R&gt;&lt;C&gt;1&lt;/C&gt;&lt;D xsi:type="xsd:long"&gt;45898&lt;/D&gt;&lt;/FQL&gt;&lt;FQL&gt;&lt;Q&gt;EWW^FMA_DIV_YLD(NTMA,NOW,NOW,M,"PORTAGG","MEANR")&lt;/Q&gt;&lt;R&gt;1&lt;/R&gt;&lt;C&gt;1&lt;/C&gt;&lt;D xsi:type="xsd:double"&gt;4.66906993201059&lt;/D&gt;&lt;/FQL&gt;&lt;FQL&gt;&lt;Q&gt;EWT^FMA_EVAL_EBIT(LTMA,NOW,NOW,M,"PORTAGG","MEANR")&lt;/Q&gt;&lt;R&gt;1&lt;/R&gt;&lt;C&gt;1&lt;/C&gt;&lt;D xsi:type="xsd:double"&gt;16.8737256110366&lt;/D&gt;&lt;/FQL&gt;&lt;FQL&gt;&lt;Q&gt;EWY^FMA_RBICS_REV_CURRENT(30, LOC, "PORTAGG")&lt;/Q&gt;&lt;R&gt;1&lt;/R&gt;&lt;C&gt;1&lt;/C&gt;&lt;D xsi:type="xsd:double"&gt;16.072013891421&lt;/D&gt;&lt;/FQL&gt;&lt;FQL&gt;&lt;Q&gt;REFZAREPO-FDS^(SUBARRAY(NOT_NA(NO_REPEAT_F(FG_YIELD(NOW,-10AY,D))),0,1)-SUBARRAY(NOT_NA(NO_REPEAT_F(FG_YIELD(NOW,-10AY,D))),1,1))*100&lt;/Q&gt;&lt;R&gt;1&lt;/R&gt;&lt;C&gt;1&lt;/C&gt;&lt;D xsi:type="xsd:double"&gt;-25&lt;/D&gt;&lt;/FQL&gt;&lt;FQL&gt;&lt;Q&gt;REFCLMPR-FDS^PROPER_NAME(0,,,"SECURITY","NAME")&lt;/Q&gt;&lt;R&gt;1&lt;/R&gt;&lt;C&gt;1&lt;/C&gt;&lt;D xsi:type="xsd:string"&gt;Chile Monetary Policy Rate&lt;/D&gt;&lt;/FQL&gt;&lt;FQL&gt;&lt;Q&gt;TRYMY10Y-FDS^PCTCHG(FG_YIELD(0,,,,"YTM"),FG_YIELD(-3AM,,,,"YTM"))&lt;/Q&gt;&lt;R&gt;1&lt;/R&gt;&lt;C&gt;1&lt;/C&gt;&lt;D xsi:type="xsd:double"&gt;-3.48551&lt;/D&gt;&lt;/FQL&gt;&lt;FQL&gt;&lt;Q&gt;TRYGR10Y-FDS^FG_YIELD(0,,,,"YTM")&lt;/Q&gt;&lt;R&gt;1&lt;/R&gt;&lt;C&gt;1&lt;/C&gt;&lt;D xsi:type="xsd:double"&gt;3.37&lt;/D&gt;&lt;/FQL&gt;&lt;FQL&gt;&lt;Q&gt;CC_QA^IMF_IFS_RCPI_Q(0)&lt;/Q&gt;&lt;R&gt;0&lt;/R&gt;&lt;C&gt;0&lt;/C&gt;&lt;/FQL&gt;&lt;FQL&gt;&lt;Q&gt;VWO^FG_FCF_YIELD_NTM(0)&lt;/Q&gt;&lt;R&gt;0&lt;/R&gt;&lt;C&gt;0&lt;/C&gt;&lt;/FQL&gt;&lt;FQL&gt;&lt;Q&gt;INDA^FMA_EVAL_EBIT(LTMA,NOW,NOW,M,"PORTAGG","MEANR")&lt;/Q&gt;&lt;R&gt;1&lt;/R&gt;&lt;C&gt;1&lt;/C&gt;&lt;D xsi:type="xsd:double"&gt;21.4442583465465&lt;/D&gt;&lt;/FQL&gt;&lt;FQL&gt;&lt;Q&gt;GREK^FMA_PE(NTMA,0,,,"PORTAGG","MEANR")&lt;/Q&gt;&lt;R&gt;1&lt;/R&gt;&lt;C&gt;1&lt;/C&gt;&lt;D xsi:type="xsd:double"&gt;8.98372624959132&lt;/D&gt;&lt;/FQL&gt;&lt;FQL&gt;&lt;Q&gt;EWY^FMA_PE(NTMA,0,,,"PORTAGG","MEANR")&lt;/Q&gt;&lt;R&gt;1&lt;/R&gt;&lt;C&gt;1&lt;/C&gt;&lt;D xsi:type="xsd:double"&gt;10.4127645057902&lt;/D&gt;&lt;/FQL&gt;&lt;FQL&gt;&lt;Q&gt;EWT^FMA_EVAL_EBITDA(NTMA,0,,,"PORTAGG","MEANR")&lt;/Q&gt;&lt;R&gt;1&lt;/R&gt;&lt;C&gt;1&lt;/C&gt;&lt;D xsi:type="xsd:double"&gt;9.95222612294128&lt;/D&gt;&lt;/FQL&gt;&lt;FQL&gt;&lt;Q&gt;EWM^FG_FCF_YIELD_NTM(0)&lt;/Q&gt;&lt;R&gt;1&lt;/R&gt;&lt;C&gt;1&lt;/C&gt;&lt;D xsi:type="xsd:double"&gt;4.62692968749721&lt;/D&gt;&lt;/FQL&gt;&lt;FQL&gt;&lt;Q&gt;EPU^FMA_DIV_YLD(NTMA,NOW,NOW,M,"PORTAGG","MEANR")&lt;/Q&gt;&lt;R&gt;1&lt;/R&gt;&lt;C&gt;1&lt;/C&gt;&lt;D xsi:type="xsd:double"&gt;3.66485090353124&lt;/D&gt;&lt;/FQL&gt;&lt;FQL&gt;&lt;Q&gt;EPOL^FMA_DIV_YLD(NTMA,NOW,NOW,M,"PORTAGG","MEANR")&lt;/Q&gt;&lt;R&gt;1&lt;/R&gt;&lt;C&gt;1&lt;/C&gt;&lt;D xsi:type="xsd:double"&gt;6.33987541076676&lt;/D&gt;&lt;/FQL&gt;&lt;FQL&gt;&lt;Q&gt;EPHE^FMA_DIV_YLD(NTMA,NOW,NOW,M,"PORTAGG","MEANR")&lt;/Q&gt;&lt;R&gt;1&lt;/R&gt;&lt;C&gt;1&lt;/C&gt;&lt;D xsi:type="xsd:double"&gt;3.8123884967709&lt;/D&gt;&lt;/FQL&gt;&lt;FQL&gt;&lt;Q&gt;EIDO^FG_FCF_YIELD_NTM(0)&lt;/Q&gt;&lt;R&gt;0&lt;/R&gt;&lt;C&gt;0&lt;/C&gt;&lt;/FQL&gt;&lt;FQL&gt;&lt;Q&gt;CNYA^FMA_EVAL_EBITDA(NTMA,0,,,"PORTAGG","MEANR")&lt;/Q&gt;&lt;R&gt;1&lt;/R&gt;&lt;C&gt;1&lt;/C&gt;&lt;D xsi:type="xsd:double"&gt;12.0438046197862&lt;/D&gt;&lt;/FQL&gt;&lt;FQL&gt;&lt;Q&gt;CC_US^IMF_IFS_RCPI_Q(0)&lt;/Q&gt;&lt;R&gt;1&lt;/R&gt;&lt;C&gt;1&lt;/C&gt;&lt;D xsi:type="xsd:double"&gt;2.4452302&lt;/D&gt;&lt;/FQL&gt;&lt;FQL&gt;&lt;Q&gt;MCHI^FG_COMPANY_NAME&lt;/Q&gt;&lt;R&gt;1&lt;/R&gt;&lt;C&gt;1&lt;/C&gt;&lt;D xsi:type="xsd:string"&gt;iShares MSCI China ETF&lt;/D&gt;&lt;/FQL&gt;&lt;FQL&gt;&lt;Q&gt;EWW^FG_COMPANY_NAME&lt;/Q&gt;&lt;R&gt;1&lt;/R&gt;&lt;C&gt;1&lt;/C&gt;&lt;D xsi:type="xsd:string"&gt;iShares MSCI Mexico ETF&lt;/D&gt;&lt;/FQL&gt;&lt;FQL&gt;&lt;Q&gt;VNM^P_PRICE_LOW(P_FIRST_DATE,0,USD,,,"PRICE","INTRA")&lt;/Q&gt;&lt;R&gt;1&lt;/R&gt;&lt;C&gt;1&lt;/C&gt;&lt;D xsi:type="xsd:double"&gt;9.3&lt;/D&gt;&lt;/FQL&gt;&lt;FQL&gt;&lt;Q&gt;EIDO^P_PRICE_HIGH(P_FIRST_DATE,0,USD,,,"PRICE","HIGH")&lt;/Q&gt;&lt;R&gt;1&lt;/R&gt;&lt;C&gt;1&lt;/C&gt;&lt;D xsi:type="xsd:double"&gt;36.48&lt;/D&gt;&lt;/FQL&gt;&lt;FQL&gt;&lt;Q&gt;EWT^P_PRICE_HIGH(P_FIRST_DATE,0,USD,,,"PRICE","HIGH")&lt;/Q&gt;&lt;R&gt;1&lt;/R&gt;&lt;C&gt;1&lt;/C&gt;&lt;D xsi:type="xsd:double"&gt;68.4&lt;/D&gt;&lt;/FQL&gt;&lt;FQL&gt;&lt;Q&gt;EPU^AVG(FG_PRICE(0,-10AY,D,USD))&lt;/Q&gt;&lt;R&gt;1&lt;/R&gt;&lt;C&gt;1&lt;/C&gt;&lt;D xsi:type="xsd:double"&gt;34.1946557233704&lt;/D&gt;&lt;/FQL&gt;&lt;FQL&gt;&lt;Q&gt;UAE^AVG(FG_PRICE(0,-10AY,D,USD))&lt;/Q&gt;&lt;R&gt;1&lt;/R&gt;&lt;C&gt;1&lt;/C&gt;&lt;D xsi:type="xsd:double"&gt;15.2726654610493&lt;/D&gt;&lt;/FQL&gt;&lt;FQL&gt;&lt;Q&gt;QAT^AVG(FG_PRICE(0,-10AY,D,USD))&lt;/Q&gt;&lt;R&gt;1&lt;/R&gt;&lt;C&gt;1&lt;/C&gt;&lt;D xsi:type="xsd:double"&gt;18.5088672496026&lt;/D&gt;&lt;/FQL&gt;&lt;FQL&gt;&lt;Q&gt;EPU^FG_PRICE(0,,,USD)&lt;/Q&gt;&lt;R&gt;1&lt;/R&gt;&lt;C&gt;1&lt;/C&gt;&lt;D xsi:type="xsd:double"&gt;57.768&lt;/D&gt;&lt;/FQL&gt;&lt;FQL&gt;&lt;Q&gt;EWZ^FG_PRICE(0,,,USD)&lt;/Q&gt;&lt;R&gt;1&lt;/R&gt;&lt;C&gt;1&lt;/C&gt;&lt;D xsi:type="xsd:double"&gt;30.03&lt;/D&gt;&lt;/FQL&gt;&lt;FQL&gt;&lt;Q&gt;CNYA^FG_COMPANY_NAME&lt;/Q&gt;&lt;R&gt;1&lt;/R&gt;&lt;C&gt;1&lt;/C&gt;&lt;D xsi:type="xsd:string"&gt;iShares MSCI China A ETF&lt;/D&gt;&lt;/FQL&gt;&lt;FQL&gt;&lt;Q&gt;CNYA^AVG(FG_PRICE(0,-10AY,D,USD))&lt;/Q&gt;&lt;R&gt;1&lt;/R&gt;&lt;C&gt;1&lt;/C&gt;&lt;D xsi:type="xsd:double"&gt;31.1996102795699&lt;/D&gt;&lt;/FQL&gt;&lt;FQL&gt;&lt;Q&gt;EWZ^P_PRICE_HIGH(P_FIRST_DATE,0,USD,,,"PRICE","HIGH")&lt;/Q&gt;&lt;R&gt;1&lt;/R&gt;&lt;C&gt;1&lt;/C&gt;&lt;D xsi:type="xsd:double"&gt;102.21&lt;/D&gt;&lt;/FQL&gt;&lt;FQL&gt;&lt;Q&gt;EPHE^FG_PRICE(0,,,USD)&lt;/Q&gt;&lt;R&gt;1&lt;/R&gt;&lt;C&gt;1&lt;/C&gt;&lt;D xsi:type="xsd:double"&gt;25.8&lt;/D&gt;&lt;/FQL&gt;&lt;FQL&gt;&lt;Q&gt;EWY^FG_ROE(0)&lt;/Q&gt;&lt;R&gt;1&lt;/R&gt;&lt;C&gt;1&lt;/C&gt;&lt;D xsi:type="xsd:double"&gt;9.8259640013286&lt;/D&gt;&lt;/FQL&gt;&lt;FQL&gt;&lt;Q&gt;REFBRSELIC-FDS^PROPER_NAME(0,,,"SECURITY","NAME")&lt;/Q&gt;&lt;R&gt;1&lt;/R&gt;&lt;C&gt;1&lt;/C&gt;&lt;D xsi:type="xsd:string"&gt;Brazil Target Selic Rate&lt;/D&gt;&lt;/FQL&gt;&lt;FQL&gt;&lt;Q&gt;TRYTW10Y-FDS^PCTCHG(FG_YIELD(0,,,,"YTM"),FG_YIELD(-3AM,,,,"YTM"))&lt;/Q&gt;&lt;R&gt;1&lt;/R&gt;&lt;C&gt;1&lt;/C&gt;&lt;D xsi:type="xsd:double"&gt;-10.108658&lt;/D&gt;&lt;/FQL&gt;&lt;FQL&gt;&lt;Q&gt;TRYPL10Y-FDS^PCTCHG(FG_YIELD(0,,,,"YTM"),FG_YIELD(-1AM,,,,"YTM"))&lt;/Q&gt;&lt;R&gt;1&lt;/R&gt;&lt;C&gt;1&lt;/C&gt;&lt;D xsi:type="xsd:double"&gt;1.0810513&lt;/D&gt;&lt;/FQL&gt;&lt;FQL&gt;&lt;Q&gt;CC_GR^IMF_IFS_RCPI_Q(0)&lt;/Q&gt;&lt;R&gt;1&lt;/R&gt;&lt;C&gt;1&lt;/C&gt;&lt;D xsi:type="xsd:double"&gt;2.4017942&lt;/D&gt;&lt;/FQL&gt;&lt;FQL&gt;&lt;Q&gt;VWO^FG_PE(0)&lt;/Q&gt;&lt;R&gt;1&lt;/R&gt;&lt;C&gt;1&lt;/C&gt;&lt;D xsi:type="xsd:double"&gt;15.5558586469152&lt;/D&gt;&lt;/FQL&gt;&lt;FQL&gt;&lt;Q&gt;VNM^FG_FCF_YIELD_NTM(0)&lt;/Q&gt;&lt;R&gt;1&lt;/R&gt;&lt;C&gt;1&lt;/C&gt;&lt;D xsi:type="xsd:double"&gt;2.04541732629629&lt;/D&gt;&lt;/FQL&gt;&lt;FQL&gt;&lt;Q&gt;TUR^FMA_PE(NTMA,0,,,"PORTAGG","MEANR")&lt;/Q&gt;&lt;R&gt;1&lt;/R&gt;&lt;C&gt;1&lt;/C&gt;&lt;D xsi:type="xsd:double"&gt;6.59279691194164&lt;/D&gt;&lt;/FQL&gt;&lt;FQL&gt;&lt;Q&gt;QAT^FMA_PE(LTM,0,,,"PORTAGG","MEANR")&lt;/Q&gt;&lt;R&gt;1&lt;/R&gt;&lt;C&gt;1&lt;/C&gt;&lt;D xsi:type="xsd:double"&gt;12.3095137049147&lt;/D&gt;&lt;/FQL&gt;&lt;FQL&gt;&lt;Q&gt;GREK^FMA_PE(LTM,0,,,"PORTAGG","MEANR")&lt;/Q&gt;&lt;R&gt;1&lt;/R&gt;&lt;C&gt;1&lt;/C&gt;&lt;D xsi:type="xsd:double"&gt;12.295610704308&lt;/D&gt;&lt;/FQL&gt;&lt;FQL&gt;&lt;Q&gt;EWZ^FG_FCF_YIELD_NTM(0)&lt;/Q&gt;&lt;R&gt;1&lt;/R&gt;&lt;C&gt;1&lt;/C&gt;&lt;D xsi:type="xsd:double"&gt;7.68634178772079&lt;/D&gt;&lt;/FQL&gt;&lt;FQL&gt;&lt;Q&gt;EWT^FG_FCF_YIELD_NTM(0)&lt;/Q&gt;&lt;R&gt;1&lt;/R&gt;&lt;C&gt;1&lt;/C&gt;&lt;D xsi:type="xsd:double"&gt;3.9489925877954&lt;/D&gt;&lt;/FQL&gt;&lt;FQL&gt;&lt;Q&gt;EWM^FMA_DIV_YLD(NTMA,NOW,NOW,M,"PORTAGG","MEANR")&lt;/Q&gt;&lt;R&gt;1&lt;/R&gt;&lt;C&gt;1&lt;/C&gt;&lt;D xsi:type="xsd:double"&gt;4.31573990029478&lt;/D&gt;&lt;/FQL&gt;&lt;FQL&gt;&lt;Q&gt;EPU^FMA_PE(NTMA,0,,,"PORTAGG","MEANR")&lt;/Q&gt;&lt;R&gt;1&lt;/R&gt;&lt;C&gt;1&lt;/C&gt;&lt;D xsi:type="xsd:double"&gt;12.5969118522665&lt;/D&gt;&lt;/FQL&gt;&lt;FQL&gt;&lt;Q&gt;EPOL^FMA_PE(NTMA,0,,,"PORTAGG","MEANR")&lt;/Q&gt;&lt;R&gt;1&lt;/R&gt;&lt;C&gt;1&lt;/C&gt;&lt;D xsi:type="xsd:double"&gt;9.72861515731285&lt;/D&gt;&lt;/FQL&gt;&lt;FQL&gt;&lt;Q&gt;EIDO^FMA_DIV_YLD(NTMA,NOW,NOW,M,"PORTAGG","MEANR")&lt;/Q&gt;&lt;R&gt;1&lt;/R&gt;&lt;C&gt;1&lt;/C&gt;&lt;D xsi:type="xsd:double"&gt;5.45421459181103&lt;/D&gt;&lt;/FQL&gt;&lt;FQL&gt;&lt;Q&gt;ECH^FG_FCF_YIELD_NTM(0)&lt;/Q&gt;&lt;R&gt;1&lt;/R&gt;&lt;C&gt;1&lt;/C&gt;&lt;D xsi:type="xsd:double"&gt;4.80376641823613&lt;/D&gt;&lt;/FQL&gt;&lt;FQL&gt;&lt;Q&gt;CNYA^FG_FCF_YIELD_NTM(0)&lt;/Q&gt;&lt;R&gt;1&lt;/R&gt;&lt;C&gt;1&lt;/C&gt;&lt;D xsi:type="xsd:double"&gt;4.94724273990536&lt;/D&gt;&lt;/FQL&gt;&lt;FQL&gt;&lt;Q&gt;KSA^FG_COMPANY_NAME&lt;/Q&gt;&lt;R&gt;1&lt;/R&gt;&lt;C&gt;1&lt;/C&gt;&lt;D xsi:type="xsd:string"&gt;iShares MSCI Saudi Arabia ETF&lt;/D&gt;&lt;/FQL&gt;&lt;FQL&gt;&lt;Q&gt;EWT^FG_COMPANY_NAME&lt;/Q&gt;&lt;R&gt;1&lt;/R&gt;&lt;C&gt;1&lt;/C&gt;&lt;D xsi:type="xsd:string"&gt;iShares MSCI Taiwan ETF&lt;/D&gt;&lt;/FQL&gt;&lt;FQL&gt;&lt;Q&gt;ECH^FG_COMPANY_NAME&lt;/Q&gt;&lt;R&gt;1&lt;/R&gt;&lt;C&gt;1&lt;/C&gt;&lt;D xsi:type="xsd:string"&gt;iShares MSCI Chile ETF&lt;/D&gt;&lt;/FQL&gt;&lt;FQL&gt;&lt;Q&gt;EZA^P_PRICE_LOW(P_FIRST_DATE,0,USD,,,"PRICE","INTRA")&lt;/Q&gt;&lt;R&gt;1&lt;/R&gt;&lt;C&gt;1&lt;/C&gt;&lt;D xsi:type="xsd:double"&gt;17.965&lt;/D&gt;&lt;/FQL&gt;&lt;FQL&gt;&lt;Q&gt;EPHE^P_PRICE_LOW(P_FIRST_DATE,0,USD,,,"PRICE","INTRA")&lt;/Q&gt;&lt;R&gt;1&lt;/R&gt;&lt;C&gt;1&lt;/C&gt;&lt;D xsi:type="xsd:double"&gt;19&lt;/D&gt;&lt;/FQL&gt;&lt;FQL&gt;&lt;Q&gt;INDA^P_PRICE_LOW(P_FIRST_DATE,0,USD,,,"PRICE","INTRA")&lt;/Q&gt;&lt;R&gt;1&lt;/R&gt;&lt;C&gt;1&lt;/C&gt;&lt;D xsi:type="xsd:double"&gt;18.76&lt;/D&gt;&lt;/FQL&gt;&lt;FQL&gt;&lt;Q&gt;QAT^P_PRICE_HIGH(P_FIRST_DATE,0,USD,,,"PRICE","HIGH")&lt;/Q&gt;&lt;R&gt;1&lt;/R&gt;&lt;C&gt;1&lt;/C&gt;&lt;D xsi:type="xsd:double"&gt;27.21&lt;/D&gt;&lt;/FQL&gt;&lt;FQL&gt;&lt;Q&gt;EPU^P_PRICE_HIGH(P_FIRST_DATE,0,USD,,,"PRICE","HIGH")&lt;/Q&gt;&lt;R&gt;1&lt;/R&gt;&lt;C&gt;1&lt;/C&gt;&lt;D xsi:type="xsd:double"&gt;57.97&lt;/D&gt;&lt;/FQL&gt;&lt;FQL&gt;&lt;Q&gt;GREK^P_PRICE_HIGH(P_FIRST_DATE,0,USD,,,"PRICE","HIGH")&lt;/Q&gt;&lt;R&gt;1&lt;/R&gt;&lt;C&gt;1&lt;/C&gt;&lt;D xsi:type="xsd:double"&gt;77.27992&lt;/D&gt;&lt;/FQL&gt;&lt;FQL&gt;&lt;Q&gt;EWY^P_PRICE_HIGH(P_FIRST_DATE,0,USD,,,"PRICE","HIGH")&lt;/Q&gt;&lt;R&gt;1&lt;/R&gt;&lt;C&gt;1&lt;/C&gt;&lt;D xsi:type="xsd:double"&gt;96.3&lt;/D&gt;&lt;/FQL&gt;&lt;FQL&gt;&lt;Q&gt;TUR^FG_PRICE(0,,,USD)&lt;/Q&gt;&lt;R&gt;1&lt;/R&gt;&lt;C&gt;1&lt;/C&gt;&lt;D xsi:type="xsd:double"&gt;32.27&lt;/D&gt;&lt;/FQL&gt;&lt;FQL&gt;&lt;Q&gt;EWM^AVG(FG_PRICE(0,-10AY,D,USD))&lt;/Q&gt;&lt;R&gt;1&lt;/R&gt;&lt;C&gt;1&lt;/C&gt;&lt;D xsi:type="xsd:double"&gt;27.5245069157393&lt;/D&gt;&lt;/FQL&gt;&lt;FQL&gt;&lt;Q&gt;GREK^FG_PRICE(0,,,USD)&lt;/Q&gt;&lt;R&gt;1&lt;/R&gt;&lt;C&gt;1&lt;/C&gt;&lt;D xsi:type="xsd:double"&gt;65.17&lt;/D&gt;&lt;/FQL&gt;&lt;FQL&gt;&lt;Q&gt;UAE^FG_PRICE(0,,,USD)&lt;/Q&gt;&lt;R&gt;1&lt;/R&gt;&lt;C&gt;1&lt;/C&gt;&lt;D xsi:type="xsd:double"&gt;19.17&lt;/D&gt;&lt;/FQL&gt;&lt;FQL&gt;&lt;Q&gt;EWY^AVG(FG_PRICE(0,-10AY,D,USD))&lt;/Q&gt;&lt;R&gt;1&lt;/R&gt;&lt;C&gt;1&lt;/C&gt;&lt;D xsi:type="xsd:double"&gt;64.1556870429252&lt;/D&gt;&lt;/FQL&gt;&lt;FQL&gt;&lt;Q&gt;REFKRBASE-FDS^PROPER_NAME(0,,,"SECURITY","NAME")&lt;/Q&gt;&lt;R&gt;1&lt;/R&gt;&lt;C&gt;1&lt;/C&gt;&lt;D xsi:type="xsd:string"&gt;South Korea Base Rate&lt;/D&gt;&lt;/FQL&gt;&lt;FQL&gt;&lt;Q&gt;TRYAE10Y-FDS^PCTCHG(FG_YIELD(0,,,,"YTM"),FG_YIELD(-3AM,,,,"YTM"))&lt;/Q&gt;&lt;R&gt;1&lt;/R&gt;&lt;C&gt;1&lt;/C&gt;&lt;D xsi:type="xsd:double"&gt;-11.0308&lt;/D&gt;&lt;/FQL&gt;&lt;FQL&gt;&lt;Q&gt;TRYID10Y-FDS^PCTCHG(FG_YIELD(0,,,,"YTM"),FG_YIELD(-3AM,,,,"YTM"))&lt;/Q&gt;&lt;R&gt;1&lt;/R&gt;&lt;C&gt;1&lt;/C&gt;&lt;D xsi:type="xsd:double"&gt;-6.3577113&lt;/D&gt;&lt;/FQL&gt;&lt;FQL&gt;&lt;Q&gt;TRYMX10Y-FDS^FG_YIELD(0,,,,"YTM")&lt;/Q&gt;&lt;R&gt;1&lt;/R&gt;&lt;C&gt;1&lt;/C&gt;&lt;D xsi:type="xsd:double"&gt;8.6864&lt;/D&gt;&lt;/FQL&gt;&lt;FQL&gt;&lt;Q&gt;VGK^FMA_EVAL_EBIT(LTMA,NOW,NOW,M,"PORTAGG","MEANR")&lt;/Q&gt;&lt;R&gt;1&lt;/R&gt;&lt;C&gt;1&lt;/C&gt;&lt;D xsi:type="xsd:double"&gt;14.2330525978677&lt;/D&gt;&lt;/FQL&gt;&lt;FQL&gt;&lt;Q&gt;QAT^JULIAN(FMA_DIV_YLD(NTMA,NOW,NOW,M,"PORTAGG","MEANR").DATES)&lt;/Q&gt;&lt;R&gt;1&lt;/R&gt;&lt;C&gt;1&lt;/C&gt;&lt;D xsi:type="xsd:long"&gt;45898&lt;/D&gt;&lt;/FQL&gt;&lt;FQL&gt;&lt;Q&gt;INDA^FMA_DIV_YLD(NTMA,NOW,NOW,M,"PORTAGG","MEANR")&lt;/Q&gt;&lt;R&gt;1&lt;/R&gt;&lt;C&gt;1&lt;/C&gt;&lt;D xsi:type="xsd:double"&gt;1.449785711607&lt;/D&gt;&lt;/FQL&gt;&lt;FQL&gt;&lt;Q&gt;EWZ^FMA_DIV_YLD(NTMA,NOW,NOW,M,"PORTAGG","MEANR")&lt;/Q&gt;&lt;R&gt;1&lt;/R&gt;&lt;C&gt;1&lt;/C&gt;&lt;D xsi:type="xsd:double"&gt;6.70240777089837&lt;/D&gt;&lt;/FQL&gt;&lt;FQL&gt;&lt;Q&gt;EWW^FMA_EVAL_EBIT(LTMA,NOW,NOW,M,"PORTAGG","MEANR")&lt;/Q&gt;&lt;R&gt;1&lt;/R&gt;&lt;C&gt;1&lt;/C&gt;&lt;D xsi:type="xsd:double"&gt;9.64783272199963&lt;/D&gt;&lt;/FQL&gt;&lt;FQL&gt;&lt;Q&gt;EPOL^FMA_PE(LTM,0,,,"PORTAGG","MEANR")&lt;/Q&gt;&lt;R&gt;1&lt;/R&gt;&lt;C&gt;1&lt;/C&gt;&lt;D xsi:type="xsd:double"&gt;10.5357362152582&lt;/D&gt;&lt;/FQL&gt;&lt;FQL&gt;&lt;Q&gt;EPHE^FMA_PE(NTMA,0,,,"PORTAGG","MEANR")&lt;/Q&gt;&lt;R&gt;1&lt;/R&gt;&lt;C&gt;1&lt;/C&gt;&lt;D xsi:type="xsd:double"&gt;8.52828755942643&lt;/D&gt;&lt;/FQL&gt;&lt;FQL&gt;&lt;Q&gt;EIDO^FMA_PE(NTMA,0,,,"PORTAGG","MEANR")&lt;/Q&gt;&lt;R&gt;1&lt;/R&gt;&lt;C&gt;1&lt;/C&gt;&lt;D xsi:type="xsd:double"&gt;12.2079277378532&lt;/D&gt;&lt;/FQL&gt;&lt;FQL&gt;&lt;Q&gt;ECH^FMA_DIV_YLD(NTMA,NOW,NOW,M,"PORTAGG","MEANR")&lt;/Q&gt;&lt;R&gt;1&lt;/R&gt;&lt;C&gt;1&lt;/C&gt;&lt;D xsi:type="xsd:double"&gt;4.10654480075649&lt;/D&gt;&lt;/FQL&gt;&lt;FQL&gt;&lt;Q&gt;VNM^FG_COMPANY_NAME&lt;/Q&gt;&lt;R&gt;1&lt;/R&gt;&lt;C&gt;1&lt;/C&gt;&lt;D xsi:type="xsd:string"&gt;VanEck Vietnam ETF&lt;/D&gt;&lt;/FQL&gt;&lt;FQL&gt;&lt;Q&gt;INDA^FG_COMPANY_NAME&lt;/Q&gt;&lt;R&gt;1&lt;/R&gt;&lt;C&gt;1&lt;/C&gt;&lt;D xsi:type="xsd:string"&gt;iShares MSCI India ETF&lt;/D&gt;&lt;/FQL&gt;&lt;FQL&gt;&lt;Q&gt;EWM^FG_COMPANY_NAME&lt;/Q&gt;&lt;R&gt;1&lt;/R&gt;&lt;C&gt;1&lt;/C&gt;&lt;D xsi:type="xsd:string"&gt;iShares MSCI Malaysia ETF&lt;/D&gt;&lt;/FQL&gt;&lt;FQL&gt;&lt;Q&gt;EWT^P_PRICE_LOW(P_FIRST_DATE,0,USD,,,"PRICE","INTRA")&lt;/Q&gt;&lt;R&gt;1&lt;/R&gt;&lt;C&gt;1&lt;/C&gt;&lt;D xsi:type="xsd:double"&gt;12.84&lt;/D&gt;&lt;/FQL&gt;&lt;FQL&gt;&lt;Q&gt;CNYA^P_PRICE_HIGH(P_FIRST_DATE,0,USD,,,"PRICE","HIGH")&lt;/Q&gt;&lt;R&gt;1&lt;/R&gt;&lt;C&gt;1&lt;/C&gt;&lt;D xsi:type="xsd:double"&gt;49.42&lt;/D&gt;&lt;/FQL&gt;&lt;FQL&gt;&lt;Q&gt;VNM^AVG(FG_PRICE(0,-10AY,D,USD))&lt;/Q&gt;&lt;R&gt;1&lt;/R&gt;&lt;C&gt;1&lt;/C&gt;&lt;D xsi:type="xsd:double"&gt;15.1495050874404&lt;/D&gt;&lt;/FQL&gt;&lt;FQL&gt;&lt;Q&gt;UAE^P_PRICE_HIGH(P_FIRST_DATE,0,USD,,,"PRICE","HIGH")&lt;/Q&gt;&lt;R&gt;1&lt;/R&gt;&lt;C&gt;1&lt;/C&gt;&lt;D xsi:type="xsd:double"&gt;26.78&lt;/D&gt;&lt;/FQL&gt;&lt;FQL&gt;&lt;Q&gt;EZA^AVG(FG_PRICE(0,-10AY,D,USD))&lt;/Q&gt;&lt;R&gt;1&lt;/R&gt;&lt;C&gt;1&lt;/C&gt;&lt;D xsi:type="xsd:double"&gt;49.0888990461049&lt;/D&gt;&lt;/FQL&gt;&lt;FQL&gt;&lt;Q&gt;MCHI^AVG(FG_PRICE(0,-10AY,D,USD))&lt;/Q&gt;&lt;R&gt;1&lt;/R&gt;&lt;C&gt;1&lt;/C&gt;&lt;D xsi:type="xsd:double"&gt;56.1465222575517&lt;/D&gt;&lt;/FQL&gt;&lt;FQL&gt;&lt;Q&gt;TRYMY10Y-FDS^FG_YIELD_NAME&lt;/Q&gt;&lt;R&gt;1&lt;/R&gt;&lt;C&gt;1&lt;/C&gt;&lt;D xsi:type="xsd:string"&gt;Treasury - Malaysia Benchmark Bond 10Y&lt;/D&gt;&lt;/FQL&gt;&lt;FQL&gt;&lt;Q&gt;REFTWDISC-FDS^FG_YIELD(NOW,,,0)&lt;/Q&gt;&lt;R&gt;1&lt;/R&gt;&lt;C&gt;1&lt;/C&gt;&lt;D xsi:type="xsd:double"&gt;2&lt;/D&gt;&lt;/FQL&gt;&lt;FQL&gt;&lt;Q&gt;TRYTH10Y-FDS^PCTCHG(FG_YIELD(0,,,,"YTM"),FG_YIELD(-1AM,,,,"YTM"))&lt;/Q&gt;&lt;R&gt;1&lt;/R&gt;&lt;C&gt;1&lt;/C&gt;&lt;D xsi:type="xsd:double"&gt;-6.6997223&lt;/D&gt;&lt;/FQL&gt;&lt;FQL&gt;&lt;Q&gt;VNM^JULIAN(FMA_DIV_YLD(NTMA,NOW,NOW,M,"PORTAGG","MEANR").DATES)&lt;/Q&gt;&lt;R&gt;1&lt;/R&gt;&lt;C&gt;1&lt;/C&gt;&lt;D xsi:type="xsd:long"&gt;45898&lt;/D&gt;&lt;/FQL&gt;&lt;FQL&gt;&lt;Q&gt;SET-BKK^FMA_EVAL_EBITDA(NTMA,0,,,"PORTAGG","MEANR")&lt;/Q&gt;&lt;R&gt;1&lt;/R&gt;&lt;C&gt;1&lt;/C&gt;&lt;D xsi:type="xsd:double"&gt;9.09147333035857&lt;/D&gt;&lt;/FQL&gt;&lt;FQL&gt;&lt;Q&gt;INDA^FMA_PE(NTMA,0,,,"PORTAGG","MEANR")&lt;/Q&gt;&lt;R&gt;1&lt;/R&gt;&lt;C&gt;1&lt;/C&gt;&lt;D xsi:type="xsd:double"&gt;22.5601100038752&lt;/D&gt;&lt;/FQL&gt;&lt;FQL&gt;&lt;Q&gt;EZA^FMA_EVAL_EBITDA(NTMA,0,,,"PORTAGG","MEANR")&lt;/Q&gt;&lt;R&gt;1&lt;/R&gt;&lt;C&gt;1&lt;/C&gt;&lt;D xsi:type="xsd:double"&gt;7.74827294384173&lt;/D&gt;&lt;/FQL&gt;&lt;FQL&gt;&lt;Q&gt;EWW^FMA_EVAL_EBITDA(NTMA,0,,,"PORTAGG","MEANR")&lt;/Q&gt;&lt;R&gt;1&lt;/R&gt;&lt;C&gt;1&lt;/C&gt;&lt;D xsi:type="xsd:double"&gt;6.07654425926624&lt;/D&gt;&lt;/FQL&gt;&lt;FQL&gt;&lt;Q&gt;EWT^FMA_PE(NTMA,0,,,"PORTAGG","MEANR")&lt;/Q&gt;&lt;R&gt;1&lt;/R&gt;&lt;C&gt;1&lt;/C&gt;&lt;D xsi:type="xsd:double"&gt;17.0929431884146&lt;/D&gt;&lt;/FQL&gt;&lt;FQL&gt;&lt;Q&gt;EWM^FMA_PE(LTM,0,,,"PORTAGG","MEANR")&lt;/Q&gt;&lt;R&gt;1&lt;/R&gt;&lt;C&gt;1&lt;/C&gt;&lt;D xsi:type="xsd:double"&gt;15.4889791615724&lt;/D&gt;&lt;/FQL&gt;&lt;FQL&gt;&lt;Q&gt;EPU^JULIAN(FMA_DIV_YLD(NTMA,NOW,NOW,M,"PORTAGG","MEANR").DATES)&lt;/Q&gt;&lt;R&gt;1&lt;/R&gt;&lt;C&gt;1&lt;/C&gt;&lt;D xsi:type="xsd:long"&gt;45898&lt;/D&gt;&lt;/FQL&gt;&lt;FQL&gt;&lt;Q&gt;EPOL^JULIAN(FMA_DIV_YLD(NTMA,NOW,NOW,M,"PORTAGG","MEANR").DATES)&lt;/Q&gt;&lt;R&gt;1&lt;/R&gt;&lt;C&gt;1&lt;/C&gt;&lt;D xsi:type="xsd:long"&gt;45898&lt;/D&gt;&lt;/FQL&gt;&lt;FQL&gt;&lt;Q&gt;EPHE^FMA_PE(LTM,0,,,"PORTAGG","MEANR")&lt;/Q&gt;&lt;R&gt;1&lt;/R&gt;&lt;C&gt;1&lt;/C&gt;&lt;D xsi:type="xsd:double"&gt;9.24918714224077&lt;/D&gt;&lt;/FQL&gt;&lt;FQL&gt;&lt;Q&gt;ECH^FMA_PE(NTMA,0,,,"PORTAGG","MEANR")&lt;/Q&gt;&lt;R&gt;1&lt;/R&gt;&lt;C&gt;1&lt;/C&gt;&lt;D xsi:type="xsd:double"&gt;11.3967236510632&lt;/D&gt;&lt;/FQL&gt;&lt;FQL&gt;&lt;Q&gt;CNYA^FMA_DIV_YLD(NTMA,NOW,NOW,M,"PORTAGG","MEANR")&lt;/Q&gt;&lt;R&gt;1&lt;/R&gt;&lt;C&gt;1&lt;/C&gt;&lt;D xsi:type="xsd:double"&gt;2.7302171821745&lt;/D&gt;&lt;/FQL&gt;&lt;FQL&gt;&lt;Q&gt;UAE^FG_COMPANY_NAME&lt;/Q&gt;&lt;R&gt;1&lt;/R&gt;&lt;C&gt;1&lt;/C&gt;&lt;D xsi:type="xsd:string"&gt;iShares MSCI UAE ETF&lt;/D&gt;&lt;/FQL&gt;&lt;FQL&gt;&lt;Q&gt;GREK^FG_COMPANY_NAME&lt;/Q&gt;&lt;R&gt;1&lt;/R&gt;&lt;C&gt;1&lt;/C&gt;&lt;D xsi:type="xsd:string"&gt;Global X MSCI Greece ETF&lt;/D&gt;&lt;/FQL&gt;&lt;FQL&gt;&lt;Q&gt;EIDO^P_PRICE_LOW(P_FIRST_DATE,0,USD,,,"PRICE","INTRA")&lt;/Q&gt;&lt;R&gt;1&lt;/R&gt;&lt;C&gt;1&lt;/C&gt;&lt;D xsi:type="xsd:double"&gt;11.91&lt;/D&gt;&lt;/FQL&gt;&lt;FQL&gt;&lt;Q&gt;EPU^P_PRICE_LOW(P_FIRST_DATE,0,USD,,,"PRICE","INTRA")&lt;/Q&gt;&lt;R&gt;1&lt;/R&gt;&lt;C&gt;1&lt;/C&gt;&lt;D xsi:type="xsd:double"&gt;17.69&lt;/D&gt;&lt;/FQL&gt;&lt;FQL&gt;&lt;Q&gt;GREK^P_PRICE_LOW(P_FIRST_DATE,0,USD,,,"PRICE","INTRA")&lt;/Q&gt;&lt;R&gt;1&lt;/R&gt;&lt;C&gt;1&lt;/C&gt;&lt;D xsi:type="xsd:double"&gt;13.499986&lt;/D&gt;&lt;/FQL&gt;&lt;FQL&gt;&lt;Q&gt;EWY^P_PRICE_LOW(P_FIRST_DATE,0,USD,,,"PRICE","INTRA")&lt;/Q&gt;&lt;R&gt;1&lt;/R&gt;&lt;C&gt;1&lt;/C&gt;&lt;D xsi:type="xsd:double"&gt;10.32&lt;/D&gt;&lt;/FQL&gt;&lt;FQL&gt;&lt;Q&gt;ECH^P_PRICE_HIGH(P_FIRST_DATE,0,USD,,,"PRICE","HIGH")&lt;/Q&gt;&lt;R&gt;1&lt;/R&gt;&lt;C&gt;1&lt;/C&gt;&lt;D xsi:type="xsd:double"&gt;80.38&lt;/D&gt;&lt;/FQL&gt;&lt;FQL&gt;&lt;Q&gt;EWW^P_PRICE_HIGH(P_FIRST_DATE,0,USD,,,"PRICE","HIGH")&lt;/Q&gt;&lt;R&gt;1&lt;/R&gt;&lt;C&gt;1&lt;/C&gt;&lt;D xsi:type="xsd:double"&gt;76.8&lt;/D&gt;&lt;/FQL&gt;&lt;FQL&gt;&lt;Q&gt;MCHI^P_PRICE_HIGH(P_FIRST_DATE,0,USD,,,"PRICE","HIGH")&lt;/Q&gt;&lt;R&gt;1&lt;/R&gt;&lt;C&gt;1&lt;/C&gt;&lt;D xsi:type="xsd:double"&gt;97.55&lt;/D&gt;&lt;/FQL&gt;&lt;FQL&gt;&lt;Q&gt;EPOL^P_PRICE_HIGH(P_FIRST_DATE,0,USD,,,"PRICE","HIGH")&lt;/Q&gt;&lt;R&gt;1&lt;/R&gt;&lt;C&gt;1&lt;/C&gt;&lt;D xsi:type="xsd:double"&gt;39.8345&lt;/D&gt;&lt;/FQL&gt;&lt;FQL&gt;&lt;Q&gt;QAT^FG_PRICE(0,,,USD)&lt;/Q&gt;&lt;R&gt;1&lt;/R&gt;&lt;C&gt;1&lt;/C&gt;&lt;D xsi:type="xsd:double"&gt;19.54&lt;/D&gt;&lt;/FQL&gt;&lt;FQL&gt;&lt;Q&gt;VNM^FG_PRICE(0,,,USD)&lt;/Q&gt;&lt;R&gt;1&lt;/R&gt;&lt;C&gt;1&lt;/C&gt;&lt;D xsi:type="xsd:double"&gt;17.97&lt;/D&gt;&lt;/FQL&gt;&lt;FQL&gt;&lt;Q&gt;EWW^AVG(FG_PRICE(0,-10AY,D,USD))&lt;/Q&gt;&lt;R&gt;1&lt;/R&gt;&lt;C&gt;1&lt;/C&gt;&lt;D xsi:type="xsd:double"&gt;49.9448968600954&lt;/D&gt;&lt;/FQL&gt;&lt;FQL&gt;&lt;Q&gt;EWM^FG_PRICE(0,,,USD)&lt;/Q&gt;&lt;R&gt;1&lt;/R&gt;&lt;C&gt;1&lt;/C&gt;&lt;D xsi:type="xsd:double"&gt;25.47&lt;/D&gt;&lt;/FQL&gt;&lt;FQL&gt;&lt;Q&gt;CNYA^FG_PRICE(0,,,USD)&lt;/Q&gt;&lt;R&gt;1&lt;/R&gt;&lt;C&gt;1&lt;/C&gt;&lt;D xsi:type="xsd:double"&gt;33.6&lt;/D&gt;&lt;/FQL&gt;&lt;FQL&gt;&lt;Q&gt;INDA^AVG(FG_PRICE(0,-10AY,D,USD))&lt;/Q&gt;&lt;R&gt;1&lt;/R&gt;&lt;C&gt;1&lt;/C&gt;&lt;D xsi:type="xsd:double"&gt;38.927350953895&lt;/D&gt;&lt;/FQL&gt;&lt;FQL&gt;&lt;Q&gt;EWY^FG_PRICE(0,,,USD)&lt;/Q&gt;&lt;R&gt;1&lt;/R&gt;&lt;C&gt;1&lt;/C&gt;&lt;D xsi:type="xsd:double"&gt;78.66&lt;/D&gt;&lt;/FQL&gt;&lt;FQL&gt;&lt;Q&gt;EIDO^FMA_EVAL_EBIT(LTMA,NOW,NOW,M,"PORTAGG","MEANR")&lt;/Q&gt;&lt;R&gt;1&lt;/R&gt;&lt;C&gt;1&lt;/C&gt;&lt;D xsi:type="xsd:double"&gt;10.2986292616584&lt;/D&gt;&lt;/FQL&gt;&lt;FQL&gt;&lt;Q&gt;CNYA^FMA_PE(LTM,0,,,"PORTAGG","MEANR")&lt;/Q&gt;&lt;R&gt;1&lt;/R&gt;&lt;C&gt;1&lt;/C&gt;&lt;D xsi:type="xsd:double"&gt;18.3476234966535&lt;/D&gt;&lt;/FQL&gt;&lt;FQL&gt;&lt;Q&gt;TUR^FG_COMPANY_NAME&lt;/Q&gt;&lt;R&gt;1&lt;/R&gt;&lt;C&gt;1&lt;/C&gt;&lt;D xsi:type="xsd:string"&gt;iShares MSCI Turkey ETF&lt;/D&gt;&lt;/FQL&gt;&lt;FQL&gt;&lt;Q&gt;EWZ^FG_COMPANY_NAME&lt;/Q&gt;&lt;R&gt;1&lt;/R&gt;&lt;C&gt;1&lt;/C&gt;&lt;D xsi:type="xsd:string"&gt;iShares MSCI Brazil ETF&lt;/D&gt;&lt;/FQL&gt;&lt;FQL&gt;&lt;Q&gt;EPOL^FG_COMPANY_NAME&lt;/Q&gt;&lt;R&gt;1&lt;/R&gt;&lt;C&gt;1&lt;/C&gt;&lt;D xsi:type="xsd:string"&gt;iShares MSCI Poland ETF&lt;/D&gt;&lt;/FQL&gt;&lt;FQL&gt;&lt;Q&gt;EWW^P_PRICE_LOW(P_FIRST_DATE,0,USD,,,"PRICE","INTRA")&lt;/Q&gt;&lt;R&gt;1&lt;/R&gt;&lt;C&gt;1&lt;/C&gt;&lt;D xsi:type="xsd:double"&gt;6.8125&lt;/D&gt;&lt;/FQL&gt;&lt;FQL&gt;&lt;Q&gt;MCHI^P_PRICE_LOW(P_FIRST_DATE,0,USD,,,"PRICE","INTRA")&lt;/Q&gt;&lt;R&gt;1&lt;/R&gt;&lt;C&gt;1&lt;/C&gt;&lt;D xsi:type="xsd:double"&gt;33.44&lt;/D&gt;&lt;/FQL&gt;&lt;FQL&gt;&lt;Q&gt;EPOL^P_PRICE_LOW(P_FIRST_DATE,0,USD,,,"PRICE","INTRA")&lt;/Q&gt;&lt;R&gt;1&lt;/R&gt;&lt;C&gt;1&lt;/C&gt;&lt;D xsi:type="xsd:double"&gt;10.45&lt;/D&gt;&lt;/FQL&gt;&lt;FQL&gt;&lt;Q&gt;TUR^P_PRICE_HIGH(P_FIRST_DATE,0,USD,,,"PRICE","HIGH")&lt;/Q&gt;&lt;R&gt;1&lt;/R&gt;&lt;C&gt;1&lt;/C&gt;&lt;D xsi:type="xsd:double"&gt;79&lt;/D&gt;&lt;/FQL&gt;&lt;FQL&gt;&lt;Q&gt;EWM^P_PRICE_HIGH(P_FIRST_DATE,0,USD,,,"PRICE","HIGH")&lt;/Q&gt;&lt;R&gt;1&lt;/R&gt;&lt;C&gt;1&lt;/C&gt;&lt;D xsi:type="xsd:double"&gt;67.42&lt;/D&gt;&lt;/FQL&gt;&lt;FQL&gt;&lt;Q&gt;ECH^FG_PRICE(0,,,USD)&lt;/Q&gt;&lt;R&gt;1&lt;/R&gt;&lt;C&gt;1&lt;/C&gt;&lt;D xsi:type="xsd:double"&gt;33.22&lt;/D&gt;&lt;/FQL&gt;&lt;FQL&gt;&lt;Q&gt;EWW^FG_PRICE(0,,,USD)&lt;/Q&gt;&lt;R&gt;1&lt;/R&gt;&lt;C&gt;1&lt;/C&gt;&lt;D xsi:type="xsd:double"&gt;66.12&lt;/D&gt;&lt;/FQL&gt;&lt;FQL&gt;&lt;Q&gt;EPOL^FG_PRICE(0,,,USD)&lt;/Q&gt;&lt;R&gt;1&lt;/R&gt;&lt;C&gt;1&lt;/C&gt;&lt;D xsi:type="xsd:double"&gt;32.28&lt;/D&gt;&lt;/FQL&gt;&lt;FQL&gt;&lt;Q&gt;REFVNDISC-FDS^(SUBARRAY(NOT_NA(NO_REPEAT_F(FG_YIELD(NOW,-10AY,D))),0,1)-SUBARRAY(NOT_NA(NO_REPEAT_F(FG_YIELD(NOW,-10AY,D))),1,1))*100&lt;/Q&gt;&lt;R&gt;1&lt;/R&gt;&lt;C&gt;1&lt;/C&gt;&lt;D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xsi:type="xsd:double"&gt;-50&lt;/D&gt;&lt;/FQL&gt;&lt;FQL&gt;&lt;Q&gt;REFMYON-FDS^FG_YIELD(NOW,,,0)&lt;/Q&gt;&lt;R&gt;1&lt;/R&gt;&lt;C&gt;1&lt;/C&gt;&lt;D xsi:type="xsd:double"&gt;2.75&lt;/D&gt;&lt;/FQL&gt;&lt;FQL&gt;&lt;Q&gt;TRYKR10Y-FDS^FG_YIELD(0,,,,"YTM")&lt;/Q&gt;&lt;R&gt;1&lt;/R&gt;&lt;C&gt;1&lt;/C&gt;&lt;D xsi:type="xsd:double"&gt;2.8207&lt;/D&gt;&lt;/FQL&gt;&lt;FQL&gt;&lt;Q&gt;TRYPL10Y-FDS^FG_YIELD(0,,,,"YTM")&lt;/Q&gt;&lt;R&gt;1&lt;/R&gt;&lt;C&gt;1&lt;/C&gt;&lt;D xsi:type="xsd:double"&gt;5.4512&lt;/D&gt;&lt;/FQL&gt;&lt;FQL&gt;&lt;Q&gt;CC_MY^IMF_IFS_RCPI_Q(0)&lt;/Q&gt;&lt;R&gt;1&lt;/R&gt;&lt;C&gt;1&lt;/C&gt;&lt;D xsi:type="xsd:double"&gt;1.2556428&lt;/D&gt;&lt;/FQL&gt;&lt;FQL&gt;&lt;Q&gt;MCHI^FG_FCF_YIELD_NTM(0)&lt;/Q&gt;&lt;R&gt;1&lt;/R&gt;&lt;C&gt;1&lt;/C&gt;&lt;D xsi:type="xsd:double"&gt;5.14644425922117&lt;/D&gt;&lt;/FQL&gt;&lt;FQL&gt;&lt;Q&gt;EZA^FG_FCF_YIELD_NTM(0)&lt;/Q&gt;&lt;R&gt;1&lt;/R&gt;&lt;C&gt;1&lt;/C&gt;&lt;D xsi:type="xsd:double"&gt;7.02531159538225&lt;/D&gt;&lt;/FQL&gt;&lt;FQL&gt;&lt;Q&gt;EWZ^JULIAN(FMA_DIV_YLD(NTMA,NOW,NOW,M,"PORTAGG","MEANR").DATES)&lt;/Q&gt;&lt;R&gt;1&lt;/R&gt;&lt;C&gt;1&lt;/C&gt;&lt;D xsi:type="xsd:long"&gt;45898&lt;/D&gt;&lt;/FQL&gt;&lt;FQL&gt;&lt;Q&gt;EWT^FMA_PE(LTM,0,,,"PORTAGG","MEANR")&lt;/Q&gt;&lt;R&gt;1&lt;/R&gt;&lt;C&gt;1&lt;/C&gt;&lt;D xsi:type="xsd:double"&gt;18.5977117260215&lt;/D&gt;&lt;/FQL&gt;&lt;FQL&gt;&lt;Q&gt;EWM^JULIAN(FMA_DIV_YLD(NTMA,NOW,NOW,M,"PORTAGG","MEANR").DATES)&lt;/Q&gt;&lt;R&gt;1&lt;/R&gt;&lt;C&gt;1&lt;/C&gt;&lt;D xsi:type="xsd:long"&gt;45898&lt;/D&gt;&lt;/FQL&gt;&lt;FQL&gt;&lt;Q&gt;EPOL^FMA_EVAL_EBIT(LTMA,NOW,NOW,M,"PORTAGG","MEANR")&lt;/Q&gt;&lt;R&gt;1&lt;/R&gt;&lt;C&gt;1&lt;/C&gt;&lt;D xsi:type="xsd:double"&gt;9.33624467246349&lt;/D&gt;&lt;/FQL&gt;&lt;FQL&gt;&lt;Q&gt;EPHE^JULIAN(FMA_DIV_YLD(NTMA,NOW,NOW,M,"PORTAGG","MEANR").DATES)&lt;/Q&gt;&lt;R&gt;1&lt;/R&gt;&lt;C&gt;1&lt;/C&gt;&lt;D xsi:type="xsd:long"&gt;45898&lt;/D&gt;&lt;/FQL&gt;&lt;FQL&gt;&lt;Q&gt;EIDO^FMA_PE(LTM,0,,,"PORTAGG","MEANR")&lt;/Q&gt;&lt;R&gt;1&lt;/R&gt;&lt;C&gt;1&lt;/C&gt;&lt;D xsi:type="xsd:double"&gt;12.9224137731323&lt;/D&gt;&lt;/FQL&gt;&lt;FQL&gt;&lt;Q&gt;ECH^FMA_PE(LTM,0,,,"PORTAGG","MEANR")&lt;/Q&gt;&lt;R&gt;1&lt;/R&gt;&lt;C&gt;1&lt;/C&gt;&lt;D xsi:type="xsd:double"&gt;13.6363064279195&lt;/D&gt;&lt;/FQL&gt;&lt;FQL&gt;&lt;Q&gt;CNYA^FMA_PE(NTMA,0,,,"PORTAGG","MEANR")&lt;/Q&gt;&lt;R&gt;1&lt;/R&gt;&lt;C&gt;1&lt;/C&gt;&lt;D xsi:type="xsd:double"&gt;15.3656610832791&lt;/D&gt;&lt;/FQL&gt;&lt;FQL&gt;&lt;Q&gt;EZA^FG_COMPANY_NAME&lt;/Q&gt;&lt;R&gt;1&lt;/R&gt;&lt;C&gt;1&lt;/C&gt;&lt;D xsi:type="xsd:string"&gt;iShares MSCI South Africa ETF&lt;/D&gt;&lt;/FQL&gt;&lt;FQL&gt;&lt;Q&gt;EPU^FG_COMPANY_NAME&lt;/Q&gt;&lt;R&gt;1&lt;/R&gt;&lt;C&gt;1&lt;/C&gt;&lt;D xsi:type="xsd:string"&gt;iShares MSCI Peru and Global Exposure ETF&lt;/D&gt;&lt;/FQL&gt;&lt;FQL&gt;&lt;Q&gt;QAT^P_PRICE_LOW(P_FIRST_DATE,0,USD,,,"PRICE","INTRA")&lt;/Q&gt;&lt;R&gt;1&lt;/R&gt;&lt;C&gt;1&lt;/C&gt;&lt;D xsi:type="xsd:double"&gt;13.0115&lt;/D&gt;&lt;/FQL&gt;&lt;FQL&gt;&lt;Q&gt;CNYA^P_PRICE_LOW(P_FIRST_DATE,0,USD,,,"PRICE","INTRA")&lt;/Q&gt;&lt;R&gt;1&lt;/R&gt;&lt;C&gt;1&lt;/C&gt;&lt;D xsi:type="xsd:double"&gt;22.31&lt;/D&gt;&lt;/FQL&gt;&lt;FQL&gt;&lt;Q&gt;KSA^P_PRICE_HIGH(P_FIRST_DATE,0,USD,,,"PRICE","HIGH")&lt;/Q&gt;&lt;R&gt;1&lt;/R&gt;&lt;C&gt;1&lt;/C&gt;&lt;D xsi:type="xsd:double"&gt;51.12&lt;/D&gt;&lt;/FQL&gt;&lt;FQL&gt;&lt;Q&gt;ECH^AVG(FG_PRICE(0,-10AY,D,USD))&lt;/Q&gt;&lt;R&gt;1&lt;/R&gt;&lt;C&gt;1&lt;/C&gt;&lt;D xsi:type="xsd:double"&gt;33.6485580286168&lt;/D&gt;&lt;/FQL&gt;&lt;FQL&gt;&lt;Q&gt;EPHE^AVG(FG_PRICE(0,-10AY,D,USD))&lt;/Q&gt;&lt;R&gt;1&lt;/R&gt;&lt;C&gt;1&lt;/C&gt;&lt;D xsi:type="xsd:double"&gt;30.6705825119237&lt;/D&gt;&lt;/FQL&gt;&lt;FQL&gt;&lt;Q&gt;EPOL^AVG(FG_PRICE(0,-10AY,D,USD))&lt;/Q&gt;&lt;R&gt;1&lt;/R&gt;&lt;C&gt;1&lt;/C&gt;&lt;D xsi:type="xsd:double"&gt;21.0675968203497&lt;/D&gt;&lt;/FQL&gt;&lt;FQL&gt;&lt;Q&gt;EPU^FMA_EVAL_EBIT(LTMA,NOW,NOW,M,"PORTAGG","MEANR")&lt;/Q&gt;&lt;R&gt;1&lt;/R&gt;&lt;C&gt;1&lt;/C&gt;&lt;D xsi:type="xsd:double"&gt;10.1577571902353&lt;/D&gt;&lt;/FQL&gt;&lt;FQL&gt;&lt;Q&gt;REFTR1WREPO-FDS^PROPER_NAME(0,,,"SECURITY","NAME")&lt;/Q&gt;&lt;R&gt;1&lt;/R&gt;&lt;C&gt;1&lt;/C&gt;&lt;D xsi:type="xsd:string"&gt;Turkey Repo Rate - 1 Week&lt;/D&gt;&lt;/FQL&gt;&lt;FQL&gt;&lt;Q&gt;REFPL7D-FDS^(SUBARRAY(NOT_NA(NO_REPEAT_F(FG_YIELD(NOW,-10AY,D))),0,1)-SUBARRAY(NOT_NA(NO_REPEAT_F(FG_YIELD(NOW,-10AY,D))),1,1))*100&lt;/Q&gt;&lt;R&gt;1&lt;/R&gt;&lt;C&gt;1&lt;/C&gt;&lt;D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xsi:type="xsd:double"&gt;-25&lt;/D&gt;&lt;/FQL&gt;&lt;FQL&gt;&lt;Q&gt;TRYGR10Y-FDS^PCTCHG(FG_YIELD(0,,,,"YTM"),FG_YIELD(-1AM,,,,"YTM"))&lt;/Q&gt;&lt;R&gt;1&lt;/R&gt;&lt;C&gt;1&lt;/C&gt;&lt;D xsi:type="xsd:double"&gt;-0.7363798&lt;/D&gt;&lt;/FQL&gt;&lt;FQL&gt;&lt;Q&gt;CC_PH^IMF_IFS_RCPI_Q(0)&lt;/Q&gt;&lt;R&gt;0&lt;/R&gt;&lt;C&gt;0&lt;/C&gt;&lt;/FQL&gt;&lt;FQL&gt;&lt;Q&gt;KSA^FMA_EVAL_EBIT(LTMA,NOW,NOW,M,"PORTAGG","MEANR")&lt;/Q&gt;&lt;R&gt;1&lt;/R&gt;&lt;C&gt;1&lt;/C&gt;&lt;D xsi:type="xsd:double"&gt;17.4532894540839&lt;/D&gt;&lt;/FQL&gt;&lt;FQL&gt;&lt;Q&gt;UAE^FMA_DIV_YLD(NTMA,NOW,NOW,M,"PORTAGG","MEANR")&lt;/Q&gt;&lt;R&gt;1&lt;/R&gt;&lt;C&gt;1&lt;/C&gt;&lt;D xsi:type="xsd:double"&gt;5.09706364453682&lt;/D&gt;&lt;/FQL&gt;&lt;FQL&gt;&lt;Q&gt;SET-BKK^FMA_PE(LTM,0,,,"PORTAGG","MEANR")&lt;/Q&gt;&lt;R&gt;1&lt;/R&gt;&lt;C&gt;1&lt;/C&gt;&lt;D xsi:type="xsd:double"&gt;17.0092064013797&lt;/D&gt;&lt;/FQL&gt;&lt;FQL&gt;&lt;Q&gt;MCHI^FMA_DIV_YLD(NTMA,NOW,NOW,M,"PORTAGG","MEANR")&lt;/Q&gt;&lt;R&gt;1&lt;/R&gt;&lt;C&gt;1&lt;/C&gt;&lt;D xsi:type="xsd:double"&gt;2.66640504940765&lt;/D&gt;&lt;/FQL&gt;&lt;FQL&gt;&lt;Q&gt;GREK^FMA_EVAL_EBIT(LTMA,NOW,NOW,M,"PORTAGG","MEANR")&lt;/Q&gt;&lt;R&gt;1&lt;/R&gt;&lt;C&gt;1&lt;/C&gt;&lt;D xsi:type="xsd:double"&gt;9.59908743935747&lt;/D&gt;&lt;/FQL&gt;&lt;FQL&gt;&lt;Q&gt;EWY^FMA_EVAL_EBIT(LTMA,NOW,NOW,M,"PORTAGG","MEANR")&lt;/Q&gt;&lt;R&gt;1&lt;/R&gt;&lt;C&gt;1&lt;/C&gt;&lt;D xsi:type="xsd:double"&gt;12.4413028676668&lt;/D&gt;&lt;/FQL&gt;&lt;FQL&gt;&lt;Q&gt;EWW^FMA_PE(NTMA,0,,,"PORTAGG","MEANR")&lt;/Q&gt;&lt;R&gt;1&lt;/R&gt;&lt;C&gt;1&lt;/C&gt;&lt;D xsi:type="xsd:double"&gt;12.7589523318617&lt;/D&gt;&lt;/FQL&gt;&lt;FQL&gt;&lt;Q&gt;EWT^JULIAN(FMA_DIV_YLD(NTMA,NOW,NOW,M,"PORTAGG","MEANR").DATES)&lt;/Q&gt;&lt;R&gt;1&lt;/R&gt;&lt;C&gt;1&lt;/C&gt;&lt;D xsi:type="xsd:long"&gt;45898&lt;/D&gt;&lt;/FQL&gt;&lt;FQL&gt;&lt;Q&gt;EPOL^FMA_EVAL_EBITDA(NTMA,0,,,"PORTAGG","MEANR")&lt;/Q&gt;&lt;R&gt;1&lt;/R&gt;&lt;C&gt;1&lt;/C&gt;&lt;D xsi:type="xsd:double"&gt;5.17373180981783&lt;/D&gt;&lt;/FQL&gt;&lt;FQL&gt;&lt;Q&gt;EPHE^FMA_EVAL_EBIT(LTMA,NOW,NOW,M,"PORTAGG","MEANR")&lt;/Q&gt;&lt;R&gt;1&lt;/R&gt;&lt;C&gt;1&lt;/C&gt;&lt;D xsi:type="xsd:double"&gt;11.394565954399&lt;/D&gt;&lt;/FQL&gt;&lt;FQL&gt;&lt;Q&gt;EIDO^JULIAN(FMA_DIV_YLD(NTMA,NOW,NOW,M,"PORTAGG","MEANR").DATES)&lt;/Q&gt;&lt;R&gt;1&lt;/R&gt;&lt;C&gt;1&lt;/C&gt;&lt;D xsi:type="xsd:long"&gt;45898&lt;/D&gt;&lt;/FQL&gt;&lt;FQL&gt;&lt;Q&gt;REFPHRREPO-FDS^(SUBARRAY(NOT_NA(NO_REPEAT_F(FG_YIELD(NOW,-10AY,D))),0,1)-SUBARRAY(NOT_NA(NO_REPEAT_F(FG_YIELD(NOW,-10AY,D))),1,1))*100&lt;/Q&gt;&lt;R&gt;1&lt;/R&gt;&lt;C&gt;1&lt;/C&gt;&lt;D xsi:type="xsd:double"&gt;-25&lt;/D&gt;&lt;/FQL&gt;&lt;FQL&gt;&lt;Q&gt;TRYBR10Y-FDS^PCTCHG(FG_YIELD(0,,,,"YTM"),FG_YIELD(-3AM,,,,"YTM"))&lt;/Q&gt;&lt;R&gt;1&lt;/R&gt;&lt;C&gt;1&lt;/C&gt;&lt;D xsi:type="xsd:double"&gt;-1.5230588&lt;/D&gt;&lt;/FQL&gt;&lt;FQL&gt;&lt;Q&gt;TRYTH10Y-FDS^FG_YIELD(0,,,,"YTM")&lt;/Q&gt;&lt;R&gt;1&lt;/R&gt;&lt;C&gt;1&lt;/C&gt;&lt;D xsi:type="xsd:double"&gt;1.360249&lt;/D&gt;&lt;/FQL&gt;&lt;FQL&gt;&lt;Q&gt;KSA^FG_FCF_YIELD_NTM(0)&lt;/Q&gt;&lt;R&gt;1&lt;/R&gt;&lt;C&gt;1&lt;/C&gt;&lt;D xsi:type="xsd:double"&gt;3.95890977213576&lt;/D&gt;&lt;/FQL&gt;&lt;FQL&gt;&lt;Q&gt;GREK^FMA_EVAL_EBITDA(NTMA,0,,,"PORTAGG","MEANR")&lt;/Q&gt;&lt;R&gt;1&lt;/R&gt;&lt;C&gt;1&lt;/C&gt;&lt;D xsi:type="xsd:double"&gt;5.81478575117678&lt;/D&gt;&lt;/FQL&gt;&lt;FQL&gt;&lt;Q&gt;EZA^FMA_PE(LTM,0,,,"PORTAGG","MEANR")&lt;/Q&gt;&lt;R&gt;1&lt;/R&gt;&lt;C&gt;1&lt;/C&gt;&lt;D xsi:type="xsd:double"&gt;13.400044161586&lt;/D&gt;&lt;/FQL&gt;&lt;FQL&gt;&lt;Q&gt;EWW^FMA_PE(LTM,0,,,"PORTAGG","MEANR")&lt;/Q&gt;&lt;R&gt;1&lt;/R&gt;&lt;C&gt;1&lt;/C&gt;&lt;D xsi:type="xsd:double"&gt;14.6002762269193&lt;/D&gt;&lt;/FQL&gt;&lt;FQL&gt;&lt;Q&gt;EPOL^FG_FCF_YIELD_NTM(0)&lt;/Q&gt;&lt;R&gt;0&lt;/R&gt;&lt;C&gt;0&lt;/C&gt;&lt;/FQL&gt;&lt;FQL&gt;&lt;Q&gt;EPHE^FMA_EVAL_EBITDA(NTMA,0,,,"PORTAGG","MEANR")&lt;/Q&gt;&lt;R&gt;1&lt;/R&gt;&lt;C&gt;1&lt;/C&gt;&lt;D xsi:type="xsd:double"&gt;7.70785813487379&lt;/D&gt;&lt;/FQL&gt;&lt;FQL&gt;&lt;Q&gt;ECH^FMA_EVAL_EBIT(LTMA,NOW,NOW,M,"PORTAGG","MEANR")&lt;/Q&gt;&lt;R&gt;1&lt;/R&gt;&lt;C&gt;1&lt;/C&gt;&lt;D xsi:type="xsd:double"&gt;12.1910475255266&lt;/D&gt;&lt;/FQL&gt;&lt;FQL&gt;&lt;Q&gt;ECH^JULIAN(FMA_DIV_YLD(NTMA,NOW,NOW,M,"PORTAGG","MEANR").DATES)&lt;/Q&gt;&lt;R&gt;1&lt;/R&gt;&lt;C&gt;1&lt;/C&gt;&lt;D xsi:type="xsd:long"&gt;45898&lt;/D&gt;&lt;/FQL&gt;&lt;FQL&gt;&lt;Q&gt;CNYA^JULIAN(FMA_DIV_YLD(NTMA,NOW,NOW,M,"PORTAGG","MEANR").DATES)&lt;/Q&gt;&lt;R&gt;1&lt;/R&gt;&lt;C&gt;1&lt;/C&gt;&lt;D xsi:type="xsd:long"&gt;45898&lt;/D&gt;&lt;/FQL&gt;&lt;FQL&gt;&lt;Q&gt;SET-BKK^FG_COMPANY_NAME&lt;/Q&gt;&lt;R&gt;1&lt;/R&gt;&lt;C&gt;1&lt;/C&gt;&lt;D xsi:type="xsd:string"&gt;Thailand SET&lt;/D&gt;&lt;/FQL&gt;&lt;FQL&gt;&lt;Q&gt;EPHE^FG_COMPANY_NAME&lt;/Q&gt;&lt;R&gt;1&lt;/R&gt;&lt;C&gt;1&lt;/C&gt;&lt;D xsi:type="xsd:string"&gt;iShares MSCI Philippines ETF&lt;/D&gt;&lt;/FQL&gt;&lt;FQL&gt;&lt;Q&gt;ECH^P_PRICE_LOW(P_FIRST_DATE,0,USD,,,"PRICE","INTRA")&lt;/Q&gt;&lt;R&gt;1&lt;/R&gt;&lt;C&gt;1&lt;/C&gt;&lt;D xsi:type="xsd:double"&gt;17.55&lt;/D&gt;&lt;/FQL&gt;&lt;FQL&gt;&lt;Q&gt;KSA^P_PRICE_LOW(P_FIRST_DATE,0,USD,,,"PRICE","INTRA")&lt;/Q&gt;&lt;R&gt;1&lt;/R&gt;&lt;C&gt;1&lt;/C&gt;&lt;D xsi:type="xsd:double"&gt;19.07&lt;/D&gt;&lt;/FQL&gt;&lt;FQL&gt;&lt;Q&gt;VNM^P_PRICE_HIGH(P_FIRST_DATE,0,USD,,,"PRICE","HIGH")&lt;/Q&gt;&lt;R&gt;1&lt;/R&gt;&lt;C&gt;1&lt;/C&gt;&lt;D xsi:type="xsd:double"&gt;32.2&lt;/D&gt;&lt;/FQL&gt;&lt;FQL&gt;&lt;Q&gt;EIDO^AVG(FG_PRICE(0,-10AY,D,USD))&lt;/Q&gt;&lt;R&gt;1&lt;/R&gt;&lt;C&gt;1&lt;/C&gt;&lt;D xsi:type="xsd:double"&gt;22.8751490461049&lt;/D&gt;&lt;/FQL&gt;&lt;FQL&gt;&lt;Q&gt;KSA^AVG(FG_PRICE(0,-10AY,D,USD))&lt;/Q&gt;&lt;R&gt;1&lt;/R&gt;&lt;C&gt;1&lt;/C&gt;&lt;D xsi:type="xsd:double"&gt;33.6141339171975&lt;/D&gt;&lt;/FQL&gt;&lt;FQL&gt;&lt;Q&gt;EWT^AVG(FG_PRICE(0,-10AY,D,USD))&lt;/Q&gt;&lt;R&gt;1&lt;/R&gt;&lt;C&gt;1&lt;/C&gt;&lt;D xsi:type="xsd:double"&gt;43.4930842607312&lt;/D&gt;&lt;/FQL&gt;&lt;FQL&gt;&lt;Q&gt;EIDO^FMA_EVAL_EBITDA(NTMA,0,,,"PORTAGG","MEANR")&lt;/Q&gt;&lt;R&gt;1&lt;/R&gt;&lt;C&gt;1&lt;/C&gt;&lt;D xsi:type="xsd:double"&gt;7.053842377035&lt;/D&gt;&lt;/FQL&gt;&lt;FQL&gt;&lt;Q&gt;ECH^FMA_EVAL_EBITDA(NTMA,0,,,"PORTAGG","MEANR")&lt;/Q&gt;&lt;R&gt;1&lt;/R&gt;&lt;C&gt;1&lt;/C&gt;&lt;D xsi:type="xsd:double"&gt;6.97691986451744&lt;/D&gt;&lt;/FQL&gt;&lt;FQL&gt;&lt;Q&gt;CNYA^FMA_EVAL_EBIT(LTMA,NOW,NOW,M,"PORTAGG","MEANR")&lt;/Q&gt;&lt;R&gt;1&lt;/R&gt;&lt;C&gt;1&lt;/C&gt;&lt;D xsi:type="xsd:double"&gt;19.971986395559&lt;/D&gt;&lt;/FQL&gt;&lt;FQL&gt;&lt;Q&gt;QAT^FG_COMPANY_NAME&lt;/Q&gt;&lt;R&gt;1&lt;/R&gt;&lt;C&gt;1&lt;/C&gt;&lt;D xsi:type="xsd:string"&gt;iShares MSCI Qatar ETF&lt;/D&gt;&lt;/FQL&gt;&lt;FQL&gt;&lt;Q&gt;EWY^FG_COMPANY_NAME&lt;/Q&gt;&lt;R&gt;1&lt;/R&gt;&lt;C&gt;1&lt;/C&gt;&lt;D xsi:type="xsd:string"&gt;iShares MSCI South Korea ETF&lt;/D&gt;&lt;/FQL&gt;&lt;FQL&gt;&lt;Q&gt;EIDO^FG_COMPANY_NAME&lt;/Q&gt;&lt;R&gt;1&lt;/R&gt;&lt;C&gt;1&lt;/C&gt;&lt;D xsi:type="xsd:string"&gt;iShares MSCI Indonesia ETF&lt;/D&gt;&lt;/FQL&gt;&lt;FQL&gt;&lt;Q&gt;TUR^P_PRICE_LOW(P_FIRST_DATE,0,USD,,,"PRICE","INTRA")&lt;/Q&gt;&lt;R&gt;1&lt;/R&gt;&lt;C&gt;1&lt;/C&gt;&lt;D xsi:type="xsd:double"&gt;15&lt;/D&gt;&lt;/FQL&gt;&lt;FQL&gt;&lt;Q&gt;EWM^P_PRICE_LOW(P_FIRST_DATE,0,USD,,,"PRICE","INTRA")&lt;/Q&gt;&lt;R&gt;1&lt;/R&gt;&lt;C&gt;1&lt;/C&gt;&lt;D xsi:type="xsd:double"&gt;6.5&lt;/D&gt;&lt;/FQL&gt;&lt;FQL&gt;&lt;Q&gt;EWZ^P_PRICE_LOW(P_FIRST_DATE,0,USD,,,"PRICE","INTRA")&lt;/Q&gt;&lt;R&gt;1&lt;/R&gt;&lt;C&gt;1&lt;/C&gt;&lt;D xsi:type="xsd:double"&gt;5.35&lt;/D&gt;&lt;/FQL&gt;&lt;FQL&gt;&lt;Q&gt;EZA^P_PRICE_HIGH(P_FIRST_DATE,0,USD,,,"PRICE","HIGH")&lt;/Q&gt;&lt;R&gt;1&lt;/R&gt;&lt;C&gt;1&lt;/C&gt;&lt;D xsi:type="xsd:double"&gt;77.58&lt;/D&gt;&lt;/FQL&gt;&lt;FQL&gt;&lt;Q&gt;EPHE^P_PRICE_HIGH(P_FIRST_DATE,0,USD,,,"PRICE","HIGH")&lt;/Q&gt;&lt;R&gt;1&lt;/R&gt;&lt;C&gt;1&lt;/C&gt;&lt;D xsi:type="xsd:double"&gt;43.589&lt;/D&gt;&lt;/FQL&gt;&lt;FQL&gt;&lt;Q&gt;INDA^P_PRICE_HIGH(P_FIRST_DATE,0,USD,,,"PRICE","HIGH")&lt;/Q&gt;&lt;R&gt;1&lt;/R&gt;&lt;C&gt;1&lt;/C&gt;&lt;D xsi:type="xsd:double"&gt;59.49&lt;/D&gt;&lt;/FQL&gt;&lt;FQL&gt;&lt;Q&gt;TUR^AVG(FG_PRICE(0,-10AY,D,USD))&lt;/Q&gt;&lt;R&gt;1&lt;/R&gt;&lt;C&gt;1&lt;/C&gt;&lt;D xsi:type="xsd:double"&gt;31.0442220985692&lt;/D&gt;&lt;/FQL&gt;&lt;FQL&gt;&lt;Q&gt;EZA^FG_PRICE(0,,,USD)&lt;/Q&gt;&lt;R&gt;1&lt;/R&gt;&lt;C&gt;1&lt;/C&gt;&lt;D xsi:type="xsd:double"&gt;60.57&lt;/D&gt;&lt;/FQL&gt;&lt;FQL&gt;&lt;Q&gt;KSA^FG_PRICE(0,,,USD)&lt;/Q&gt;&lt;R&gt;1&lt;/R&gt;&lt;C&gt;1&lt;/C&gt;&lt;D xsi:type="xsd:double"&gt;36.72&lt;/D&gt;&lt;/FQL&gt;&lt;FQL&gt;&lt;Q&gt;GREK^AVG(FG_PRICE(0,-10AY,D,USD))&lt;/Q&gt;&lt;R&gt;1&lt;/R&gt;&lt;C&gt;1&lt;/C&gt;&lt;D xsi:type="xsd:double"&gt;29.7101915552463&lt;/D&gt;&lt;/FQL&gt;&lt;FQL&gt;&lt;Q&gt;MCHI^FG_PRICE(0,,,USD)&lt;/Q&gt;&lt;R&gt;1&lt;/R&gt;&lt;C&gt;1&lt;/C&gt;&lt;D xsi:type="xsd:double"&gt;63.95&lt;/D&gt;&lt;/FQL&gt;&lt;FQL&gt;&lt;Q&gt;EWT^FG_PRICE(0,,,USD)&lt;/Q&gt;&lt;R&gt;1&lt;/R&gt;&lt;C&gt;1&lt;/C&gt;&lt;D xsi:type="xsd:double"&gt;62.83&lt;/D&gt;&lt;/FQL&gt;&lt;FQL&gt;&lt;Q&gt;REFEUREFI-FDS^(SUBARRAY(NOT_NA(NO_REPEAT_F(FG_YIELD(NOW,-10AY,D))),0,1)-SUBARRAY(NOT_NA(NO_REPEAT_F(FG_YIELD(NOW,-10AY,D))),1,1))*100&lt;/Q&gt;&lt;R&gt;1&lt;/R&gt;&lt;C&gt;1&lt;/C&gt;&lt;D xsi:type="xsd:double"&gt;-25&lt;/D&gt;&lt;/FQL&gt;&lt;FQL&gt;&lt;Q&gt;REFIDRREPO-FDS^PROPER_NAME(0,,,"SECURITY","NAME")&lt;/Q&gt;&lt;R&gt;1&lt;/R&gt;&lt;C&gt;1&lt;/C&gt;&lt;D xsi:type="xsd:string"&gt;Indonesia BI (Reverse) Repo Rate - 7 Day&lt;/D&gt;&lt;/FQL&gt;&lt;FQL&gt;&lt;Q&gt;TRYMX10Y-FDS^PCTCHG(FG_YIELD(0,,,,"YTM"),FG_YIELD(-1AM,,,,"YTM"))&lt;/Q&gt;&lt;R&gt;1&lt;/R&gt;&lt;C&gt;1&lt;/C&gt;&lt;D xsi:type="xsd:double"&gt;-4.0494866&lt;/D&gt;&lt;/FQL&gt;&lt;FQL&gt;&lt;Q&gt;CC_TR^IMF_IFS_RCPI_Q(0)&lt;/Q&gt;&lt;R&gt;1&lt;/R&gt;&lt;C&gt;1&lt;/C&gt;&lt;D xsi:type="xsd:double"&gt;36</t>
        </r>
      </text>
    </comment>
    <comment ref="A24" authorId="0" shapeId="0" xr:uid="{7B7E35AA-20F5-4424-9AFF-E507C1C533E8}">
      <text>
        <r>
          <rPr>
            <b/>
            <sz val="9"/>
            <color indexed="81"/>
            <rFont val="Tahoma"/>
            <family val="2"/>
          </rPr>
          <t>.079155&lt;/D&gt;&lt;/FQL&gt;&lt;FQL&gt;&lt;Q&gt;KSA^FMA_PE(LTM,0,,,"PORTAGG","MEANR")&lt;/Q&gt;&lt;R&gt;1&lt;/R&gt;&lt;C&gt;1&lt;/C&gt;&lt;D xsi:type="xsd:double"&gt;15.7053690881704&lt;/D&gt;&lt;/FQL&gt;&lt;FQL&gt;&lt;Q&gt;TUR^FMA_EVAL_EBIT(LTMA,NOW,NOW,M,"PORTAGG","MEANR")&lt;/Q&gt;&lt;R&gt;1&lt;/R&gt;&lt;C&gt;1&lt;/C&gt;&lt;D xsi:type="xsd:double"&gt;12.0874123918278&lt;/D&gt;&lt;/FQL&gt;&lt;FQL&gt;&lt;Q&gt;QAT^FG_FCF_YIELD_NTM(0)&lt;/Q&gt;&lt;R&gt;0&lt;/R&gt;&lt;C&gt;0&lt;/C&gt;&lt;/FQL&gt;&lt;FQL&gt;&lt;Q&gt;MCHI^JULIAN(FMA_DIV_YLD(NTMA,NOW,NOW,M,"PORTAGG","MEANR").DATES)&lt;/Q&gt;&lt;R&gt;1&lt;/R&gt;&lt;C&gt;1&lt;/C&gt;&lt;D xsi:type="xsd:long"&gt;45898&lt;/D&gt;&lt;/FQL&gt;&lt;FQL&gt;&lt;Q&gt;EZA^JULIAN(FMA_DIV_YLD(NTMA,NOW,NOW,M,"PORTAGG","MEANR").DATES)&lt;/Q&gt;&lt;R&gt;1&lt;/R&gt;&lt;C&gt;1&lt;/C&gt;&lt;D xsi:type="xsd:long"&gt;45898&lt;/D&gt;&lt;/FQL&gt;&lt;FQL&gt;&lt;Q&gt;EWY^FMA_DIV_YLD(NTMA,NOW,NOW,M,"PORTAGG","MEANR")&lt;/Q&gt;&lt;R&gt;1&lt;/R&gt;&lt;C&gt;1&lt;/C&gt;&lt;D xsi:type="xsd:double"&gt;2.30724869770558&lt;/D&gt;&lt;/FQL&gt;&lt;FQL&gt;&lt;Q&gt;EWM^FMA_EVAL_EBITDA(NTMA,0,,,"PORTAGG","MEANR")&lt;/Q&gt;&lt;R&gt;1&lt;/R&gt;&lt;C&gt;1&lt;/C&gt;&lt;D xsi:type="xsd:double"&gt;9.35131762643438&lt;/D&gt;&lt;/FQL&gt;&lt;FQL&gt;&lt;Q&gt;EPU^FG_FCF_YIELD_NTM(0)&lt;/Q&gt;&lt;R&gt;1&lt;/R&gt;&lt;C&gt;1&lt;/C&gt;&lt;D xsi:type="xsd:double"&gt;6.45307963505744&lt;/D&gt;&lt;/FQL&gt;&lt;FQL&gt;&lt;Q&gt;EPHE^FG_FCF_YIELD_NTM(0)&lt;/Q&gt;&lt;R&gt;1&lt;/R&gt;&lt;C&gt;1&lt;/C&gt;&lt;D xsi:type="xsd:double"&gt;8.21128302983184&lt;/D&gt;&lt;/FQL&gt;&lt;FQL&gt;&lt;Q&gt;UAE^P_PRICE_LOW(P_FIRST_DATE,0,USD,,,"PRICE","INTRA")&lt;/Q&gt;&lt;R&gt;1&lt;/R&gt;&lt;C&gt;1&lt;/C&gt;&lt;D xsi:type="xsd:double"&gt;8.3&lt;/D&gt;&lt;/FQL&gt;&lt;FQL&gt;&lt;Q&gt;EIDO^FG_PRICE(0,,,USD)&lt;/Q&gt;&lt;R&gt;1&lt;/R&gt;&lt;C&gt;1&lt;/C&gt;&lt;D xsi:type="xsd:double"&gt;17.83&lt;/D&gt;&lt;/FQL&gt;&lt;FQL&gt;&lt;Q&gt;EWZ^AVG(FG_PRICE(0,-10AY,D,USD))&lt;/Q&gt;&lt;R&gt;1&lt;/R&gt;&lt;C&gt;1&lt;/C&gt;&lt;D xsi:type="xsd:double"&gt;33.2883306836248&lt;/D&gt;&lt;/FQL&gt;&lt;FQL&gt;&lt;Q&gt;INDA^FG_PRICE(0,,,USD)&lt;/Q&gt;&lt;R&gt;1&lt;/R&gt;&lt;C&gt;1&lt;/C&gt;&lt;D xsi:type="xsd:double"&gt;53.15&lt;/D&gt;&lt;/FQL&gt;&lt;FQL&gt;&lt;Q&gt;DUMMY^ECON_DATE(45792,,, 'MM/YYYY')&lt;/Q&gt;&lt;R&gt;1&lt;/R&gt;&lt;C&gt;1&lt;/C&gt;&lt;D xsi:type="xsd:string"&gt;05/2025&lt;/D&gt;&lt;/FQL&gt;&lt;FQL&gt;&lt;Q&gt;DUMMY^ECON_DATE(45884,,, 'MM/YYYY')&lt;/Q&gt;&lt;R&gt;1&lt;/R&gt;&lt;C&gt;1&lt;/C&gt;&lt;D xsi:type="xsd:string"&gt;08/2025&lt;/D&gt;&lt;/FQL&gt;&lt;FQL&gt;&lt;Q&gt;CC_PE^IMF_IFS_RCPI_Q(-1AM)&lt;/Q&gt;&lt;R&gt;0&lt;/R&gt;&lt;C&gt;0&lt;/C&gt;&lt;/FQL&gt;&lt;FQL&gt;&lt;Q&gt;CC_AE^IMF_IFS_RCPI_Q(-1AM)&lt;/Q&gt;&lt;R&gt;0&lt;/R&gt;&lt;C&gt;0&lt;/C&gt;&lt;/FQL&gt;&lt;FQL&gt;&lt;Q&gt;CC_VN^IMF_IFS_RCPI_Q(-1AM)&lt;/Q&gt;&lt;R&gt;0&lt;/R&gt;&lt;C&gt;0&lt;/C&gt;&lt;/FQL&gt;&lt;FQL&gt;&lt;Q&gt;CC_TW^IMF_IFS_RCPI_Q(-1AM)&lt;/Q&gt;&lt;R&gt;0&lt;/R&gt;&lt;C&gt;0&lt;/C&gt;&lt;/FQL&gt;&lt;FQL&gt;&lt;Q&gt;CC_QA^IMF_IFS_RCPI_Q(-1AM)&lt;/Q&gt;&lt;R&gt;0&lt;/R&gt;&lt;C&gt;0&lt;/C&gt;&lt;/FQL&gt;&lt;FQL&gt;&lt;Q&gt;CC_TH^IMF_IFS_RCPI_Q(-1AM)&lt;/Q&gt;&lt;R&gt;0&lt;/R&gt;&lt;C&gt;0&lt;/C&gt;&lt;/FQL&gt;&lt;FQL&gt;&lt;Q&gt;CC_PH^IMF_IFS_RCPI_Q(-1AM)&lt;/Q&gt;&lt;R&gt;0&lt;/R&gt;&lt;C&gt;0&lt;/C&gt;&lt;/FQL&gt;&lt;FQL&gt;&lt;Q&gt;DUMMY^ECON_EXPR_DATA('FDS_ECON[NTCPMIMFGSA@CN]',08/2025,,Q)&lt;/Q&gt;&lt;R&gt;1&lt;/R&gt;&lt;C&gt;1&lt;/C&gt;&lt;D xsi:type="xsd:double"&gt;49.69829&lt;/D&gt;&lt;/FQL&gt;&lt;FQL&gt;&lt;Q&gt;DUMMY^ECON_EXPR_DATA('FDS_ECON[NTCPMIMFGSA@CN]',05/2025,,Q)&lt;/Q&gt;&lt;R&gt;1&lt;/R&gt;&lt;C&gt;1&lt;/C&gt;&lt;D xsi:type="xsd:double"&gt;50.721596&lt;/D&gt;&lt;/FQL&gt;&lt;FQL&gt;&lt;Q&gt;DUMMY^ECON_EXPR_DATA('FDS_ECON[NTCPMIMFGSA@CL]',08/2025,,Q)&lt;/Q&gt;&lt;R&gt;0&lt;/R&gt;&lt;C&gt;0&lt;/C&gt;&lt;/FQL&gt;&lt;FQL&gt;&lt;Q&gt;DUMMY^ECON_EXPR_DATA('FDS_ECON[NTCPMIMFGSA@CL]',05/2025,,Q)&lt;/Q&gt;&lt;R&gt;0&lt;/R&gt;&lt;C&gt;0&lt;/C&gt;&lt;/FQL&gt;&lt;FQL&gt;&lt;Q&gt;DUMMY^ECON_EXPR_DATA('FDS_ECON[NTCPMIMFGSA@ID]',08/2025,,Q)&lt;/Q&gt;&lt;R&gt;1&lt;/R&gt;&lt;C&gt;1&lt;/C&gt;&lt;D xsi:type="xsd:double"&gt;46.996258&lt;/D&gt;&lt;/FQL&gt;&lt;FQL&gt;&lt;Q&gt;DUMMY^ECON_EXPR_DATA('FDS_ECON[NTCPMIMFGSA@ID]',05/2025,,Q)&lt;/Q&gt;&lt;R&gt;1&lt;/R&gt;&lt;C&gt;1&lt;/C&gt;&lt;D xsi:type="xsd:double"&gt;52.64761&lt;/D&gt;&lt;/FQL&gt;&lt;FQL&gt;&lt;Q&gt;DUMMY^ECON_EXPR_DATA('FDS_ECON[NTCPMIPHMANHE]',08/2025,,Q)&lt;/Q&gt;&lt;R&gt;1&lt;/R&gt;&lt;C&gt;1&lt;/C&gt;&lt;D xsi:type="xsd:double"&gt;51.26332&lt;/D&gt;&lt;/FQL&gt;&lt;FQL&gt;&lt;Q&gt;DUMMY^ECON_EXPR_DATA('FDS_ECON[NTCPMIPHMANHE]',05/2025,,Q)&lt;/Q&gt;&lt;R&gt;1&lt;/R&gt;&lt;C&gt;1&lt;/C&gt;&lt;D xsi:type="xsd:double"&gt;50.8949&lt;/D&gt;&lt;/FQL&gt;&lt;FQL&gt;&lt;Q&gt;DUMMY^ECON_EXPR_DATA('FDS_ECON[NTCPMIMFGSA@PL]',08/2025,,Q)&lt;/Q&gt;&lt;R&gt;1&lt;/R&gt;&lt;C&gt;1&lt;/C&gt;&lt;D xsi:type="xsd:double"&gt;47.379333&lt;/D&gt;&lt;/FQL&gt;&lt;FQL&gt;&lt;Q&gt;DUMMY^ECON_EXPR_DATA('FDS_ECON[NTCPMIMFGSA@PL]',05/2025,,Q)&lt;/Q&gt;&lt;R&gt;1&lt;/R&gt;&lt;C&gt;1&lt;/C&gt;&lt;D xsi:type="xsd:double"&gt;50.033447&lt;/D&gt;&lt;/FQL&gt;&lt;FQL&gt;&lt;Q&gt;DUMMY^ECON_EXPR_DATA('FDS_ECON[NTCPMIMFGSA@PE]',08/2025,,Q)&lt;/Q&gt;&lt;R&gt;0&lt;/R&gt;&lt;C&gt;0&lt;/C&gt;&lt;/FQL&gt;&lt;FQL&gt;&lt;Q&gt;DUMMY^ECON_EXPR_DATA('FDS_ECON[NTCPMIMFGSA@PE]',05/2025,,Q)&lt;/Q&gt;&lt;R&gt;0&lt;/R&gt;&lt;C&gt;0&lt;/C&gt;&lt;/FQL&gt;&lt;FQL&gt;&lt;Q&gt;DUMMY^ECON_EXPR_DATA('FDS_ECON[PMIMYMANHE]',08/2025,,Q)&lt;/Q&gt;&lt;R&gt;1&lt;/R&gt;&lt;C&gt;1&lt;/C&gt;&lt;D xsi:type="xsd:double"&gt;48.893974&lt;/D&gt;&lt;/FQL&gt;&lt;FQL&gt;&lt;Q&gt;DUMMY^ECON_EXPR_DATA('FDS_ECON[PMIMYMANHE]',05/2025,,Q)&lt;/Q&gt;&lt;R&gt;1&lt;/R&gt;&lt;C&gt;1&lt;/C&gt;&lt;D xsi:type="xsd:double"&gt;49.069344&lt;/D&gt;&lt;/FQL&gt;&lt;FQL&gt;&lt;Q&gt;DUMMY^ECON_EXPR_DATA('FDS_ECON[NTCPMIMFGSA@TW]',08/2025,,Q)&lt;/Q&gt;&lt;R&gt;1&lt;/R&gt;&lt;C&gt;1&lt;/C&gt;&lt;D xsi:type="xsd:double"&gt;47.85982&lt;/D&gt;&lt;/FQL&gt;&lt;FQL&gt;&lt;Q&gt;DUMMY^ECON_EXPR_DATA('FDS_ECON[NTCPMIMFGSA@TW]',05/2025,,Q)&lt;/Q&gt;&lt;R&gt;1&lt;/R&gt;&lt;C&gt;1&lt;/C&gt;&lt;D xsi:type="xsd:double"&gt;50.81727&lt;/D&gt;&lt;/FQL&gt;&lt;FQL&gt;&lt;Q&gt;DUMMY^ECON_EXPR_DATA('FDS_ECON[NTCPMIMFGSA@MX]',08/2025,,Q)&lt;/Q&gt;&lt;R&gt;1&lt;/R&gt;&lt;C&gt;1&lt;/C&gt;&lt;D xsi:type="xsd:double"&gt;45.94609&lt;/D&gt;&lt;/FQL&gt;&lt;FQL&gt;&lt;Q&gt;DUMMY^ECON_EXPR_DATA('FDS_ECON[NTCPMIMFGSA@MX]',05/2025,,Q)&lt;/Q&gt;&lt;R&gt;1&lt;/R&gt;&lt;C&gt;1&lt;/C&gt;&lt;D xsi:type="xsd:double"&gt;47.724888&lt;/D&gt;&lt;/FQL&gt;&lt;FQL&gt;&lt;Q&gt;DUMMY^ECON_EXPR_DATA('FDS_ECON[NTCPMIMFGSA@KR]',08/2025,,Q)&lt;/Q&gt;&lt;R&gt;1&lt;/R&gt;&lt;C&gt;1&lt;/C&gt;&lt;D xsi:type="xsd:double"&gt;47.934055&lt;/D&gt;&lt;/FQL&gt;&lt;FQL&gt;&lt;Q&gt;DUMMY^ECON_EXPR_DATA('FDS_ECON[NTCPMIMFGSA@KR]',05/2025,,Q)&lt;/Q&gt;&lt;R&gt;1&lt;/R&gt;&lt;C&gt;1&lt;/C&gt;&lt;D xsi:type="xsd:double"&gt;49.760292&lt;/D&gt;&lt;/FQL&gt;&lt;FQL&gt;&lt;Q&gt;DUMMY^ECON_EXPR_DATA('FDS_ECON[NTCPMIMFGSA@BR]',08/2025,,Q)&lt;/Q&gt;&lt;R&gt;1&lt;/R&gt;&lt;C&gt;1&lt;/C&gt;&lt;D xsi:type="xsd:double"&gt;49.30323&lt;/D&gt;&lt;/FQL&gt;&lt;FQL&gt;&lt;Q&gt;DUMMY^ECON_EXPR_DATA('FDS_ECON[NTCPMIMFGSA@BR]',05/2025,,Q)&lt;/Q&gt;&lt;R&gt;1&lt;/R&gt;&lt;C&gt;1&lt;/C&gt;&lt;D xsi:type="xsd:double"&gt;51.845592&lt;/D&gt;&lt;/FQL&gt;&lt;FQL&gt;&lt;Q&gt;DUMMY^ECON_EXPR_DATA('FDS_ECON[PMIMFGSA@ZA]',08/2025,,Q)&lt;/Q&gt;&lt;R&gt;1&lt;/R&gt;&lt;C&gt;1&lt;/C&gt;&lt;D xsi:type="xsd:double"&gt;50.285027&lt;/D&gt;&lt;/FQL&gt;&lt;FQL&gt;&lt;Q&gt;DUMMY^ECON_EXPR_DATA('FDS_ECON[PMIMFGSA@ZA]',05/2025,,Q)&lt;/Q&gt;&lt;R&gt;1&lt;/R&gt;&lt;C&gt;1&lt;/C&gt;&lt;D xsi:type="xsd:double"&gt;48.228676&lt;/D&gt;&lt;/FQL&gt;&lt;FQL&gt;&lt;Q&gt;DUMMY^ECON_EXPR_DATA('FDS_ECON[NTCPMIMFGSA@GR]',08/2025,,Q)&lt;/Q&gt;&lt;R&gt;1&lt;/R&gt;&lt;C&gt;1&lt;/C&gt;&lt;D xsi:type="xsd:double"&gt;53.1827&lt;/D&gt;&lt;/FQL&gt;&lt;FQL&gt;&lt;Q&gt;DUMMY^ECON_EXPR_DATA('FDS_ECON[NTCPMIMFGSA@GR]',05/2025,,Q)&lt;/Q&gt;&lt;R&gt;1&lt;/R&gt;&lt;C&gt;1&lt;/C&gt;&lt;D xsi:type="xsd:double"&gt;53.47689&lt;/D&gt;&lt;/FQL&gt;&lt;FQL&gt;&lt;Q&gt;DUMMY^ECON_EXPR_DATA('FDS_ECON[NTCPMIMFGSA@IN]',08/2025,,Q)&lt;/Q&gt;&lt;R&gt;1&lt;/R&gt;&lt;C&gt;1&lt;/C&gt;&lt;D xsi:type="xsd:double"&gt;58.07665&lt;/D&gt;&lt;/FQL&gt;&lt;FQL&gt;&lt;Q&gt;DUMMY^ECON_EXPR_DATA('FDS_ECON[NTCPMIMFGSA@IN]',05/2025,,Q)&lt;/Q&gt;&lt;R&gt;1&lt;/R&gt;&lt;C&gt;1&lt;/C&gt;&lt;D xsi:type="xsd:double"&gt;57.33345&lt;/D&gt;&lt;/FQL&gt;&lt;FQL&gt;&lt;Q&gt;DUMMY^ECON_EXPR_DATA('FDS_ECON[PMIQAWHEHE]',08/2025,,Q)&lt;/Q&gt;&lt;R&gt;1&lt;/R&gt;&lt;C&gt;1&lt;/C&gt;&lt;D xsi:type="xsd:double"&gt;51.15932&lt;/D&gt;&lt;/FQL&gt;&lt;FQL&gt;&lt;Q&gt;DUMMY^ECON_EXPR_DATA('FDS_ECON[PMIQAWHEHE]',05/2025,,Q)&lt;/Q&gt;&lt;R&gt;1&lt;/R&gt;&lt;C&gt;1&lt;/C&gt;&lt;D xsi:type="xsd:double"&gt;51.08391&lt;/D&gt;&lt;/FQL&gt;&lt;FQL&gt;&lt;Q&gt;DUMMY^ECON_EXPR_DATA('FDS_ECON[NTCPMITHMANHE]',08/2025,,Q)&lt;/Q&gt;&lt;R&gt;1&lt;/R&gt;&lt;C&gt;1&lt;/C&gt;&lt;D xsi:type="xsd:double"&gt;50.794315&lt;/D&gt;&lt;/FQL&gt;&lt;FQL&gt;&lt;Q&gt;DUMMY^ECON_EXPR_DATA('FDS_ECON[NTCPMITHMANHE]',05/2025,,Q)&lt;/Q&gt;&lt;R&gt;1&lt;/R&gt;&lt;C&gt;1&lt;/C&gt;&lt;D xsi:type="xsd:double"&gt;50.02224&lt;/D&gt;&lt;/FQL&gt;&lt;FQL&gt;&lt;Q&gt;DUMMY^ECON_EXPR_DATA('FDS_ECON[NTCPMIMFGSA@TR]',08/2025,,Q)&lt;/Q&gt;&lt;R&gt;1&lt;/R&gt;&lt;C&gt;1&lt;/C&gt;&lt;D xsi:type="xsd:double"&gt;47.07696&lt;/D&gt;&lt;/FQL&gt;&lt;FQL&gt;&lt;Q&gt;DUMMY^ECON_EXPR_DATA('FDS_ECON[NTCPMIMFGSA@TR]',05/2025,,Q)&lt;/Q&gt;&lt;R&gt;1&lt;/R&gt;&lt;C&gt;1&lt;/C&gt;&lt;D xsi:type="xsd:double"&gt;47.86481&lt;/D&gt;&lt;/FQL&gt;&lt;FQL&gt;&lt;Q&gt;DUMMY^ECON_EXPR_DATA('FDS_ECON[NTCPMIMFGSA@AE]',08/2025,,Q)&lt;/Q&gt;&lt;R&gt;0&lt;/R&gt;&lt;C&gt;0&lt;/C&gt;&lt;/FQL&gt;&lt;FQL&gt;&lt;Q&gt;DUMMY^ECON_EXPR_DATA('FDS_ECON[NTCPMIMFGSA@AE]',05/2025,,Q)&lt;/Q&gt;&lt;R&gt;0&lt;/R&gt;&lt;C&gt;0&lt;/C&gt;&lt;/FQL&gt;&lt;FQL&gt;&lt;Q&gt;DUMMY^ECON_EXPR_DATA('FDS_ECON[NTCPMIMFGSA@VN]',08/2025,,Q)&lt;/Q&gt;&lt;R&gt;1&lt;/R&gt;&lt;C&gt;1&lt;/C&gt;&lt;D xsi:type="xsd:double"&gt;48.113457&lt;/D&gt;&lt;/FQL&gt;&lt;FQL&gt;&lt;Q&gt;DUMMY^ECON_EXPR_DATA('FDS_ECON[NTCPMIMFGSA@VN]',05/2025,,Q)&lt;/Q&gt;&lt;R&gt;1&lt;/R&gt;&lt;C&gt;1&lt;/C&gt;&lt;D xsi:type="xsd:double"&gt;49.54512&lt;/D&gt;&lt;/FQL&gt;&lt;FQL&gt;&lt;Q&gt;DUMMY^ECON_EXPR_DATA('FDS_ECON[NTCPMIINDEXSA@SA]',08/2025,,Q)&lt;/Q&gt;&lt;R&gt;1&lt;/R&gt;&lt;C&gt;1&lt;/C&gt;&lt;D xsi:type="xsd:double"&gt;56.187206&lt;/D&gt;&lt;/FQL&gt;&lt;FQL&gt;&lt;Q&gt;DUMMY^ECON_EXPR_DATA('FDS_ECON[NTCPMIINDEXSA@SA]',05/2025,,Q)&lt;/Q&gt;&lt;R&gt;1&lt;/R&gt;&lt;C&gt;1&lt;/C&gt;&lt;D xsi:type="xsd:double"&gt;58.992603&lt;/D&gt;&lt;/FQL&gt;&lt;FQL&gt;&lt;Q&gt;DUMMY^ECON_EXPR_DATA('FDS_ECON[PMIDMMANHE]',08/2025,,Q)&lt;/Q&gt;&lt;R&gt;1&lt;/R&gt;&lt;C&gt;1&lt;/C&gt;&lt;D xsi:type="xsd:double"&gt;49.865993&lt;/D&gt;&lt;/FQL&gt;&lt;FQL&gt;&lt;Q&gt;DUMMY^ECON_EXPR_DATA('FDS_ECON[PMIDMMANHE]',05/2025,,Q)&lt;/Q&gt;&lt;R&gt;1&lt;/R&gt;&lt;C&gt;1&lt;/C&gt;&lt;D xsi:type="xsd:double"&gt;49.475777&lt;/D&gt;&lt;/FQL&gt;&lt;FQL&gt;&lt;Q&gt;DUMMY^ECON_EXPR_DATA('FDS_ECON[NTCPMIMFGSA@EME]',08/2025,,Q)&lt;/Q&gt;&lt;R&gt;1&lt;/R&gt;&lt;C&gt;1&lt;/C&gt;&lt;D xsi:type="xsd:double"&gt;50.032463&lt;/D&gt;&lt;/FQL&gt;&lt;FQL&gt;&lt;Q&gt;DUMMY^ECON_EXPR_DATA('FDS_ECON[NTCPMIMFGSA@EME]',05/2025,,Q)&lt;/Q&gt;&lt;R&gt;1&lt;/R&gt;&lt;C&gt;1&lt;/C&gt;&lt;D xsi:type="xsd:double"&gt;51.09814&lt;/D&gt;&lt;/FQL&gt;&lt;FQL&gt;&lt;Q&gt;CC_PH^IMF_IFS_RCPI_Q(-2AM)&lt;/Q&gt;&lt;R&gt;0&lt;/R&gt;&lt;C&gt;0&lt;/C&gt;&lt;/FQL&gt;&lt;FQL&gt;&lt;Q&gt;CC_QA^IMF_IFS_RCPI_Q(-2AM)&lt;/Q&gt;&lt;R&gt;0&lt;/R&gt;&lt;C&gt;0&lt;/C&gt;&lt;/FQL&gt;&lt;FQL&gt;&lt;Q&gt;CC_TH^IMF_IFS_RCPI_Q(-2AM)&lt;/Q&gt;&lt;R&gt;0&lt;/R&gt;&lt;C&gt;0&lt;/C&gt;&lt;/FQL&gt;&lt;FQL&gt;&lt;Q&gt;CC_TW^IMF_IFS_RCPI_Q(-2AM)&lt;/Q&gt;&lt;R&gt;0&lt;/R&gt;&lt;C&gt;0&lt;/C&gt;&lt;/FQL&gt;&lt;FQL&gt;&lt;Q&gt;CC_AE^IMF_IFS_RCPI_Q(-2AM)&lt;/Q&gt;&lt;R&gt;0&lt;/R&gt;&lt;C&gt;0&lt;/C&gt;&lt;/FQL&gt;&lt;FQL&gt;&lt;Q&gt;CC_VN^IMF_IFS_RCPI_Q(-2AM)&lt;/Q&gt;&lt;R&gt;0&lt;/R&gt;&lt;C&gt;0&lt;/C&gt;&lt;/FQL&gt;&lt;FQL&gt;&lt;Q&gt;CC_PE^IMF_IFS_RCPI_Q(-2AM)&lt;/Q&gt;&lt;R&gt;0&lt;/R&gt;&lt;C&gt;0&lt;/C&gt;&lt;/FQL&gt;&lt;FQL&gt;&lt;Q&gt;CC_PE^IMF_IFS_RCPI_Q(-3AM)&lt;/Q&gt;&lt;R&gt;1&lt;/R&gt;&lt;C&gt;1&lt;/C&gt;&lt;D xsi:type="xsd:double"&gt;1.5425242&lt;/D&gt;&lt;/FQL&gt;&lt;FQL&gt;&lt;Q&gt;CC_AE^IMF_IFS_RCPI_Q(-3AM)&lt;/Q&gt;&lt;R&gt;0&lt;/R&gt;&lt;C&gt;0&lt;/C&gt;&lt;/FQL&gt;&lt;FQL&gt;&lt;Q&gt;CC_VN^IMF_IFS_RCPI_Q(-3AM)&lt;/Q&gt;&lt;R&gt;1&lt;/R&gt;&lt;C&gt;1&lt;/C&gt;&lt;D xsi:type="xsd:double"&gt;3.221633&lt;/D&gt;&lt;/FQL&gt;&lt;FQL&gt;&lt;Q&gt;CC_TW^IMF_IFS_RCPI_Q(-3AM)&lt;/Q&gt;&lt;R&gt;0&lt;/R&gt;&lt;C&gt;0&lt;/C&gt;&lt;/FQL&gt;&lt;FQL&gt;&lt;Q&gt;CC_QA^IMF_IFS_RCPI_Q(-3AM)&lt;/Q&gt;&lt;R&gt;0&lt;/R&gt;&lt;C&gt;0&lt;/C&gt;&lt;/FQL&gt;&lt;FQL&gt;&lt;Q&gt;CC_TH^IMF_IFS_RCPI_Q(-3AM)&lt;/Q&gt;&lt;R&gt;1&lt;/R&gt;&lt;C&gt;1&lt;/C&gt;&lt;D xsi:type="xsd:double"&gt;0.46887267&lt;/D&gt;&lt;/FQL&gt;&lt;FQL&gt;&lt;Q&gt;CC_PH^IMF_IFS_RCPI_Q(-3AM)&lt;/Q&gt;&lt;R&gt;1&lt;/R&gt;&lt;C&gt;1&lt;/C&gt;&lt;D xsi:type="xsd:double"&gt;2.2346392&lt;/D&gt;&lt;/FQL&gt;&lt;FQL&gt;&lt;Q&gt;^IMF_IFS_RCPI_Q(0)&lt;/Q&gt;&lt;R&gt;0&lt;/R&gt;&lt;C&gt;0&lt;/C&gt;&lt;/FQL&gt;&lt;FQL&gt;&lt;Q&gt;JNJ-US^FMA_EVAL_EBIT(LTMA,NOW,NOW,M,"PORTAGG","MEANR")&lt;/Q&gt;&lt;R&gt;0&lt;/R&gt;&lt;C&gt;0&lt;/C&gt;&lt;/FQL&gt;&lt;FQL&gt;&lt;Q&gt;JNJ-US^FMA_EVAL_EBITDA(NTMA,0,,,"PORTAGG","MEANR")&lt;/Q&gt;&lt;R&gt;0&lt;/R&gt;&lt;C&gt;0&lt;/C&gt;&lt;/FQL&gt;&lt;FQL&gt;&lt;Q&gt;1398-HK^FF_ENTRPR_VAL_DAILY(0,,,,,"DIL")&lt;/Q&gt;&lt;R&gt;1&lt;/R&gt;&lt;C&gt;1&lt;/C&gt;&lt;D xsi:type="xsd:double"&gt;9052623.45586841&lt;/D&gt;&lt;/FQL&gt;&lt;FQL&gt;&lt;Q&gt;JNJ-US^FMA_DIV_YLD(NTMA,NOW,NOW,M,"PORTAGG","MEANR")&lt;/Q&gt;&lt;R&gt;0&lt;/R&gt;&lt;C&gt;0&lt;/C&gt;&lt;/FQL&gt;&lt;FQL&gt;&lt;Q&gt;JNJ-US^FMA_PE(NTMA,0,,,"PORTAGG","MEANR")&lt;/Q&gt;&lt;R&gt;0&lt;/R&gt;&lt;C&gt;0&lt;/C&gt;&lt;/FQL&gt;&lt;FQL&gt;&lt;Q&gt;JNJ-US^FMA_PE(LTM,0,,,"PORTAGG","MEANR")&lt;/Q&gt;&lt;R&gt;0&lt;/R&gt;&lt;C&gt;0&lt;/C&gt;&lt;/FQL&gt;&lt;FQL&gt;&lt;Q&gt;JNJ-US^JULIAN(FMA_DIV_YLD(NTMA,NOW,NOW,M,"PORTAGG","MEANR").DATES)&lt;/Q&gt;&lt;R&gt;0&lt;/R&gt;&lt;C&gt;0&lt;/C&gt;&lt;/FQL&gt;&lt;FQL&gt;&lt;Q&gt;XOM-US^FMA_EVAL_EBIT(LTMA,NOW,NOW,M,"PORTAGG","MEANR")&lt;/Q&gt;&lt;R&gt;0&lt;/R&gt;&lt;C&gt;0&lt;/C&gt;&lt;/FQL&gt;&lt;FQL&gt;&lt;Q&gt;XOM-US^FMA_EVAL_EBITDA(NTMA,0,,,"PORTAGG","MEANR")&lt;/Q&gt;&lt;R&gt;0&lt;/R&gt;&lt;C&gt;0&lt;/C&gt;&lt;/FQL&gt;&lt;FQL&gt;&lt;Q&gt;1398-HK^FF_GROSS_INC(LTM_R,0)&lt;/Q&gt;&lt;R&gt;0&lt;/R&gt;&lt;C&gt;0&lt;/C&gt;&lt;/FQL&gt;&lt;FQL&gt;&lt;Q&gt;XOM-US^FMA_DIV_YLD(NTMA,NOW,NOW,M,"PORTAGG","MEANR")&lt;/Q&gt;&lt;R&gt;0&lt;/R&gt;&lt;C&gt;0&lt;/C&gt;&lt;/FQL&gt;&lt;FQL&gt;&lt;Q&gt;XOM-US^FMA_PE(NTMA,0,,,"PORTAGG","MEANR")&lt;/Q&gt;&lt;R&gt;0&lt;/R&gt;&lt;C&gt;0&lt;/C&gt;&lt;/FQL&gt;&lt;FQL&gt;&lt;Q&gt;XOM-US^FMA_PE(LTM,0,,,"PORTAGG","MEANR")&lt;/Q&gt;&lt;R&gt;0&lt;/R&gt;&lt;C&gt;0&lt;/C&gt;&lt;/FQL&gt;&lt;FQL&gt;&lt;Q&gt;XOM-US^JULIAN(FMA_DIV_YLD(NTMA,NOW,NOW,M,"PORTAGG","MEANR").DATES)&lt;/Q&gt;&lt;R&gt;0&lt;/R&gt;&lt;C&gt;0&lt;/C&gt;&lt;/FQL&gt;&lt;FQL&gt;&lt;Q&gt;NFLX-US^FMA_EVAL_EBIT(LTMA,NOW,NOW,M,"PORTAGG","MEANR")&lt;/Q&gt;&lt;R&gt;0&lt;/R&gt;&lt;C&gt;0&lt;/C&gt;&lt;/FQL&gt;&lt;FQL&gt;&lt;Q&gt;NFLX-US^FMA_EVAL_EBITDA(NTMA,0,,,"PORTAGG","MEANR")&lt;/Q&gt;&lt;R&gt;0&lt;/R&gt;&lt;C&gt;0&lt;/C&gt;&lt;/FQL&gt;&lt;FQL&gt;&lt;Q&gt;1398-HK^FF_ENTRPR_VAL_EBITDA_OPER(ANN_R,0)&lt;/Q&gt;&lt;R&gt;0&lt;/R&gt;&lt;C&gt;0&lt;/C&gt;&lt;/FQL&gt;&lt;FQL&gt;&lt;Q&gt;NFLX-US^FMA_DIV_YLD(NTMA,NOW,NOW,M,"PORTAGG","MEANR")&lt;/Q&gt;&lt;R&gt;0&lt;/R&gt;&lt;C&gt;0&lt;/C&gt;&lt;/FQL&gt;&lt;FQL&gt;&lt;Q&gt;NFLX-US^FMA_PE(NTMA,0,,,"PORTAGG","MEANR")&lt;/Q&gt;&lt;R&gt;0&lt;/R&gt;&lt;C&gt;0&lt;/C&gt;&lt;/FQL&gt;&lt;FQL&gt;&lt;Q&gt;NFLX-US^FMA_PE(LTM,0,,,"PORTAGG","MEANR")&lt;/Q&gt;&lt;R&gt;0&lt;/R&gt;&lt;C&gt;0&lt;/C&gt;&lt;/FQL&gt;&lt;FQL&gt;&lt;Q&gt;NFLX-US^JULIAN(FMA_DIV_YLD(NTMA,NOW,NOW,M,"PORTAGG","MEANR").DATES)&lt;/Q&gt;&lt;R&gt;0&lt;/R&gt;&lt;C&gt;0&lt;/C&gt;&lt;/FQL&gt;&lt;FQL&gt;&lt;Q&gt;MA-US^FMA_EVAL_EBIT(LTMA,NOW,NOW,M,"PORTAGG","MEANR")&lt;/Q&gt;&lt;R&gt;0&lt;/R&gt;&lt;C&gt;0&lt;/C&gt;&lt;/FQL&gt;&lt;FQL&gt;&lt;Q&gt;MA-US^FMA_EVAL_EBITDA(NTMA,0,,,"PORTAGG","MEANR")&lt;/Q&gt;&lt;R&gt;0&lt;/R&gt;&lt;C&gt;0&lt;/C&gt;&lt;/FQL&gt;&lt;FQL&gt;&lt;Q&gt;1398-HK^FG_FCF_YIELD_NTM(0)&lt;/Q&gt;&lt;R&gt;0&lt;/R&gt;&lt;C&gt;0&lt;/C&gt;&lt;/FQL&gt;&lt;FQL&gt;&lt;Q&gt;MA-US^FMA_DIV_YLD(NTMA,NOW,NOW,M,"PORTAGG","MEANR")&lt;/Q&gt;&lt;R&gt;0&lt;/R&gt;&lt;C&gt;0&lt;/C&gt;&lt;/FQL&gt;&lt;FQL&gt;&lt;Q&gt;MA-US^FMA_PE(NTMA,0,,,"PORTAGG","MEANR")&lt;/Q&gt;&lt;R&gt;0&lt;/R&gt;&lt;C&gt;0&lt;/C&gt;&lt;/FQL&gt;&lt;FQL&gt;&lt;Q&gt;MA-US^FMA_PE(LTM,0,,,"PORTAGG","MEANR")&lt;/Q&gt;&lt;R&gt;0&lt;/R&gt;&lt;C&gt;0&lt;/C&gt;&lt;/FQL&gt;&lt;FQL&gt;&lt;Q&gt;MA-US^JULIAN(FMA_DIV_YLD(NTMA,NOW,NOW,M,"PORTAGG","MEANR").DATES)&lt;/Q&gt;&lt;R&gt;0&lt;/R&gt;&lt;C&gt;0&lt;/C&gt;&lt;/FQL&gt;&lt;FQL&gt;&lt;Q&gt;V-US^FMA_EVAL_EBIT(LTMA,NOW,NOW,M,"PORTAGG","MEANR")&lt;/Q&gt;&lt;R&gt;0&lt;/R&gt;&lt;C&gt;0&lt;/C&gt;&lt;/FQL&gt;&lt;FQL&gt;&lt;Q&gt;V-US^FMA_EVAL_EBITDA(NTMA,0,,,"PORTAGG","MEANR")&lt;/Q&gt;&lt;R&gt;0&lt;/R&gt;&lt;C&gt;0&lt;/C&gt;&lt;/FQL&gt;&lt;FQL&gt;&lt;Q&gt;1398-HK^FE_VALUATION(PE,MEAN,NTMA,,NOW,,,'')&lt;/Q&gt;&lt;R&gt;1&lt;/R&gt;&lt;C&gt;1&lt;/C&gt;&lt;D xsi:type="xsd:double"&gt;5.1344137&lt;/D&gt;&lt;/FQL&gt;&lt;FQL&gt;&lt;Q&gt;V-US^FMA_DIV_YLD(NTMA,NOW,NOW,M,"PORTAGG","MEANR")&lt;/Q&gt;&lt;R&gt;0&lt;/R&gt;&lt;C&gt;0&lt;/C&gt;&lt;/FQL&gt;&lt;FQL&gt;&lt;Q&gt;V-US^FMA_PE(NTMA,0,,,"PORTAGG","MEANR")&lt;/Q&gt;&lt;R&gt;0&lt;/R&gt;&lt;C&gt;0&lt;/C&gt;&lt;/FQL&gt;&lt;FQL&gt;&lt;Q&gt;V-US^FMA_PE(LTM,0,,,"PORTAGG","MEANR")&lt;/Q&gt;&lt;R&gt;0&lt;/R&gt;&lt;C&gt;0&lt;/C&gt;&lt;/FQL&gt;&lt;FQL&gt;&lt;Q&gt;V-US^JULIAN(FMA_DIV_YLD(NTMA,NOW,NOW,M,"PORTAGG","MEANR").DATES)&lt;/Q&gt;&lt;R&gt;0&lt;/R&gt;&lt;C&gt;0&lt;/C&gt;&lt;/FQL&gt;&lt;FQL&gt;&lt;Q&gt;LLY-US^FMA_EVAL_EBIT(LTMA,NOW,NOW,M,"PORTAGG","MEANR")&lt;/Q&gt;&lt;R&gt;0&lt;/R&gt;&lt;C&gt;0&lt;/C&gt;&lt;/FQL&gt;&lt;FQL&gt;&lt;Q&gt;LLY-US^FMA_EVAL_EBITDA(NTMA,0,,,"PORTAGG","MEANR")&lt;/Q&gt;&lt;R&gt;0&lt;/R&gt;&lt;C&gt;0&lt;/C&gt;&lt;/FQL&gt;&lt;FQL&gt;&lt;Q&gt;1398-HK^FF_PE(LTM_R)&lt;/Q&gt;&lt;R&gt;1&lt;/R&gt;&lt;C&gt;1&lt;/C&gt;&lt;D xsi:type="xsd:double"&gt;5.15491828581805&lt;/D&gt;&lt;/FQL&gt;&lt;FQL&gt;&lt;Q&gt;LLY-US^FMA_DIV_YLD(NTMA,NOW,NOW,M,"PORTAGG","MEANR")&lt;/Q&gt;&lt;R&gt;0&lt;/R&gt;&lt;C&gt;0&lt;/C&gt;&lt;/FQL&gt;&lt;FQL&gt;&lt;Q&gt;LLY-US^FMA_PE(NTMA,0,,,"PORTAGG","MEANR")&lt;/Q&gt;&lt;R&gt;0&lt;/R&gt;&lt;C&gt;0&lt;/C&gt;&lt;/FQL&gt;&lt;FQL&gt;&lt;Q&gt;LLY-US^FMA_PE(LTM,0,,,"PORTAGG","MEANR")&lt;/Q&gt;&lt;R&gt;0&lt;/R&gt;&lt;C&gt;0&lt;/C&gt;&lt;/FQL&gt;&lt;FQL&gt;&lt;Q&gt;LLY-US^JULIAN(FMA_DIV_YLD(NTMA,NOW,NOW,M,"PORTAGG","MEANR").DATES)&lt;/Q&gt;&lt;R&gt;0&lt;/R&gt;&lt;C&gt;0&lt;/C&gt;&lt;/FQL&gt;&lt;FQL&gt;&lt;Q&gt;700-HK^FMA_EVAL_EBIT(LTMA,NOW,NOW,M,"PORTAGG","MEANR")&lt;/Q&gt;&lt;R&gt;0&lt;/R&gt;&lt;C&gt;0&lt;/C&gt;&lt;/FQL&gt;&lt;FQL&gt;&lt;Q&gt;700-HK^FMA_EVAL_EBITDA(NTMA,0,,,"PORTAGG","MEANR")&lt;/Q&gt;&lt;R&gt;0&lt;/R&gt;&lt;C&gt;0&lt;/C&gt;&lt;/FQL&gt;&lt;FQL&gt;&lt;Q&gt;1398-HK^FG_COMPANY_NAME&lt;/Q&gt;&lt;R&gt;1&lt;/R&gt;&lt;C&gt;1&lt;/C&gt;&lt;D xsi:type="xsd:string"&gt;Industrial and Commercial Bank of China Limited Class H&lt;/D&gt;&lt;/FQL&gt;&lt;FQL&gt;&lt;Q&gt;700-HK^FMA_DIV_YLD(NTMA,NOW,NOW,M,"PORTAGG","MEANR")&lt;/Q&gt;&lt;R&gt;0&lt;/R&gt;&lt;C&gt;0&lt;/C&gt;&lt;/FQL&gt;&lt;FQL&gt;&lt;Q&gt;700-HK^FMA_PE(NTMA,0,,,"PORTAGG","MEANR")&lt;/Q&gt;&lt;R&gt;0&lt;/R&gt;&lt;C&gt;0&lt;/C&gt;&lt;/FQL&gt;&lt;FQL&gt;&lt;Q&gt;700-HK^FMA_PE(LTM,0,,,"PORTAGG","MEANR")&lt;/Q&gt;&lt;R&gt;0&lt;/R&gt;&lt;C&gt;0&lt;/C&gt;&lt;/FQL&gt;&lt;FQL&gt;&lt;Q&gt;700-HK^JULIAN(FMA_DIV_YLD(NTMA,NOW,NOW,M,"PORTAGG","MEANR").DATES)&lt;/Q&gt;&lt;R&gt;0&lt;/R&gt;&lt;C&gt;0&lt;/C&gt;&lt;/FQL&gt;&lt;FQL&gt;&lt;Q&gt;WMT-US^FMA_EVAL_EBIT(LTMA,NOW,NOW,M,"PORTAGG","MEANR")&lt;/Q&gt;&lt;R&gt;0&lt;/R&gt;&lt;C&gt;0&lt;/C&gt;&lt;/FQL&gt;&lt;FQL&gt;&lt;Q&gt;WMT-US^FMA_EVAL_EBITDA(NTMA,0,,,"PORTAGG","MEANR")&lt;/Q&gt;&lt;R&gt;0&lt;/R&gt;&lt;C&gt;0&lt;/C&gt;&lt;/FQL&gt;&lt;FQL&gt;&lt;Q&gt;005930-KR^FF_ENTRPR_VAL_DAILY(0,,,,,"DIL")&lt;/Q&gt;&lt;R&gt;1&lt;/R&gt;&lt;C&gt;1&lt;/C&gt;&lt;D xsi:type="xsd:double"&gt;495693924&lt;/D&gt;&lt;/FQL&gt;&lt;FQL&gt;&lt;Q&gt;WMT-US^FMA_DIV_YLD(NTMA,NOW,NOW,M,"PORTAGG","MEANR")&lt;/Q&gt;&lt;R&gt;0&lt;/R&gt;&lt;C&gt;0&lt;/C&gt;&lt;/FQL&gt;&lt;FQL&gt;&lt;Q&gt;WMT-US^FMA_PE(NTMA,0,,,"PORTAGG","MEANR")&lt;/Q&gt;&lt;R&gt;0&lt;/R&gt;&lt;C&gt;0&lt;/C&gt;&lt;/FQL&gt;&lt;FQL&gt;&lt;Q&gt;WMT-US^FMA_PE(LTM,0,,,"PORTAGG","MEANR")&lt;/Q&gt;&lt;R&gt;0&lt;/R&gt;&lt;C&gt;0&lt;/C&gt;&lt;/FQL&gt;&lt;FQL&gt;&lt;Q&gt;WMT-US^JULIAN(FMA_DIV_YLD(NTMA,NOW,NOW,M,"PORTAGG","MEANR").DATES)&lt;/Q&gt;&lt;R&gt;0&lt;/R&gt;&lt;C&gt;0&lt;/C&gt;&lt;/FQL&gt;&lt;FQL&gt;&lt;Q&gt;JPM-US^FMA_EVAL_EBIT(LTMA,NOW,NOW,M,"PORTAGG","MEANR")&lt;/Q&gt;&lt;R&gt;0&lt;/R&gt;&lt;C&gt;0&lt;/C&gt;&lt;/FQL&gt;&lt;FQL&gt;&lt;Q&gt;JPM-US^FMA_EVAL_EBITDA(NTMA,0,,,"PORTAGG","MEANR")&lt;/Q&gt;&lt;R&gt;0&lt;/R&gt;&lt;C&gt;0&lt;/C&gt;&lt;/FQL&gt;&lt;FQL&gt;&lt;Q&gt;005930-KR^FF_GROSS_INC(LTM_R,0)&lt;/Q&gt;&lt;R&gt;1&lt;/R&gt;&lt;C&gt;1&lt;/C&gt;&lt;D xsi:type="xsd:double"&gt;109678637&lt;/D&gt;&lt;/FQL&gt;&lt;FQL&gt;&lt;Q&gt;JPM-US^FMA_DIV_YLD(NTMA,NOW,NOW,M,"PORTAGG","MEANR")&lt;/Q&gt;&lt;R&gt;0&lt;/R&gt;&lt;C&gt;0&lt;/C&gt;&lt;/FQL&gt;&lt;FQL&gt;&lt;Q&gt;JPM-US^FMA_PE(NTMA,0,,,"PORTAGG","MEANR")&lt;/Q&gt;&lt;R&gt;0&lt;/R&gt;&lt;C&gt;0&lt;/C&gt;&lt;/FQL&gt;&lt;FQL&gt;&lt;Q&gt;JPM-US^FMA_PE(LTM,0,,,"PORTAGG","MEANR")&lt;/Q&gt;&lt;R&gt;0&lt;/R&gt;&lt;C&gt;0&lt;/C&gt;&lt;/FQL&gt;&lt;FQL&gt;&lt;Q&gt;JPM-US^JULIAN(FMA_DIV_YLD(NTMA,NOW,NOW,M,"PORTAGG","MEANR").DATES)&lt;/Q&gt;&lt;R&gt;0&lt;/R&gt;&lt;C&gt;0&lt;/C&gt;&lt;/FQL&gt;&lt;FQL&gt;&lt;Q&gt;ORCL-US^FMA_EVAL_EBIT(LTMA,NOW,NOW,M,"PORTAGG","MEANR")&lt;/Q&gt;&lt;R&gt;0&lt;/R&gt;&lt;C&gt;0&lt;/C&gt;&lt;/FQL&gt;&lt;FQL&gt;&lt;Q&gt;ORCL-US^FMA_EVAL_EBITDA(NTMA,0,,,"PORTAGG","MEANR")&lt;/Q&gt;&lt;R&gt;0&lt;/R&gt;&lt;C&gt;0&lt;/C&gt;&lt;/FQL&gt;&lt;FQL&gt;&lt;Q&gt;005930-KR^FF_ENTRPR_VAL_EBITDA_OPER(ANN_R,0)&lt;/Q&gt;&lt;R&gt;1&lt;/R&gt;&lt;C&gt;1&lt;/C&gt;&lt;D xsi:type="xsd:double"&gt;3.67262712236535&lt;/D&gt;&lt;/FQL&gt;&lt;FQL&gt;&lt;Q&gt;ORCL-US^FMA_DIV_YLD(NTMA,NOW,NOW,M,"PORTAGG","MEANR")&lt;/Q&gt;&lt;R&gt;0&lt;/R&gt;&lt;C&gt;0&lt;/C&gt;&lt;/FQL&gt;&lt;FQL&gt;&lt;Q&gt;ORCL-US^FMA_PE(NTMA,0,,,"PORTAGG","MEANR")&lt;/Q&gt;&lt;R&gt;0&lt;/R&gt;&lt;C&gt;0&lt;/C&gt;&lt;/FQL&gt;&lt;FQL&gt;&lt;Q&gt;ORCL-US^FMA_PE(LTM,0,,,"PORTAGG","MEANR")&lt;/Q&gt;&lt;R&gt;0&lt;/R&gt;&lt;C&gt;0&lt;/C&gt;&lt;/FQL&gt;&lt;FQL&gt;&lt;Q&gt;ORCL-US^JULIAN(FMA_DIV_YLD(NTMA,NOW,NOW,M,"PORTAGG","MEANR").DATES)&lt;/Q&gt;&lt;R&gt;0&lt;/R&gt;&lt;C&gt;0&lt;/C&gt;&lt;/FQL&gt;&lt;FQL&gt;&lt;Q&gt;BRK.B-US^FMA_EVAL_EBIT(LTMA,NOW,NOW,M,"PORTAGG","MEANR")&lt;/Q&gt;&lt;R&gt;0&lt;/R&gt;&lt;C&gt;0&lt;/C&gt;&lt;/FQL&gt;&lt;FQL&gt;&lt;Q&gt;BRK.B-US^FMA_EVAL_EBITDA(NTMA,0,,,"PORTAGG","MEANR")&lt;/Q&gt;&lt;R&gt;0&lt;/R&gt;&lt;C&gt;0&lt;/C&gt;&lt;/FQL&gt;&lt;FQL&gt;&lt;Q&gt;005930-KR^FG_FCF_YIELD_NTM(0)&lt;/Q&gt;&lt;R&gt;1&lt;/R&gt;&lt;C&gt;1&lt;/C&gt;&lt;D xsi:type="xsd:double"&gt;4.965864&lt;/D&gt;&lt;/FQL&gt;&lt;FQL&gt;&lt;Q&gt;BRK.B-US^FMA_DIV_YLD(NTMA,NOW,NOW,M,"PORTAGG","MEANR")&lt;/Q&gt;&lt;R&gt;0&lt;/R&gt;&lt;C&gt;0&lt;/C&gt;&lt;/FQL&gt;&lt;FQL&gt;&lt;Q&gt;BRK.B-US^FMA_PE(NTMA,0,,,"PORTAGG","MEANR")&lt;/Q&gt;&lt;R&gt;0&lt;/R&gt;&lt;C&gt;0&lt;/C&gt;&lt;/FQL&gt;&lt;FQL&gt;&lt;Q&gt;BRK.B-US^FMA_PE(LTM,0,,,"PORTAGG","MEANR")&lt;/Q&gt;&lt;R&gt;0&lt;/R&gt;&lt;C&gt;0&lt;/C&gt;&lt;/FQL&gt;&lt;FQL&gt;&lt;Q&gt;BRK.B-US^JULIAN(FMA_DIV_YLD(NTMA,NOW,NOW,M,"PORTAGG","MEANR").DATES)&lt;/Q&gt;&lt;R&gt;0&lt;/R&gt;&lt;C&gt;0&lt;/C&gt;&lt;/FQL&gt;&lt;FQL&gt;&lt;Q&gt;2330-TW^FMA_EVAL_EBIT(LTMA,NOW,NOW,M,"PORTAGG","MEANR")&lt;/Q&gt;&lt;R&gt;0&lt;/R&gt;&lt;C&gt;0&lt;/C&gt;&lt;/FQL&gt;&lt;FQL&gt;&lt;Q&gt;2330-TW^FMA_EVAL_EBITDA(NTMA,0,,,"PORTAGG","MEANR")&lt;/Q&gt;&lt;R&gt;0&lt;/R&gt;&lt;C&gt;0&lt;/C&gt;&lt;/FQL&gt;&lt;FQL&gt;&lt;Q&gt;005930-KR^FE_VALUATION(PE,MEAN,NTMA,,NOW,,,'')&lt;/Q&gt;&lt;R&gt;1&lt;/R&gt;&lt;C&gt;1&lt;/C&gt;&lt;D xsi:type="xsd:double"&gt;14.393714&lt;/D&gt;&lt;/FQL&gt;&lt;FQL&gt;&lt;Q&gt;2330-TW^FMA_DIV_YLD(NTMA,NOW,NOW,M,"PORTAGG","MEANR")&lt;/Q&gt;&lt;R&gt;0&lt;/R&gt;&lt;C&gt;0&lt;/C&gt;&lt;/FQL&gt;&lt;FQL&gt;&lt;Q&gt;2330-TW^FMA_PE(NTMA,0,,,"PORTAGG","MEANR")&lt;/Q&gt;&lt;R&gt;0&lt;/R&gt;&lt;C&gt;0&lt;/C&gt;&lt;/FQL&gt;&lt;FQL&gt;&lt;Q&gt;2330-TW^FMA_PE(LTM,0,,,"PORTAGG","MEANR")&lt;/Q&gt;&lt;R&gt;0&lt;/R&gt;&lt;C&gt;0&lt;/C&gt;&lt;/FQL&gt;&lt;FQL&gt;&lt;Q&gt;2330-TW^JULIAN(FMA_DIV_YLD(NTMA,NOW,NOW,M,"PORTAGG","MEANR").DATES)&lt;/Q&gt;&lt;R&gt;0&lt;/R&gt;&lt;C&gt;0&lt;/C&gt;&lt;/FQL&gt;&lt;FQL&gt;&lt;Q&gt;TSLA-US^FMA_EVAL_EBIT(LTMA,NOW,NOW,M,"PORTAGG","MEANR")&lt;/Q&gt;&lt;R&gt;0&lt;/R&gt;&lt;C&gt;0&lt;/C&gt;&lt;/FQL&gt;&lt;FQL&gt;&lt;Q&gt;TSLA-US^FMA_EVAL_EBITDA(NTMA,0,,,"PORTAGG","MEANR")&lt;/Q&gt;&lt;R&gt;0&lt;/R&gt;&lt;C&gt;0&lt;/C&gt;&lt;/FQL&gt;&lt;FQL&gt;&lt;Q&gt;005930-KR^FF_PE(LTM_R)&lt;/Q&gt;&lt;R&gt;1&lt;/R&gt;&lt;C&gt;1&lt;/C&gt;&lt;D xsi:type="xsd:double"&gt;13.3184893795181&lt;/D&gt;&lt;/FQL&gt;&lt;FQL&gt;&lt;Q&gt;TSLA-US^FMA_DIV_YLD(NTMA,NOW,NOW,M,"PORTAGG","MEANR")&lt;/Q&gt;&lt;R&gt;0&lt;/R&gt;&lt;C&gt;0&lt;/C&gt;&lt;/FQL&gt;&lt;FQL&gt;&lt;Q&gt;TSLA-US^FMA_PE(NTMA,0,,,"PORTAGG","MEANR")&lt;/Q&gt;&lt;R&gt;0&lt;/R&gt;&lt;C&gt;0&lt;/C&gt;&lt;/FQL&gt;&lt;FQL&gt;&lt;Q&gt;TSLA-US^FMA_PE(LTM,0,,,"PORTAGG","MEANR")&lt;/Q&gt;&lt;R&gt;0&lt;/R&gt;&lt;C&gt;0&lt;/C&gt;&lt;/FQL&gt;&lt;FQL&gt;&lt;Q&gt;TSLA-US^JULIAN(FMA_DIV_YLD(NTMA,NOW,NOW,M,"PORTAGG","MEANR").DATES)&lt;/Q&gt;&lt;R&gt;0&lt;/R&gt;&lt;C&gt;0&lt;/C&gt;&lt;/FQL&gt;&lt;FQL&gt;&lt;Q&gt;2222-SA^FMA_EVAL_EBIT(LTMA,NOW,NOW,M,"PORTAGG","MEANR")&lt;/Q&gt;&lt;R&gt;0&lt;/R&gt;&lt;C&gt;0&lt;/C&gt;&lt;/FQL&gt;&lt;FQL&gt;&lt;Q&gt;2222-SA^FMA_EVAL_EBITDA(NTMA,0,,,"PORTAGG","MEANR")&lt;/Q&gt;&lt;R&gt;0&lt;/R&gt;&lt;C&gt;0&lt;/C&gt;&lt;/FQL&gt;&lt;FQL&gt;&lt;Q&gt;005930-KR^FG_COMPANY_NAME&lt;/Q&gt;&lt;R&gt;1&lt;/R&gt;&lt;C&gt;1&lt;/C&gt;&lt;D xsi:type="xsd:string"&gt;Samsung Electronics Co., Ltd.&lt;/D&gt;&lt;/FQL&gt;&lt;FQL&gt;&lt;Q&gt;2222-SA^FMA_DIV_YLD(NTMA,NOW,NOW,M,"PORTAGG","MEANR")&lt;/Q&gt;&lt;R&gt;0&lt;/R&gt;&lt;C&gt;0&lt;/C&gt;&lt;/FQL&gt;&lt;FQL&gt;&lt;Q&gt;2222-SA^FMA_PE(NTMA,0,,,"PORTAGG","MEANR")&lt;/Q&gt;&lt;R&gt;0&lt;/R&gt;&lt;C&gt;0&lt;/C&gt;&lt;/FQL&gt;&lt;FQL&gt;&lt;Q&gt;2222-SA^FMA_PE(LTM,0,,,"PORTAGG","MEANR")&lt;/Q&gt;&lt;R&gt;0&lt;/R&gt;&lt;C&gt;0&lt;/C&gt;&lt;/FQL&gt;&lt;FQL&gt;&lt;Q&gt;2222-SA^JULIAN(FMA_DIV_YLD(NTMA,NOW,NOW,M,"PORTAGG","MEANR").DATES)&lt;/Q&gt;&lt;R&gt;0&lt;/R&gt;&lt;C&gt;0&lt;/C&gt;&lt;/FQL&gt;&lt;FQL&gt;&lt;Q&gt;META-US^FMA_EVAL_EBIT(LTMA,NOW,NOW,M,"PORTAGG","MEANR")&lt;/Q&gt;&lt;R&gt;0&lt;/R&gt;&lt;C&gt;0&lt;/C&gt;&lt;/FQL&gt;&lt;FQL&gt;&lt;Q&gt;META-US^FMA_EVAL_EBITDA(NTMA,0,,,"PORTAGG","MEANR")&lt;/Q&gt;&lt;R&gt;0&lt;/R&gt;&lt;C&gt;0&lt;/C&gt;&lt;/FQL&gt;&lt;FQL&gt;&lt;Q&gt;PG-US^FF_ENTRPR_VAL_DAILY(0,,,,,"DIL")&lt;/Q&gt;&lt;R&gt;1&lt;/R&gt;&lt;C&gt;1&lt;/C&gt;&lt;D xsi:type="xsd:double"&gt;401056.648&lt;/D&gt;&lt;/FQL&gt;&lt;FQL&gt;&lt;Q&gt;META-US^FMA_DIV_YLD(NTMA,NOW,NOW,M,"PORTAGG","MEANR")&lt;/Q&gt;&lt;R&gt;0&lt;/R&gt;&lt;C&gt;0&lt;/C&gt;&lt;/FQL&gt;&lt;FQL&gt;&lt;Q&gt;META-US^FMA_PE(NTMA,0,,,"PORTAGG","MEANR")&lt;/Q&gt;&lt;R&gt;0&lt;/R&gt;&lt;C&gt;0&lt;/C&gt;&lt;/FQL&gt;&lt;FQL&gt;&lt;Q&gt;META-US^FMA_PE(LTM,0,,,"PORTAGG","MEANR")&lt;/Q&gt;&lt;R&gt;0&lt;/R&gt;&lt;C&gt;0&lt;/C&gt;&lt;/FQL&gt;&lt;FQL&gt;&lt;Q&gt;META-US^JULIAN(FMA_DIV_YLD(NTMA,NOW,NOW,M,"PORTAGG","MEANR").DATES)&lt;/Q&gt;&lt;R&gt;0&lt;/R&gt;&lt;C&gt;0&lt;/C&gt;&lt;/FQL&gt;&lt;FQL&gt;&lt;Q&gt;AVGO-US^FMA_EVAL_EBIT(LTMA,NOW,NOW,M,"PORTAGG","MEANR")&lt;/Q&gt;&lt;R&gt;0&lt;/R&gt;&lt;C&gt;0&lt;/C&gt;&lt;/FQL&gt;&lt;FQL&gt;&lt;Q&gt;AVGO-US^FMA_EVAL_EBITDA(NTMA,0,,,"PORTAGG","MEANR")&lt;/Q&gt;&lt;R&gt;0&lt;/R&gt;&lt;C&gt;0&lt;/C&gt;&lt;/FQL&gt;&lt;FQL&gt;&lt;Q&gt;PG-US^FF_GROSS_INC(LTM_R,0)&lt;/Q&gt;&lt;R&gt;1&lt;/R&gt;&lt;C&gt;1&lt;/C&gt;&lt;D xsi:type="xsd:double"&gt;43271&lt;/D&gt;&lt;/FQL&gt;&lt;FQL&gt;&lt;Q&gt;AVGO-US^FMA_DIV_YLD(NTMA,NOW,NOW,M,"PORTAGG","MEANR")&lt;/Q&gt;&lt;R&gt;0&lt;/R&gt;&lt;C&gt;0&lt;/C&gt;&lt;/FQL&gt;&lt;FQL&gt;&lt;Q&gt;AVGO-US^FMA_PE(NTMA,0,,,"PORTAGG","MEANR")&lt;/Q&gt;&lt;R&gt;0&lt;/R&gt;&lt;C&gt;0&lt;/C&gt;&lt;/FQL&gt;&lt;FQL&gt;&lt;Q&gt;AVGO-US^FMA_PE(LTM,0,,,"PORTAGG","MEANR")&lt;/Q&gt;&lt;R&gt;0&lt;/R&gt;&lt;C&gt;0&lt;/C&gt;&lt;/FQL&gt;&lt;FQL&gt;&lt;Q&gt;AVGO-US^JULIAN(FMA_DIV_YLD(NTMA,NOW,NOW,M,"PORTAGG","MEANR").DATES)&lt;/Q&gt;&lt;R&gt;0&lt;/R&gt;&lt;C&gt;0&lt;/C&gt;&lt;/FQL&gt;&lt;FQL&gt;&lt;Q&gt;AMZN-US^FMA_EVAL_EBIT(LTMA,NOW,NOW,M,"PORTAGG","MEANR")&lt;/Q&gt;&lt;R&gt;0&lt;/R&gt;&lt;C&gt;0&lt;/C&gt;&lt;/FQL&gt;&lt;FQL&gt;&lt;Q&gt;AMZN-US^FMA_EVAL_EBITDA(NTMA,0,,,"PORTAGG","MEANR")&lt;/Q&gt;&lt;R&gt;0&lt;/R&gt;&lt;C&gt;0&lt;/C&gt;&lt;/FQL&gt;&lt;FQL&gt;&lt;Q&gt;PG-US^FF_ENTRPR_VAL_EBITDA_OPER(ANN_R,0)&lt;/Q&gt;&lt;R&gt;1&lt;/R&gt;&lt;C&gt;1&lt;/C&gt;&lt;D xsi:type="xsd:double"&gt;17.7062808365813&lt;/D&gt;&lt;/FQL&gt;&lt;FQL&gt;&lt;Q&gt;AMZN-US^FMA_DIV_YLD(NTMA,NOW,NOW,M,"PORTAGG","MEANR")&lt;/Q&gt;&lt;R&gt;0&lt;/R&gt;&lt;C&gt;0&lt;/C&gt;&lt;/FQL&gt;&lt;FQL&gt;&lt;Q&gt;AMZN-US^FMA_PE(NTMA,0,,,"PORTAGG","MEANR")&lt;/Q&gt;&lt;R&gt;0&lt;/R&gt;&lt;C&gt;0&lt;/C&gt;&lt;/FQL&gt;&lt;FQL&gt;&lt;Q&gt;AMZN-US^FMA_PE(LTM,0,,,"PORTAGG","MEANR")&lt;/Q&gt;&lt;R&gt;0&lt;/R&gt;&lt;C&gt;0&lt;/C&gt;&lt;/FQL&gt;&lt;FQL&gt;&lt;Q&gt;AMZN-US^JULIAN(FMA_DIV_YLD(NTMA,NOW,NOW,M,"PORTAGG","MEANR").DATES)&lt;/Q&gt;&lt;R&gt;0&lt;/R&gt;&lt;C&gt;0&lt;/C&gt;&lt;/FQL&gt;&lt;FQL&gt;&lt;Q&gt;GOOGL-US^FMA_EVAL_EBIT(LTMA,NOW,NOW,M,"PORTAGG","MEANR")&lt;/Q&gt;&lt;R&gt;0&lt;/R&gt;&lt;C&gt;0&lt;/C&gt;&lt;/FQL&gt;&lt;FQL&gt;&lt;Q&gt;GOOGL-US^FMA_EVAL_EBITDA(NTMA,0,,,"PORTAGG","MEANR")&lt;/Q&gt;&lt;R&gt;0&lt;/R&gt;&lt;C&gt;0&lt;/C&gt;&lt;/FQL&gt;&lt;FQL&gt;&lt;Q&gt;PG-US^FG_FCF_YIELD_NTM(0)&lt;/Q&gt;&lt;R&gt;1&lt;/R&gt;&lt;C&gt;1&lt;/C&gt;&lt;D xsi:type="xsd:double"&gt;4.2331147&lt;/D&gt;&lt;/FQL&gt;&lt;FQL&gt;&lt;Q&gt;GOOGL-US^FMA_DIV_YLD(NTMA,NOW,NOW,M,"PORTAGG","MEANR")&lt;/Q&gt;&lt;R&gt;0&lt;/R&gt;&lt;C&gt;0&lt;/C&gt;&lt;/FQL&gt;&lt;FQL&gt;&lt;Q&gt;GOOGL-US^FMA_PE(NTMA,0,,,"PORTAGG","MEANR")&lt;/Q&gt;&lt;R&gt;0&lt;/R&gt;&lt;C&gt;0&lt;/C&gt;&lt;/FQL&gt;&lt;FQL&gt;&lt;Q&gt;GOOGL-US^FMA_PE(LTM,0,,,"PORTAGG","MEANR")&lt;/Q&gt;&lt;R&gt;0&lt;/R&gt;&lt;C&gt;0&lt;/C&gt;&lt;/FQL&gt;&lt;FQL&gt;&lt;Q&gt;GOOGL-US^JULIAN(FMA_DIV_YLD(NTMA,NOW,NOW,M,"PORTAGG","MEANR").DATES)&lt;/Q&gt;&lt;R&gt;0&lt;/R&gt;&lt;C&gt;0&lt;/C&gt;&lt;/FQL&gt;&lt;FQL&gt;&lt;Q&gt;AAPL-US^FMA_EVAL_EBIT(LTMA,NOW,NOW,M,"PORTAGG","MEANR")&lt;/Q&gt;&lt;R&gt;0&lt;/R&gt;&lt;C&gt;0&lt;/C&gt;&lt;/FQL&gt;&lt;FQL&gt;&lt;Q&gt;AAPL-US^FMA_EVAL_EBITDA(NTMA,0,,,"PORTAGG","MEANR")&lt;/Q&gt;&lt;R&gt;0&lt;/R&gt;&lt;C&gt;0&lt;/C&gt;&lt;/FQL&gt;&lt;FQL&gt;&lt;Q&gt;PG-US^FE_VALUATION(PE,MEAN,NTMA,,NOW,,,'')&lt;/Q&gt;&lt;R&gt;1&lt;/R&gt;&lt;C&gt;1&lt;/C&gt;&lt;D xsi:type="xsd:double"&gt;21.479462&lt;/D&gt;&lt;/FQL&gt;&lt;FQL&gt;&lt;Q&gt;AAPL-US^FMA_DIV_YLD(NTMA,NOW,NOW,M,"PORTAGG","MEANR")&lt;/Q&gt;&lt;R&gt;0&lt;/R&gt;&lt;C&gt;0&lt;/C&gt;&lt;/FQL&gt;&lt;FQL&gt;&lt;Q&gt;AAPL-US^FMA_PE(NTMA,0,,,"PORTAGG","MEANR")&lt;/Q&gt;&lt;R&gt;0&lt;/R&gt;&lt;C&gt;0&lt;/C&gt;&lt;/FQL&gt;&lt;FQL&gt;&lt;Q&gt;AAPL-US^FMA_PE(LTM,0,,,"PORTAGG","MEANR")&lt;/Q&gt;&lt;R&gt;0&lt;/R&gt;&lt;C&gt;0&lt;/C&gt;&lt;/FQL&gt;&lt;FQL&gt;&lt;Q&gt;AAPL-US^JULIAN(FMA_DIV_YLD(NTMA,NOW,NOW,M,"PORTAGG","MEANR").DATES)&lt;/Q&gt;&lt;R&gt;0&lt;/R&gt;&lt;C&gt;0&lt;/C&gt;&lt;/FQL&gt;&lt;FQL&gt;&lt;Q&gt;MSFT-US^FMA_EVAL_EBIT(LTMA,NOW,NOW,M,"PORTAGG","MEANR")&lt;/Q&gt;&lt;R&gt;0&lt;/R&gt;&lt;C&gt;0&lt;/C&gt;&lt;/FQL&gt;&lt;FQL&gt;&lt;Q&gt;MSFT-US^FMA_EVAL_EBITDA(NTMA,0,,,"PORTAGG","MEANR")&lt;/Q&gt;&lt;R&gt;0&lt;/R&gt;&lt;C&gt;0&lt;/C&gt;&lt;/FQL&gt;&lt;FQL&gt;&lt;Q&gt;PG-US^FF_PE(LTM_R)&lt;/Q&gt;&lt;R&gt;1&lt;/R&gt;&lt;C&gt;1&lt;/C&gt;&lt;D xsi:type="xsd:double"&gt;24.4855302995374&lt;/D&gt;&lt;/FQL&gt;&lt;FQL&gt;&lt;Q&gt;MSFT-US^FMA_DIV_YLD(NTMA,NOW,NOW,M,"PORTAGG","MEANR")&lt;/Q&gt;&lt;R&gt;0&lt;/R&gt;&lt;C&gt;0&lt;/C&gt;&lt;/FQL&gt;&lt;FQL&gt;&lt;Q&gt;MSFT-US^FMA_PE(NTMA,0,,,"PORTAGG","MEANR")&lt;/Q&gt;&lt;R&gt;0&lt;/R&gt;&lt;C&gt;0&lt;/C&gt;&lt;/FQL&gt;&lt;FQL&gt;&lt;Q&gt;MSFT-US^FMA_PE(LTM,0,,,"PORTAGG","MEANR")&lt;/Q&gt;&lt;R&gt;0&lt;/R&gt;&lt;C&gt;0&lt;/C&gt;&lt;/FQL&gt;&lt;FQL&gt;&lt;Q&gt;MSFT-US^JULIAN(FMA_DIV_YLD(NTMA,NOW,NOW,M,"PORTAGG","MEANR").DATES)&lt;/Q&gt;&lt;R&gt;0&lt;/R&gt;&lt;C&gt;0&lt;/C&gt;&lt;/FQL&gt;&lt;FQL&gt;&lt;Q&gt;NVDA-US^FMA_EVAL_EBIT(LTMA,NOW,NOW,M,"PORTAGG","MEANR")&lt;/Q&gt;&lt;R&gt;0&lt;/R&gt;&lt;C&gt;0&lt;/C&gt;&lt;/FQL&gt;&lt;FQL&gt;&lt;Q&gt;NVDA-US^FMA_EVAL_EBITDA(NTMA,0,,,"PORTAGG","MEANR")&lt;/Q&gt;&lt;R&gt;0&lt;/R&gt;&lt;C&gt;0&lt;/C&gt;&lt;/FQL&gt;&lt;FQL&gt;&lt;Q&gt;BAC-US^FF_ENTRPR_VAL_EBITDA_OPER(ANN_R,0)&lt;/Q&gt;&lt;R&gt;0&lt;/R&gt;&lt;C&gt;0&lt;/C&gt;&lt;/FQL&gt;&lt;FQL&gt;&lt;Q&gt;NVDA-US^FMA_DIV_YLD(NTMA,NOW,NOW,M,"PORTAGG","MEANR")&lt;/Q&gt;&lt;R&gt;0&lt;/R&gt;&lt;C&gt;0&lt;/C&gt;&lt;/FQL&gt;&lt;FQL&gt;&lt;Q&gt;NVDA-US^FMA_PE(NTMA,0,,,"PORTAGG","MEANR")&lt;/Q&gt;&lt;R&gt;0&lt;/R&gt;&lt;C&gt;0&lt;/C&gt;&lt;/FQL&gt;&lt;FQL&gt;&lt;Q&gt;NVDA-US^FMA_PE(LTM,0,,,"PORTAGG","MEANR")&lt;/Q&gt;&lt;R&gt;0&lt;/R&gt;&lt;C&gt;0&lt;/C&gt;&lt;/FQL&gt;&lt;FQL&gt;&lt;Q&gt;NVDA-US^JULIAN(FMA_DIV_YLD(NTMA,NOW,NOW,M,"PORTAGG","MEANR").DATES)&lt;/Q&gt;&lt;R&gt;0&lt;/R&gt;&lt;C&gt;0&lt;/C&gt;&lt;/FQL&gt;&lt;FQL&gt;&lt;Q&gt;^IMF_IFS_RCPI_Q(-1AM)&lt;/Q&gt;&lt;R&gt;0&lt;/R&gt;&lt;C&gt;0&lt;/C&gt;&lt;/FQL&gt;&lt;FQL&gt;&lt;Q&gt;^IMF_IFS_RCPI_Q(-2AM)&lt;/Q&gt;&lt;R&gt;0&lt;/R&gt;&lt;C&gt;0&lt;/C&gt;&lt;/FQL&gt;&lt;FQL&gt;&lt;Q&gt;^IMF_IFS_RCPI_Q(-3AM)&lt;/Q&gt;&lt;R&gt;0&lt;/R&gt;&lt;C&gt;0&lt;/C&gt;&lt;/FQL&gt;&lt;FQL&gt;&lt;Q&gt;NVDA-US^FF_PE(ANN_R,0)&lt;/Q&gt;&lt;R&gt;1&lt;/R&gt;&lt;C&gt;1&lt;/C&gt;&lt;D xsi:type="xsd:double"&gt;48.5399224014703&lt;/D&gt;&lt;/FQL&gt;&lt;FQL&gt;&lt;Q&gt;BAC-US^FE_VALUATION(PE,MEAN,NTMA,,NOW,,,'')&lt;/Q&gt;&lt;R&gt;1&lt;/R&gt;&lt;C&gt;1&lt;/C&gt;&lt;D xsi:type="xsd:double"&gt;12.566608&lt;/D&gt;&lt;/FQL&gt;&lt;FQL&gt;&lt;Q&gt;NVDA-US^FE_ESTIMATE(EPS,MEAN,ANN_ROLL,+1,NOW,,,'')&lt;/Q&gt;&lt;R&gt;1&lt;/R&gt;&lt;C&gt;1&lt;/C&gt;&lt;D xsi:type="xsd:double"&gt;4.518494&lt;/D&gt;&lt;/FQL&gt;&lt;FQL&gt;&lt;Q&gt;BAC-US^FG_FCF_YIELD_NTM(0)&lt;/Q&gt;&lt;R&gt;0&lt;/R&gt;&lt;C&gt;0&lt;/C&gt;&lt;/FQL&gt;&lt;FQL&gt;&lt;Q&gt;BAC-US^FF_PE(LTM_R)&lt;/Q&gt;&lt;R&gt;1&lt;/R&gt;&lt;C&gt;1&lt;/C&gt;&lt;D xsi:type="xsd:double"&gt;13.8577327437257&lt;/D&gt;&lt;/FQL&gt;&lt;FQL&gt;&lt;Q&gt;NVDA-US^FF_DIV_YLD(ANN,0)&lt;/Q&gt;&lt;R&gt;1&lt;/R&gt;&lt;C&gt;1&lt;/C&gt;&lt;D xsi:type="xsd:double"&gt;0.0238395736923293&lt;/D&gt;&lt;/FQL&gt;&lt;FQL&gt;&lt;Q&gt;BAC-US^FF_GROSS_INC(LTM_R,0)&lt;/Q&gt;&lt;R&gt;0&lt;/R&gt;&lt;C&gt;0&lt;/C&gt;&lt;/FQL&gt;&lt;FQL&gt;&lt;Q&gt;NVDA-US^FF_ENTRPR_VAL_EBIT_OPER(ANN_R,0)&lt;/Q&gt;&lt;R&gt;1&lt;/R&gt;&lt;C&gt;1&lt;/C&gt;&lt;D xsi:type="xsd:double"&gt;43.0039345389366&lt;/D&gt;&lt;/FQL&gt;&lt;FQL&gt;&lt;Q&gt;NVDA-US^FF_ROE(ANN_R,0)&lt;/Q&gt;&lt;R&gt;1&lt;/R&gt;&lt;C&gt;1&lt;/C&gt;&lt;D xsi:type="xsd:double"&gt;119.177466170639&lt;/D&gt;&lt;/FQL&gt;&lt;FQL&gt;&lt;Q&gt;NVDA-US^FE_VALUATION(PE,MEAN,ANN_ROLL,+1,NOW,,,'')&lt;/Q&gt;&lt;R&gt;1&lt;/R&gt;&lt;C&gt;1&lt;/C&gt;&lt;D xsi:type="xsd:double"&gt;39.165703&lt;/D&gt;&lt;/FQL&gt;&lt;FQL&gt;&lt;Q&gt;NVDA-US^FF_GROSS_INC(ANN_R,0)&lt;/Q&gt;&lt;R&gt;1&lt;/R&gt;&lt;C&gt;1&lt;/C&gt;&lt;D xsi:type="xsd:double"&gt;97858&lt;/D&gt;&lt;/FQL&gt;&lt;FQL&gt;&lt;Q&gt;BAC-US^FF_ENTRPR_VAL_DAILY(0,,,,,"DIL")&lt;/Q&gt;&lt;R&gt;1&lt;/R&gt;&lt;C&gt;1&lt;/C&gt;&lt;D xsi:type="xsd:double"&gt;1162082.72&lt;/D&gt;&lt;/FQL&gt;&lt;FQL&gt;&lt;Q&gt;PG-US^FG_COMPANY_NAME&lt;/Q&gt;&lt;R&gt;1&lt;/R&gt;&lt;C&gt;1&lt;/C&gt;&lt;D xsi:type="xsd:string"&gt;Procter &amp;amp; Gamble Company&lt;/D&gt;&lt;/FQL&gt;&lt;FQL&gt;&lt;Q&gt;BAC-US^FG_COMPANY_NAME&lt;/Q&gt;&lt;R&gt;1&lt;/R&gt;&lt;C&gt;1&lt;/C&gt;&lt;D xsi:type="xsd:string"&gt;Bank of America Corp&lt;/D&gt;&lt;/FQL&gt;&lt;FQL&gt;&lt;Q&gt;9988-HK^FF_ENTRPR_VAL_DAILY(0,,,,,"DIL")&lt;/Q&gt;&lt;R&gt;1&lt;/R&gt;&lt;C&gt;1&lt;/C&gt;&lt;D xsi:type="xsd:double"&gt;3170619.70888284&lt;/D&gt;&lt;/FQL&gt;&lt;FQL&gt;&lt;Q&gt;9988-HK^FF_GROSS_INC(LTM_R,0)&lt;/Q&gt;&lt;R&gt;1&lt;/R&gt;&lt;C&gt;1&lt;/C&gt;&lt;D xsi:type="xsd:double"&gt;439178.528779904&lt;/D&gt;&lt;/FQL&gt;&lt;FQL&gt;&lt;Q&gt;9988-HK^FF_ENTRPR_VAL_EBITDA_OPER(ANN_R,0)&lt;/Q&gt;&lt;R&gt;1&lt;/R&gt;&lt;C&gt;1&lt;/C&gt;&lt;D xsi:type="xsd:double"&gt;12.0687738050091&lt;/D&gt;&lt;/FQL&gt;&lt;FQL&gt;&lt;Q&gt;9988-HK^FG_FCF_YIELD_NTM(0)&lt;/Q&gt;&lt;R&gt;1&lt;/R&gt;&lt;C&gt;1&lt;/C&gt;&lt;D xsi:type="xsd:double"&gt;1.4954096&lt;/D&gt;&lt;/FQL&gt;&lt;FQL&gt;&lt;Q&gt;9988-HK^FE_VALUATION(PE,MEAN,NTMA,,NOW,,,'')&lt;/Q&gt;&lt;R&gt;1&lt;/R&gt;&lt;C&gt;1&lt;/C&gt;&lt;D xsi:type="xsd:double"&gt;19.930414&lt;/D&gt;&lt;/FQL&gt;&lt;FQL&gt;&lt;Q&gt;9988-HK^FF_PE(LTM_R)&lt;/Q&gt;&lt;R&gt;1&lt;/R&gt;&lt;C&gt;1&lt;/C&gt;&lt;D xsi:type="xsd:double"&gt;12.7465433630429&lt;/D&gt;&lt;/FQL&gt;&lt;FQL&gt;&lt;Q&gt;9988-HK^FG_COMPANY_NAME&lt;/Q&gt;&lt;R&gt;1&lt;/R&gt;&lt;C&gt;1&lt;/C&gt;&lt;D xsi:type="xsd:string"&gt;Alibaba Group Holding Limited&lt;/D&gt;&lt;/FQL&gt;&lt;FQL&gt;&lt;Q&gt;ABBV-US^FF_ENTRPR_VAL_DAILY(0,,,,,"DIL")&lt;/Q&gt;&lt;R&gt;1&lt;/R&gt;&lt;C&gt;1&lt;/C&gt;&lt;D xsi:type="xsd:double"&gt;453661.29&lt;/D&gt;&lt;/FQL&gt;&lt;FQL&gt;&lt;Q&gt;ABBV-US^FF_GROSS_INC(LTM_R,0)&lt;/Q&gt;&lt;R&gt;1&lt;/R&gt;&lt;C&gt;1&lt;/C&gt;&lt;D xsi:type="xsd:double"&gt;41393&lt;/D&gt;&lt;/FQL&gt;&lt;FQL&gt;&lt;Q&gt;ABBV-US^FF_ENTRPR_VAL_EBITDA_OPER(ANN_R,0)&lt;/Q&gt;&lt;R&gt;1&lt;/R&gt;&lt;C&gt;1&lt;/C&gt;&lt;D xsi:type="xsd:double"&gt;15.0609771700452&lt;/D&gt;&lt;/FQL&gt;&lt;FQL&gt;&lt;Q&gt;ABBV-US^FG_FCF_YIELD_NTM(0)&lt;/Q&gt;&lt;R&gt;1&lt;/R&gt;&lt;C&gt;1&lt;/C&gt;&lt;D xsi:type="xsd:double"&gt;5.6548624&lt;/D&gt;&lt;/FQL&gt;&lt;FQL&gt;&lt;Q&gt;ABBV-US^FE_VALUATION(PE,MEAN,NTMA,,NOW,,,'')&lt;/Q&gt;&lt;R&gt;1&lt;/R&gt;&lt;C&gt;1&lt;/C&gt;&lt;D xsi:type="xsd:double"&gt;16.074738&lt;/D&gt;&lt;/FQL&gt;&lt;FQL&gt;&lt;Q&gt;ABBV-US^FF_PE(LTM_R)&lt;/Q&gt;&lt;R&gt;1&lt;/R&gt;&lt;C&gt;1&lt;/C&gt;&lt;D xsi:type="xsd:double"&gt;88.3357921286822&lt;/D&gt;&lt;/FQL&gt;&lt;FQL&gt;&lt;Q&gt;ABBV-US^FG_COMPANY_NAME&lt;/Q&gt;&lt;R&gt;1&lt;/R&gt;&lt;C&gt;1&lt;/C&gt;&lt;D xsi:type="xsd:string"&gt;AbbVie, Inc.&lt;/D&gt;&lt;/FQL&gt;&lt;FQL&gt;&lt;Q&gt;PLTR-US^FF_ENTRPR_VAL_DAILY(0,,,,,"DIL")&lt;/Q&gt;&lt;R&gt;1&lt;/R&gt;&lt;C&gt;1&lt;/C&gt;&lt;D xsi:type="xsd:double"&gt;454521.51672&lt;/D&gt;&lt;/FQL&gt;&lt;FQL&gt;&lt;Q&gt;PLTR-US^FF_GROSS_INC(LTM_R,0)&lt;/Q&gt;&lt;R&gt;1&lt;/R&gt;&lt;C&gt;1&lt;/C&gt;&lt;D xsi:type="xsd:double"&gt;2753.511&lt;/D&gt;&lt;/FQL&gt;&lt;FQL&gt;&lt;Q&gt;PLTR-US^FF_ENTRPR_VAL_EBITDA_OPER(ANN_R,0)&lt;/Q&gt;&lt;R&gt;1&lt;/R&gt;&lt;C&gt;1&lt;/C&gt;&lt;D xsi:type="xsd:double"&gt;526.94174198076&lt;/D&gt;&lt;/FQL&gt;&lt;FQL&gt;&lt;Q&gt;PLTR-US^FG_FCF_YIELD_NTM(0)&lt;/Q&gt;&lt;R&gt;0&lt;/R&gt;&lt;C&gt;0&lt;/C&gt;&lt;/FQL&gt;&lt;FQL&gt;&lt;Q&gt;PLTR-US^FE_VALUATION(PE,MEAN,NTMA,,NOW,,,'')&lt;/Q&gt;&lt;R&gt;1&lt;/R&gt;&lt;C&gt;1&lt;/C&gt;&lt;D xsi:type="xsd:double"&gt;228.02193&lt;/D&gt;&lt;/FQL&gt;&lt;FQL&gt;&lt;Q&gt;PLTR-US^FF_PE(LTM_R)&lt;/Q&gt;&lt;R&gt;1&lt;/R&gt;&lt;C&gt;1&lt;/C&gt;&lt;D xsi:type="xsd:double"&gt;453.040877367896&lt;/D&gt;&lt;/FQL&gt;&lt;FQL&gt;&lt;Q&gt;PLTR-US^FG_COMPANY_NAME&lt;/Q&gt;&lt;R&gt;1&lt;/R&gt;&lt;C&gt;1&lt;/C&gt;&lt;D xsi:type="xsd:string"&gt;Palantir Technologies Inc. Class A&lt;/D&gt;&lt;/FQL&gt;&lt;FQL&gt;&lt;Q&gt;HD-US^FF_ENTRPR_VAL_DAILY(0,,,,,"DIL")&lt;/Q&gt;&lt;R&gt;1&lt;/R&gt;&lt;C&gt;1&lt;/C&gt;&lt;D xsi:type="xsd:double"&gt;465828.38&lt;/D&gt;&lt;/FQL&gt;&lt;FQL&gt;&lt;Q&gt;HD-US^FF_GROSS_INC(LTM_R,0)&lt;/Q&gt;&lt;R&gt;1&lt;/R&gt;&lt;C&gt;1&lt;/C&gt;&lt;D xsi:type="xsd:double"&gt;51832&lt;/D&gt;&lt;/FQL&gt;&lt;FQL&gt;&lt;Q&gt;HD-US^FF_ENTRPR_VAL_EBITDA_OPER(ANN_R,0)&lt;/Q&gt;&lt;R&gt;1&lt;/R&gt;&lt;C&gt;1&lt;/C&gt;&lt;D xsi:type="xsd:double"&gt;18.5314333835302&lt;/D&gt;&lt;/FQL&gt;&lt;FQL&gt;&lt;Q&gt;HD-US^FG_FCF_YIELD_NTM(0)&lt;/Q&gt;&lt;R&gt;1&lt;/R&gt;&lt;C&gt;1&lt;/C&gt;&lt;D xsi:type="xsd:double"&gt;4.2274184&lt;/D&gt;&lt;/FQL&gt;&lt;FQL&gt;&lt;Q&gt;HD-US^FE_VALUATION(PE,MEAN,NTMA,,NOW,,,'')&lt;/Q&gt;&lt;R&gt;1&lt;/R&gt;&lt;C&gt;1&lt;/C&gt;&lt;D xsi:type="xsd:double"&gt;25.864206&lt;/D&gt;&lt;/FQL&gt;&lt;FQL&gt;&lt;Q&gt;HD-US^FF_PE(LTM_R)&lt;/Q&gt;&lt;R&gt;1&lt;/R&gt;&lt;C&gt;1&lt;/C&gt;&lt;D xsi:type="xsd:double"&gt;25.3827864954826&lt;/D&gt;&lt;/FQL&gt;&lt;FQL&gt;&lt;Q&gt;HD-US^FG_COMPANY_NAME&lt;/Q&gt;&lt;R&gt;1&lt;/R&gt;&lt;C&gt;1&lt;/C&gt;&lt;D xsi:type="xsd:string"&gt;Home Depot, Inc.&lt;/D&gt;&lt;/FQL&gt;&lt;FQL&gt;&lt;Q&gt;COST-US^FF_ENTRPR_VAL_DAILY(0,,,,,"DIL")&lt;/Q&gt;&lt;R&gt;1&lt;/R&gt;&lt;C&gt;1&lt;/C&gt;&lt;D xsi:type="xsd:double"&gt;413928.17574&lt;/D&gt;&lt;/FQL&gt;&lt;FQL&gt;&lt;Q&gt;COST-US^FF_GROSS_INC(LTM_R,0)&lt;/Q&gt;&lt;R&gt;1&lt;/R&gt;&lt;C&gt;1&lt;/C&gt;&lt;D xsi:type="xsd:double"&gt;34339&lt;/D&gt;&lt;/FQL&gt;&lt;FQL&gt;&lt;Q&gt;COST-US^FF_ENTRPR_VAL_EBITDA_OPER(ANN_R,0)&lt;/Q&gt;&lt;R&gt;1&lt;/R&gt;&lt;C&gt;1&lt;/C&gt;&lt;D xsi:type="xsd:double"&gt;34.1212494723138&lt;/D&gt;&lt;/FQL&gt;&lt;FQL&gt;&lt;Q&gt;COST-US^FG_FCF_YIELD_NTM(0)&lt;/Q&gt;&lt;R&gt;1&lt;/R&gt;&lt;C&gt;1&lt;/C&gt;&lt;D xsi:type="xsd:double"&gt;1.872419&lt;/D&gt;&lt;/FQL&gt;&lt;FQL&gt;&lt;Q&gt;COST-US^FE_VALUATION(PE,MEAN,NTMA,,NOW,,,'')&lt;/Q&gt;&lt;R&gt;1&lt;/R&gt;&lt;C&gt;1&lt;/C&gt;&lt;D xsi:type="xsd:double"&gt;46.83402&lt;/D&gt;&lt;/FQL&gt;&lt;FQL&gt;&lt;Q&gt;COST-US^FF_PE(LTM_R)&lt;/Q&gt;&lt;R&gt;1&lt;/R&gt;&lt;C&gt;1&lt;/C&gt;&lt;D xsi:type="xsd:double"&gt;57.182644801552&lt;/D&gt;&lt;/FQL&gt;&lt;FQL&gt;&lt;Q&gt;COST-US^FG_COMPANY_NAME&lt;/Q&gt;&lt;R&gt;1&lt;/R&gt;&lt;C&gt;1&lt;/C&gt;&lt;D xsi:type="xsd:string"&gt;Costco Wholesale Corporation&lt;/D&gt;&lt;/FQL&gt;&lt;FQL&gt;&lt;Q&gt;JNJ-US^FF_ENTRPR_VAL_DAILY(0,,,,,"DIL")&lt;/Q&gt;&lt;R&gt;1&lt;/R&gt;&lt;C&gt;1&lt;/C&gt;&lt;D xsi:type="xsd:double"&gt;459311.779&lt;/D&gt;&lt;/FQL&gt;&lt;FQL&gt;&lt;Q&gt;JNJ-US^FF_GROSS_INC(LTM_R,0)&lt;/Q&gt;&lt;R&gt;1&lt;/R&gt;&lt;C&gt;1&lt;/C&gt;&lt;D xsi:type="xsd:double"&gt;61729&lt;/D&gt;&lt;/FQL&gt;&lt;FQL&gt;&lt;Q&gt;JNJ-US^FF_ENTRPR_VAL_EBITDA_OPER(ANN_R,0)&lt;/Q&gt;&lt;R&gt;1&lt;/R&gt;&lt;C&gt;1&lt;/C&gt;&lt;D xsi:type="xsd:double"&gt;12.9057534266032&lt;/D&gt;&lt;/FQL&gt;&lt;FQL&gt;&lt;Q&gt;JNJ-US^FG_FCF_YIELD_NTM(0)&lt;/Q&gt;&lt;R&gt;0&lt;/R&gt;&lt;C&gt;0&lt;/C&gt;&lt;/FQL&gt;&lt;FQL&gt;&lt;Q&gt;JNJ-US^FE_VALUATION(PE,MEAN,NTMA,,NOW,,,'')&lt;/Q&gt;&lt;R&gt;1&lt;/R&gt;&lt;C&gt;1&lt;/C&gt;&lt;D xsi:type="xsd:double"&gt;15.725677&lt;/D&gt;&lt;/FQL&gt;&lt;FQL&gt;&lt;Q&gt;JNJ-US^FF_PE(LTM_R)&lt;/Q&gt;&lt;R&gt;1&lt;/R&gt;&lt;C&gt;1&lt;/C&gt;&lt;D xsi:type="xsd:double"&gt;16.3005347593583&lt;/D&gt;&lt;/FQL&gt;&lt;FQL&gt;&lt;Q&gt;JNJ-US^FG_COMPANY_NAME&lt;/Q&gt;&lt;R&gt;1&lt;/R&gt;&lt;C&gt;1&lt;/C&gt;&lt;D xsi:type="xsd:string"&gt;Johnson &amp;amp; Johnson&lt;/D&gt;&lt;/FQL&gt;&lt;FQL&gt;&lt;Q&gt;XOM-US^FF_ENTRPR_VAL_DAILY(0,,,,,"DIL")&lt;/Q&gt;&lt;R&gt;1&lt;/R&gt;&lt;C&gt;1&lt;/C&gt;&lt;D xsi:type="xsd:double"&gt;526806.36&lt;/D&gt;&lt;/FQL&gt;&lt;FQL&gt;&lt;Q&gt;XOM-US^FF_GROSS_INC(LTM_R,0)&lt;/Q&gt;&lt;R&gt;1&lt;/R&gt;&lt;C&gt;1&lt;/C&gt;&lt;D xsi:type="xsd:double"&gt;72452&lt;/D&gt;&lt;/FQL&gt;&lt;FQL&gt;&lt;Q&gt;XOM-US^FF_ENTRPR_VAL_EBITDA_OPER(ANN_R,0)&lt;/Q&gt;&lt;R&gt;1&lt;/R&gt;&lt;C&gt;1&lt;/C&gt;&lt;D xsi:type="xsd:double"&gt;7.65279301041536&lt;/D&gt;&lt;/FQL&gt;&lt;FQL&gt;&lt;Q&gt;XOM-US^FG_FCF_YIELD_NTM(0)&lt;/Q&gt;&lt;R&gt;1&lt;/R&gt;&lt;C&gt;1&lt;/C&gt;&lt;D xsi:type="xsd:double"&gt;5.5732207&lt;/D&gt;&lt;/FQL&gt;&lt;FQL&gt;&lt;Q&gt;XOM-US^FE_VALUATION(PE,MEAN,NTMA,,NOW,,,'')&lt;/Q&gt;&lt;R&gt;1&lt;/R&gt;&lt;C&gt;1&lt;/C&gt;&lt;D xsi:type="xsd:double"&gt;15.756571&lt;/D&gt;&lt;/FQL&gt;&lt;FQL&gt;&lt;Q&gt;XOM-US^FF_PE(LTM_R)&lt;/Q&gt;&lt;R&gt;1&lt;/R&gt;&lt;C&gt;1&lt;/C&gt;&lt;D xsi:type="xsd:double"&gt;15.2834094195707&lt;/D&gt;&lt;/FQL&gt;&lt;FQL&gt;&lt;Q&gt;XOM-US^FG_COMPANY_NAME&lt;/Q&gt;&lt;R&gt;1&lt;/R&gt;&lt;C&gt;1&lt;/C&gt;&lt;D xsi:type="xsd:string"&gt;Exxon Mobil Corporation&lt;/D&gt;&lt;/FQL&gt;&lt;FQL&gt;&lt;Q&gt;NFLX-US^FF_ENTRPR_VAL_DAILY(0,,,,,"DIL")&lt;/Q&gt;&lt;R&gt;1&lt;/R&gt;&lt;C&gt;1&lt;/C&gt;&lt;D xsi:type="xsd:double"&gt;532117.81085&lt;/D&gt;&lt;/FQL&gt;&lt;FQL&gt;&lt;Q&gt;NFLX-US^FF_GROSS_INC(LTM_R,0)&lt;/Q&gt;&lt;R&gt;1&lt;/R&gt;&lt;C&gt;1&lt;/C&gt;&lt;D xsi:type="xsd:double"&gt;19988.749&lt;/D&gt;&lt;/FQL&gt;&lt;FQL&gt;&lt;Q&gt;NFLX-US^FF_ENTRPR_VAL_EBITDA_OPER(ANN_R,0)&lt;/Q&gt;&lt;R&gt;1&lt;/R&gt;&lt;C&gt;1&lt;/C&gt;&lt;D xsi:type="xsd:double"&gt;15.3349464366849&lt;/D&gt;&lt;/FQL&gt;&lt;FQL&gt;&lt;Q&gt;NFLX-US^FG_FCF_YIELD_NTM(0)&lt;/Q&gt;&lt;R&gt;1&lt;/R&gt;&lt;C&gt;1&lt;/C&gt;&lt;D xsi:type="xsd:double"&gt;2.1237977&lt;/D&gt;&lt;/FQL&gt;&lt;FQL&gt;&lt;Q&gt;NFLX-US^FE_VALUATION(PE,MEAN,NTMA,,NOW,,,'')&lt;/Q&gt;&lt;R&gt;1&lt;/R&gt;&lt;C&gt;1&lt;/C&gt;&lt;D xsi:type="xsd:double"&gt;39.18916&lt;/D&gt;&lt;/FQL&gt;&lt;FQL&gt;&lt;Q&gt;NFLX-US^FF_PE(LTM_R)&lt;/Q&gt;&lt;R&gt;1&lt;/R&gt;&lt;C&gt;1&lt;/C&gt;&lt;D xsi:type="xsd:double"&gt;57.0665768917715&lt;/D&gt;&lt;/FQL&gt;&lt;FQL&gt;&lt;Q&gt;NFLX-US^FG_COMPANY_NAME&lt;/Q&gt;&lt;R&gt;1&lt;/R&gt;&lt;C&gt;1&lt;/C&gt;&lt;D xsi:type="xsd:string"&gt;Netflix, Inc.&lt;/D&gt;&lt;/FQL&gt;&lt;FQL&gt;&lt;Q&gt;MA-US^FF_ENTRPR_VAL_DAILY(0,,,,,"DIL")&lt;/Q&gt;&lt;R&gt;1&lt;/R&gt;&lt;C&gt;1&lt;/C&gt;&lt;D xsi:type="xsd:double"&gt;526130.29&lt;/D&gt;&lt;/FQL&gt;&lt;FQL&gt;&lt;Q&gt;MA-US^FF_GROSS_INC(LTM_R,0)&lt;/Q&gt;&lt;R&gt;1&lt;/R&gt;&lt;C&gt;1&lt;/C&gt;&lt;D xsi:type="xsd:double"&gt;29236&lt;/D&gt;&lt;/FQL&gt;&lt;FQL&gt;&lt;Q&gt;MA-US^FF_ENTRPR_VAL_EBITDA_OPER(ANN_R,0)&lt;/Q&gt;&lt;R&gt;1&lt;/R&gt;&lt;C&gt;1&lt;/C&gt;&lt;D xsi:type="xsd:double"&gt;29.0936027389243&lt;/D&gt;&lt;/FQL&gt;&lt;FQL&gt;&lt;Q&gt;MA-US^FG_FCF_YIELD_NTM(0)&lt;/Q&gt;&lt;R&gt;1&lt;/R&gt;&lt;C&gt;1&lt;/C&gt;&lt;D xsi:type="xsd:double"&gt;2.8112721&lt;/D&gt;&lt;/FQL&gt;&lt;FQL&gt;&lt;Q&gt;MA-US^FE_VALUATION(PE,MEAN,NTMA,,NOW,,,'')&lt;/Q&gt;&lt;R&gt;1&lt;/R&gt;&lt;C&gt;1&lt;/C&gt;&lt;D xsi:type="xsd:double"&gt;31.057579&lt;/D&gt;&lt;/FQL&gt;&lt;FQL&gt;&lt;Q&gt;MA-US^FF_PE(LTM_R)&lt;/Q&gt;&lt;R&gt;1&lt;/R&gt;&lt;C&gt;1&lt;/C&gt;&lt;D xsi:type="xsd:double"&gt;37.9066802479712&lt;/D&gt;&lt;/FQL&gt;&lt;FQL&gt;&lt;Q&gt;MA-US^FG_COMPANY_NAME&lt;/Q&gt;&lt;R&gt;1&lt;/R&gt;&lt;C&gt;1&lt;/C&gt;&lt;D xsi:type="xsd:string"&gt;Mastercard Incorporated Class A&lt;/D&gt;&lt;/FQL&gt;&lt;FQL&gt;&lt;Q&gt;V-US^FF_ENTRPR_VAL_DAILY(0,,,,,"DIL")&lt;/Q&gt;&lt;R&gt;1&lt;/R&gt;&lt;C&gt;1&lt;/C&gt;&lt;D xsi:type="xsd:double"&gt;666568.12&lt;/D&gt;&lt;/FQL&gt;&lt;FQL&gt;&lt;Q&gt;V-US^FF_GROSS_INC(LTM_R,0)&lt;/Q&gt;&lt;R&gt;1&lt;/R&gt;&lt;C&gt;1&lt;/C&gt;&lt;D xsi:type="xsd:double"&gt;30024&lt;/D&gt;&lt;/FQL&gt;&lt;FQL&gt;&lt;Q&gt;V-US^FF_ENTRPR_VAL_EBITDA_OPER(ANN_R,0)&lt;/Q&gt;&lt;R&gt;1&lt;/R&gt;&lt;C&gt;1&lt;/C&gt;&lt;D xsi:type="xsd:double"&gt;22.2386009128795&lt;/D&gt;&lt;/FQL&gt;&lt;FQL&gt;&lt;Q&gt;V-US^FG_FCF_YIELD_NTM(0)&lt;/Q&gt;&lt;R&gt;1&lt;/R&gt;&lt;C&gt;1&lt;/C&gt;&lt;D xsi:type="xsd:double"&gt;3.9251692&lt;/D&gt;&lt;/FQL&gt;&lt;FQL&gt;&lt;Q&gt;V-US^FE_VALUATION(PE,MEAN,NTMA,,NOW,,,'')&lt;/Q&gt;&lt;R&gt;1&lt;/R&gt;&lt;C&gt;1&lt;/C&gt;&lt;D xsi:type="xsd:double"&gt;26.392588&lt;/D&gt;&lt;/FQL&gt;&lt;FQL&gt;&lt;Q&gt;V-US^FF_PE(LTM_R)&lt;/Q&gt;&lt;R&gt;1&lt;/R&gt;&lt;C&gt;1&lt;/C&gt;&lt;D xsi:type="xsd:double"&gt;35.0490123493352&lt;/D&gt;&lt;/FQL&gt;&lt;FQL&gt;&lt;Q&gt;V-US^FG_COMPANY_NAME&lt;/Q&gt;&lt;R&gt;1&lt;/R&gt;&lt;C&gt;1&lt;/C&gt;&lt;D xsi:type="xsd:string"&gt;Visa Inc. Class A&lt;/D&gt;&lt;/FQL&gt;&lt;FQL&gt;&lt;Q&gt;LLY-US^FF_ENTRPR_VAL_DAILY(0,,,,,"DIL")&lt;/Q&gt;&lt;R&gt;1&lt;/R&gt;&lt;C&gt;1&lt;/C&gt;&lt;D xsi:type="xsd:double"&gt;703950.63&lt;/D&gt;&lt;/FQL&gt;&lt;FQL&gt;&lt;Q&gt;LLY-US^FF_GROSS_INC(LTM_R,0)&lt;/Q&gt;&lt;R&gt;1&lt;/R&gt;&lt;C&gt;1&lt;/C&gt;&lt;D xsi:type="xsd:double"&gt;44011.5&lt;/D&gt;&lt;/FQL&gt;&lt;FQL&gt;&lt;Q&gt;LLY-US^FF_ENTRPR_VAL_EBITDA_OPER(ANN_R,0)&lt;/Q&gt;&lt;R&gt;1&lt;/R&gt;&lt;C&gt;1&lt;/C&gt;&lt;D xsi:type="xsd:double"&gt;38.7222596322568&lt;/D&gt;&lt;/FQL&gt;&lt;FQL&gt;&lt;Q&gt;LLY-US^FG_FCF_YIELD_NTM(0)&lt;/Q&gt;&lt;R&gt;1&lt;/R&gt;&lt;C&gt;1&lt;/C&gt;&lt;D xsi:type="xsd:double"&gt;1.8784738&lt;/D&gt;&lt;/FQL&gt;&lt;FQL&gt;&lt;Q&gt;LLY-US^FE_VALUATION(PE,MEAN,NTMA,,NOW,,,'')&lt;/Q&gt;&lt;R&gt;1&lt;/R&gt;&lt;C&gt;1&lt;/C&gt;&lt;D xsi:type="xsd:double"&gt;26.280169&lt;/D&gt;&lt;/FQL&gt;&lt;FQL&gt;&lt;Q&gt;LLY-US^FF_PE(LTM_R)&lt;/Q&gt;&lt;R&gt;1&lt;/R&gt;&lt;C&gt;1&lt;/C&gt;&lt;D xsi:type="xsd:double"&gt;51.6902286350857&lt;/D&gt;&lt;/FQL&gt;&lt;FQL&gt;&lt;Q&gt;LLY-US^FG_COMPANY_NAME&lt;/Q&gt;&lt;R&gt;1&lt;/R&gt;&lt;C&gt;1&lt;/C&gt;&lt;D xsi:type="xsd:string"&gt;Eli Lilly and Company&lt;/D&gt;&lt;/FQL&gt;&lt;FQL&gt;&lt;Q&gt;700-HK^FF_ENTRPR_VAL_DAILY(0,,,,,"DIL")&lt;/Q&gt;&lt;R&gt;1&lt;/R&gt;&lt;C&gt;1&lt;/C&gt;&lt;D xsi:type="xsd:double"&gt;6128672.99661573&lt;/D&gt;&lt;/FQL&gt;&lt;FQL&gt;&lt;Q&gt;700-HK^FF_GROSS_INC(LTM_R,0)&lt;/Q&gt;&lt;R&gt;1&lt;/R&gt;&lt;C&gt;1&lt;/C&gt;&lt;D xsi:type="xsd:double"&gt;406315.521811819&lt;/D&gt;&lt;/FQL&gt;&lt;FQL&gt;&lt;Q&gt;700-HK^FF_ENTRPR_VAL_EBITDA_OPER(ANN_R,0)&lt;/Q&gt;&lt;R&gt;1&lt;/R&gt;&lt;C&gt;1&lt;/C&gt;&lt;D xsi:type="xsd:double"&gt;14.4941480934591&lt;/D&gt;&lt;/FQL&gt;&lt;FQL&gt;&lt;Q&gt;700-HK^FG_FCF_YIELD_NTM(0)&lt;/Q&gt;&lt;R&gt;1&lt;/R&gt;&lt;C&gt;1&lt;/C&gt;&lt;D xsi:type="xsd:double"&gt;4.1568103&lt;/D&gt;&lt;/FQL&gt;&lt;FQL&gt;&lt;Q&gt;700-HK^FE_VALUATION(PE,MEAN,NTMA,,NOW,,,'')&lt;/Q&gt;&lt;R&gt;1&lt;/R&gt;&lt;C&gt;1&lt;/C&gt;&lt;D xsi:type="xsd:double"&gt;20.297096&lt;/D&gt;&lt;/FQL&gt;&lt;FQL&gt;&lt;Q&gt;700-HK^FF_PE(LTM_R)&lt;/Q&gt;&lt;R&gt;1&lt;/R&gt;&lt;C&gt;1&lt;/C&gt;&lt;D xsi:type="xsd:double"&gt;20.5050018923645&lt;/D&gt;&lt;/FQL&gt;&lt;FQL&gt;&lt;Q&gt;700-HK^FG_COMPANY_NAME&lt;/Q&gt;&lt;R&gt;1&lt;/R&gt;&lt;C&gt;1&lt;/C&gt;&lt;D xsi:type="xsd:string"&gt;Tencent Holdings Ltd&lt;/D&gt;&lt;/FQL&gt;&lt;FQL&gt;&lt;Q&gt;WMT-US^FF_ENTRPR_VAL_DAILY(0,,,,,"DIL")&lt;/Q&gt;&lt;R&gt;1&lt;/R&gt;&lt;C&gt;1&lt;/C&gt;&lt;D xsi:type="xsd:double"&gt;885813.68&lt;/D&gt;&lt;/FQL&gt;&lt;FQL&gt;&lt;Q&gt;WMT-US^FF_GROSS_INC(LTM_R,0)&lt;/Q&gt;&lt;R&gt;1&lt;/R&gt;&lt;C&gt;1&lt;/C&gt;&lt;D xsi:type="xsd:double"&gt;169080&lt;/D&gt;&lt;/FQL&gt;&lt;FQL&gt;&lt;Q&gt;WMT-US^FF_ENTRPR_VAL_EBITDA_OPER(ANN_R,0)&lt;/Q&gt;&lt;R&gt;1&lt;/R&gt;&lt;C&gt;1&lt;/C&gt;&lt;D xsi:type="xsd:double"&gt;19.7694515725054&lt;/D&gt;&lt;/FQL&gt;&lt;FQL&gt;&lt;Q&gt;WMT-US^FG_FCF_YIELD_NTM(0)&lt;/Q&gt;&lt;R&gt;1&lt;/R&gt;&lt;C&gt;1&lt;/C&gt;&lt;D xsi:type="xsd:double"&gt;1.8178036&lt;/D&gt;&lt;/FQL&gt;&lt;FQL&gt;&lt;Q&gt;WMT-US^FE_VALUATION(PE,MEAN,NTMA,,NOW,,,'')&lt;/Q&gt;&lt;R&gt;1&lt;/R&gt;&lt;C&gt;1&lt;/C&gt;&lt;D xsi:type="xsd:double"&gt;36.371326&lt;/D&gt;&lt;/FQL&gt;&lt;FQL&gt;&lt;Q&gt;WMT-US^FF_PE(LTM_R)&lt;/Q&gt;&lt;R&gt;1&lt;/R&gt;&lt;C&gt;1&lt;/C&gt;&lt;D xsi:type="xsd:double"&gt;36.9652154229231&lt;/D&gt;&lt;/FQL&gt;&lt;FQL&gt;&lt;Q&gt;WMT-US^FG_COMPANY_NAME&lt;/Q&gt;&lt;R&gt;1&lt;/R&gt;&lt;C&gt;1&lt;/C&gt;&lt;D xsi:type="xsd:string"&gt;Walmart Inc.&lt;/D&gt;&lt;/FQL&gt;&lt;FQL&gt;&lt;Q&gt;JPM-US^FF_ENTRPR</t>
        </r>
      </text>
    </comment>
    <comment ref="A25" authorId="0" shapeId="0" xr:uid="{0E7C08F4-0BBB-4DDC-900A-EE353D79286A}">
      <text>
        <r>
          <rPr>
            <b/>
            <sz val="9"/>
            <color indexed="81"/>
            <rFont val="Tahoma"/>
            <family val="2"/>
          </rPr>
          <t>_VAL_DAILY(0,,,,,"DIL")&lt;/Q&gt;&lt;R&gt;1&lt;/R&gt;&lt;C&gt;1&lt;/C&gt;&lt;D xsi:type="xsd:double"&gt;1964021.454&lt;/D&gt;&lt;/FQL&gt;&lt;FQL&gt;&lt;Q&gt;JPM-US^FF_GROSS_INC(LTM_R,0)&lt;/Q&gt;&lt;R&gt;0&lt;/R&gt;&lt;C&gt;0&lt;/C&gt;&lt;/FQL&gt;&lt;FQL&gt;&lt;Q&gt;JPM-US^FF_ENTRPR_VAL_EBITDA_OPER(ANN_R,0)&lt;/Q&gt;&lt;R&gt;0&lt;/R&gt;&lt;C&gt;0&lt;/C&gt;&lt;/FQL&gt;&lt;FQL&gt;&lt;Q&gt;JPM-US^FG_FCF_YIELD_NTM(0)&lt;/Q&gt;&lt;R&gt;0&lt;/R&gt;&lt;C&gt;0&lt;/C&gt;&lt;/FQL&gt;&lt;FQL&gt;&lt;Q&gt;JPM-US^FE_VALUATION(PE,MEAN,NTMA,,NOW,,,'')&lt;/Q&gt;&lt;R&gt;1&lt;/R&gt;&lt;C&gt;1&lt;/C&gt;&lt;D xsi:type="xsd:double"&gt;15.339596&lt;/D&gt;&lt;/FQL&gt;&lt;FQL&gt;&lt;Q&gt;JPM-US^FF_PE(LTM_R)&lt;/Q&gt;&lt;R&gt;1&lt;/R&gt;&lt;C&gt;1&lt;/C&gt;&lt;D xsi:type="xsd:double"&gt;14.8751892044434&lt;/D&gt;&lt;/FQL&gt;&lt;FQL&gt;&lt;Q&gt;JPM-US^FG_COMPANY_NAME&lt;/Q&gt;&lt;R&gt;1&lt;/R&gt;&lt;C&gt;1&lt;/C&gt;&lt;D xsi:type="xsd:string"&gt;JPMorgan Chase &amp;amp; Co.&lt;/D&gt;&lt;/FQL&gt;&lt;FQL&gt;&lt;Q&gt;ORCL-US^FF_ENTRPR_VAL_DAILY(0,,,,,"DIL")&lt;/Q&gt;&lt;R&gt;1&lt;/R&gt;&lt;C&gt;1&lt;/C&gt;&lt;D xsi:type="xsd:double"&gt;998439.14&lt;/D&gt;&lt;/FQL&gt;&lt;FQL&gt;&lt;Q&gt;ORCL-US^FF_GROSS_INC(LTM_R,0)&lt;/Q&gt;&lt;R&gt;1&lt;/R&gt;&lt;C&gt;1&lt;/C&gt;&lt;D xsi:type="xsd:double"&gt;39011&lt;/D&gt;&lt;/FQL&gt;&lt;FQL&gt;&lt;Q&gt;ORCL-US^FF_ENTRPR_VAL_EBITDA_OPER(ANN_R,0)&lt;/Q&gt;&lt;R&gt;1&lt;/R&gt;&lt;C&gt;1&lt;/C&gt;&lt;D xsi:type="xsd:double"&gt;23.0837108891274&lt;/D&gt;&lt;/FQL&gt;&lt;FQL&gt;&lt;Q&gt;ORCL-US^FG_FCF_YIELD_NTM(0)&lt;/Q&gt;&lt;R&gt;1&lt;/R&gt;&lt;C&gt;1&lt;/C&gt;&lt;D xsi:type="xsd:double"&gt;-1.2661796&lt;/D&gt;&lt;/FQL&gt;&lt;FQL&gt;&lt;Q&gt;ORCL-US^FE_VALUATION(PE,MEAN,NTMA,,NOW,,,'')&lt;/Q&gt;&lt;R&gt;1&lt;/R&gt;&lt;C&gt;1&lt;/C&gt;&lt;D xsi:type="xsd:double"&gt;42.64027&lt;/D&gt;&lt;/FQL&gt;&lt;FQL&gt;&lt;Q&gt;ORCL-US^FF_PE(LTM_R)&lt;/Q&gt;&lt;R&gt;1&lt;/R&gt;&lt;C&gt;1&lt;/C&gt;&lt;D xsi:type="xsd:double"&gt;52.3485427228743&lt;/D&gt;&lt;/FQL&gt;&lt;FQL&gt;&lt;Q&gt;ORCL-US^FG_COMPANY_NAME&lt;/Q&gt;&lt;R&gt;1&lt;/R&gt;&lt;C&gt;1&lt;/C&gt;&lt;D xsi:type="xsd:string"&gt;Oracle Corporation&lt;/D&gt;&lt;/FQL&gt;&lt;FQL&gt;&lt;Q&gt;BRK.B-US^FF_ENTRPR_VAL_DAILY(0,,,,,"DIL")&lt;/Q&gt;&lt;R&gt;1&lt;/R&gt;&lt;C&gt;1&lt;/C&gt;&lt;D xsi:type="xsd:double"&gt;857605.72424551&lt;/D&gt;&lt;/FQL&gt;&lt;FQL&gt;&lt;Q&gt;BRK.B-US^FF_GROSS_INC(LTM_R,0)&lt;/Q&gt;&lt;R&gt;1&lt;/R&gt;&lt;C&gt;1&lt;/C&gt;&lt;D xsi:type="xsd:double"&gt;89409&lt;/D&gt;&lt;/FQL&gt;&lt;FQL&gt;&lt;Q&gt;BRK.B-US^FF_ENTRPR_VAL_EBITDA_OPER(ANN_R,0)&lt;/Q&gt;&lt;R&gt;1&lt;/R&gt;&lt;C&gt;1&lt;/C&gt;&lt;D xsi:type="xsd:double"&gt;10.8333224961735&lt;/D&gt;&lt;/FQL&gt;&lt;FQL&gt;&lt;Q&gt;BRK.B-US^FG_FCF_YIELD_NTM(0)&lt;/Q&gt;&lt;R&gt;0&lt;/R&gt;&lt;C&gt;0&lt;/C&gt;&lt;/FQL&gt;&lt;FQL&gt;&lt;Q&gt;BRK.B-US^FE_VALUATION(PE,MEAN,NTMA,,NOW,,,'')&lt;/Q&gt;&lt;R&gt;1&lt;/R&gt;&lt;C&gt;1&lt;/C&gt;&lt;D xsi:type="xsd:double"&gt;23.369576&lt;/D&gt;&lt;/FQL&gt;&lt;FQL&gt;&lt;Q&gt;BRK.B-US^FF_PE(LTM_R)&lt;/Q&gt;&lt;R&gt;1&lt;/R&gt;&lt;C&gt;1&lt;/C&gt;&lt;D xsi:type="xsd:double"&gt;16.6480458415014&lt;/D&gt;&lt;/FQL&gt;&lt;FQL&gt;&lt;Q&gt;BRK.B-US^FG_COMPANY_NAME&lt;/Q&gt;&lt;R&gt;1&lt;/R&gt;&lt;C&gt;1&lt;/C&gt;&lt;D xsi:type="xsd:string"&gt;Berkshire Hathaway Inc. Class B&lt;/D&gt;&lt;/FQL&gt;&lt;FQL&gt;&lt;Q&gt;2330-TW^FF_ENTRPR_VAL_DAILY(0,,,,,"DIL")&lt;/Q&gt;&lt;R&gt;1&lt;/R&gt;&lt;C&gt;1&lt;/C&gt;&lt;D xsi:type="xsd:double"&gt;33158675.681&lt;/D&gt;&lt;/FQL&gt;&lt;FQL&gt;&lt;Q&gt;2330-TW^FF_GROSS_INC(LTM_R,0)&lt;/Q&gt;&lt;R&gt;1&lt;/R&gt;&lt;C&gt;1&lt;/C&gt;&lt;D xsi:type="xsd:double"&gt;1947816.057&lt;/D&gt;&lt;/FQL&gt;&lt;FQL&gt;&lt;Q&gt;2330-TW^FF_ENTRPR_VAL_EBITDA_OPER(ANN_R,0)&lt;/Q&gt;&lt;R&gt;1&lt;/R&gt;&lt;C&gt;1&lt;/C&gt;&lt;D xsi:type="xsd:double"&gt;13.3618722922516&lt;/D&gt;&lt;/FQL&gt;&lt;FQL&gt;&lt;Q&gt;2330-TW^FG_FCF_YIELD_NTM(0)&lt;/Q&gt;&lt;R&gt;1&lt;/R&gt;&lt;C&gt;1&lt;/C&gt;&lt;D xsi:type="xsd:double"&gt;3.617654&lt;/D&gt;&lt;/FQL&gt;&lt;FQL&gt;&lt;Q&gt;2330-TW^FE_VALUATION(PE,MEAN,NTMA,,NOW,,,'')&lt;/Q&gt;&lt;R&gt;1&lt;/R&gt;&lt;C&gt;1&lt;/C&gt;&lt;D xsi:type="xsd:double"&gt;20.080723&lt;/D&gt;&lt;/FQL&gt;&lt;FQL&gt;&lt;Q&gt;2330-TW^FF_PE(LTM_R)&lt;/Q&gt;&lt;R&gt;1&lt;/R&gt;&lt;C&gt;1&lt;/C&gt;&lt;D xsi:type="xsd:double"&gt;18.8265717523276&lt;/D&gt;&lt;/FQL&gt;&lt;FQL&gt;&lt;Q&gt;2330-TW^FG_COMPANY_NAME&lt;/Q&gt;&lt;R&gt;1&lt;/R&gt;&lt;C&gt;1&lt;/C&gt;&lt;D xsi:type="xsd:string"&gt;Taiwan Semiconductor Manufacturing Co., Ltd.&lt;/D&gt;&lt;/FQL&gt;&lt;FQL&gt;&lt;Q&gt;TSLA-US^FF_ENTRPR_VAL_DAILY(0,,,,,"DIL")&lt;/Q&gt;&lt;R&gt;1&lt;/R&gt;&lt;C&gt;1&lt;/C&gt;&lt;D xsi:type="xsd:double"&gt;1534729.01&lt;/D&gt;&lt;/FQL&gt;&lt;FQL&gt;&lt;Q&gt;TSLA-US^FF_GROSS_INC(LTM_R,0)&lt;/Q&gt;&lt;R&gt;1&lt;/R&gt;&lt;C&gt;1&lt;/C&gt;&lt;D xsi:type="xsd:double"&gt;16207&lt;/D&gt;&lt;/FQL&gt;&lt;FQL&gt;&lt;Q&gt;TSLA-US^FF_ENTRPR_VAL_EBITDA_OPER(ANN_R,0)&lt;/Q&gt;&lt;R&gt;1&lt;/R&gt;&lt;C&gt;1&lt;/C&gt;&lt;D xsi:type="xsd:double"&gt;105.465822669104&lt;/D&gt;&lt;/FQL&gt;&lt;FQL&gt;&lt;Q&gt;TSLA-US^FG_FCF_YIELD_NTM(0)&lt;/Q&gt;&lt;R&gt;1&lt;/R&gt;&lt;C&gt;1&lt;/C&gt;&lt;D xsi:type="xsd:double"&gt;0.18675086&lt;/D&gt;&lt;/FQL&gt;&lt;FQL&gt;&lt;Q&gt;TSLA-US^FE_VALUATION(PE,MEAN,NTMA,,NOW,,,'')&lt;/Q&gt;&lt;R&gt;1&lt;/R&gt;&lt;C&gt;1&lt;/C&gt;&lt;D xsi:type="xsd:double"&gt;192.8028&lt;/D&gt;&lt;/FQL&gt;&lt;FQL&gt;&lt;Q&gt;TSLA-US^FF_PE(LTM_R)&lt;/Q&gt;&lt;R&gt;1&lt;/R&gt;&lt;C&gt;1&lt;/C&gt;&lt;D xsi:type="xsd:double"&gt;183.958767662729&lt;/D&gt;&lt;/FQL&gt;&lt;FQL&gt;&lt;Q&gt;TSLA-US^FG_COMPANY_NAME&lt;/Q&gt;&lt;R&gt;1&lt;/R&gt;&lt;C&gt;1&lt;/C&gt;&lt;D xsi:type="xsd:string"&gt;Tesla, Inc.&lt;/D&gt;&lt;/FQL&gt;&lt;FQL&gt;&lt;Q&gt;2222-SA^FF_ENTRPR_VAL_DAILY(0,,,,,"DIL")&lt;/Q&gt;&lt;R&gt;1&lt;/R&gt;&lt;C&gt;1&lt;/C&gt;&lt;D xsi:type="xsd:double"&gt;6399717.782&lt;/D&gt;&lt;/FQL&gt;&lt;FQL&gt;&lt;Q&gt;2222-SA^FF_GROSS_INC(LTM_R,0)&lt;/Q&gt;&lt;R&gt;1&lt;/R&gt;&lt;C&gt;1&lt;/C&gt;&lt;D xsi:type="xsd:double"&gt;818400&lt;/D&gt;&lt;/FQL&gt;&lt;FQL&gt;&lt;Q&gt;2222-SA^FF_ENTRPR_VAL_EBITDA_OPER(ANN_R,0)&lt;/Q&gt;&lt;R&gt;1&lt;/R&gt;&lt;C&gt;1&lt;/C&gt;&lt;D xsi:type="xsd:double"&gt;8.04942244205624&lt;/D&gt;&lt;/FQL&gt;&lt;FQL&gt;&lt;Q&gt;2222-SA^FG_FCF_YIELD_NTM(0)&lt;/Q&gt;&lt;R&gt;1&lt;/R&gt;&lt;C&gt;1&lt;/C&gt;&lt;D xsi:type="xsd:double"&gt;4.710921&lt;/D&gt;&lt;/FQL&gt;&lt;FQL&gt;&lt;Q&gt;2222-SA^FE_VALUATION(PE,MEAN,NTMA,,NOW,,,'')&lt;/Q&gt;&lt;R&gt;1&lt;/R&gt;&lt;C&gt;1&lt;/C&gt;&lt;D xsi:type="xsd:double"&gt;16.205366&lt;/D&gt;&lt;/FQL&gt;&lt;FQL&gt;&lt;Q&gt;2222-SA^FF_PE(LTM_R)&lt;/Q&gt;&lt;R&gt;1&lt;/R&gt;&lt;C&gt;1&lt;/C&gt;&lt;D xsi:type="xsd:double"&gt;16.0867839661331&lt;/D&gt;&lt;/FQL&gt;&lt;FQL&gt;&lt;Q&gt;2222-SA^FG_COMPANY_NAME&lt;/Q&gt;&lt;R&gt;1&lt;/R&gt;&lt;C&gt;1&lt;/C&gt;&lt;D xsi:type="xsd:string"&gt;Saudi Arabian Oil Co.&lt;/D&gt;&lt;/FQL&gt;&lt;FQL&gt;&lt;Q&gt;META-US^FF_ENTRPR_VAL_DAILY(0,,,,,"DIL")&lt;/Q&gt;&lt;R&gt;1&lt;/R&gt;&lt;C&gt;1&lt;/C&gt;&lt;D xsi:type="xsd:double"&gt;1957224.2&lt;/D&gt;&lt;/FQL&gt;&lt;FQL&gt;&lt;Q&gt;META-US^FF_GROSS_INC(LTM_R,0)&lt;/Q&gt;&lt;R&gt;1&lt;/R&gt;&lt;C&gt;1&lt;/C&gt;&lt;D xsi:type="xsd:double"&gt;146535&lt;/D&gt;&lt;/FQL&gt;&lt;FQL&gt;&lt;Q&gt;META-US^FF_ENTRPR_VAL_EBITDA_OPER(ANN_R,0)&lt;/Q&gt;&lt;R&gt;1&lt;/R&gt;&lt;C&gt;1&lt;/C&gt;&lt;D xsi:type="xsd:double"&gt;17.3794098537535&lt;/D&gt;&lt;/FQL&gt;&lt;FQL&gt;&lt;Q&gt;META-US^FG_FCF_YIELD_NTM(0)&lt;/Q&gt;&lt;R&gt;1&lt;/R&gt;&lt;C&gt;1&lt;/C&gt;&lt;D xsi:type="xsd:double"&gt;1.4939406&lt;/D&gt;&lt;/FQL&gt;&lt;FQL&gt;&lt;Q&gt;META-US^FE_VALUATION(PE,MEAN,NTMA,,NOW,,,'')&lt;/Q&gt;&lt;R&gt;1&lt;/R&gt;&lt;C&gt;1&lt;/C&gt;&lt;D xsi:type="xsd:double"&gt;25.77157&lt;/D&gt;&lt;/FQL&gt;&lt;FQL&gt;&lt;Q&gt;META-US^FF_PE(LTM_R)&lt;/Q&gt;&lt;R&gt;1&lt;/R&gt;&lt;C&gt;1&lt;/C&gt;&lt;D xsi:type="xsd:double"&gt;26.7299947850272&lt;/D&gt;&lt;/FQL&gt;&lt;FQL&gt;&lt;Q&gt;META-US^FG_COMPANY_NAME&lt;/Q&gt;&lt;R&gt;1&lt;/R&gt;&lt;C&gt;1&lt;/C&gt;&lt;D xsi:type="xsd:string"&gt;Meta Platforms Inc Class A&lt;/D&gt;&lt;/FQL&gt;&lt;FQL&gt;&lt;Q&gt;AVGO-US^FF_ENTRPR_VAL_DAILY(0,,,,,"DIL")&lt;/Q&gt;&lt;R&gt;1&lt;/R&gt;&lt;C&gt;1&lt;/C&gt;&lt;D xsi:type="xsd:double"&gt;1702557.6&lt;/D&gt;&lt;/FQL&gt;&lt;FQL&gt;&lt;Q&gt;AVGO-US^FF_GROSS_INC(LTM_R,0)&lt;/Q&gt;&lt;R&gt;1&lt;/R&gt;&lt;C&gt;1&lt;/C&gt;&lt;D xsi:type="xsd:double"&gt;37829&lt;/D&gt;&lt;/FQL&gt;&lt;FQL&gt;&lt;Q&gt;AVGO-US^FF_ENTRPR_VAL_EBITDA_OPER(ANN_R,0)&lt;/Q&gt;&lt;R&gt;1&lt;/R&gt;&lt;C&gt;1&lt;/C&gt;&lt;D xsi:type="xsd:double"&gt;34.2564433887569&lt;/D&gt;&lt;/FQL&gt;&lt;FQL&gt;&lt;Q&gt;AVGO-US^FG_FCF_YIELD_NTM(0)&lt;/Q&gt;&lt;R&gt;1&lt;/R&gt;&lt;C&gt;1&lt;/C&gt;&lt;D xsi:type="xsd:double"&gt;2.551321&lt;/D&gt;&lt;/FQL&gt;&lt;FQL&gt;&lt;Q&gt;AVGO-US^FE_VALUATION(PE,MEAN,NTMA,,NOW,,,'')&lt;/Q&gt;&lt;R&gt;1&lt;/R&gt;&lt;C&gt;1&lt;/C&gt;&lt;D xsi:type="xsd:double"&gt;37.575565&lt;/D&gt;&lt;/FQL&gt;&lt;FQL&gt;&lt;Q&gt;AVGO-US^FF_PE(LTM_R)&lt;/Q&gt;&lt;R&gt;1&lt;/R&gt;&lt;C&gt;1&lt;/C&gt;&lt;D xsi:type="xsd:double"&gt;73.741760768484&lt;/D&gt;&lt;/FQL&gt;&lt;FQL&gt;&lt;Q&gt;AVGO-US^FG_COMPANY_NAME&lt;/Q&gt;&lt;R&gt;1&lt;/R&gt;&lt;C&gt;1&lt;/C&gt;&lt;D xsi:type="xsd:string"&gt;Broadcom Inc.&lt;/D&gt;&lt;/FQL&gt;&lt;FQL&gt;&lt;Q&gt;AMZN-US^FF_ENTRPR_VAL_DAILY(0,,,,,"DIL")&lt;/Q&gt;&lt;R&gt;1&lt;/R&gt;&lt;C&gt;1&lt;/C&gt;&lt;D xsi:type="xsd:double"&gt;2434614.26&lt;/D&gt;&lt;/FQL&gt;&lt;FQL&gt;&lt;Q&gt;AMZN-US^FF_GROSS_INC(LTM_R,0)&lt;/Q&gt;&lt;R&gt;1&lt;/R&gt;&lt;C&gt;1&lt;/C&gt;&lt;D xsi:type="xsd:double"&gt;332383&lt;/D&gt;&lt;/FQL&gt;&lt;FQL&gt;&lt;Q&gt;AMZN-US^FF_ENTRPR_VAL_EBITDA_OPER(ANN_R,0)&lt;/Q&gt;&lt;R&gt;1&lt;/R&gt;&lt;C&gt;1&lt;/C&gt;&lt;D xsi:type="xsd:double"&gt;18.9567599937782&lt;/D&gt;&lt;/FQL&gt;&lt;FQL&gt;&lt;Q&gt;AMZN-US^FG_FCF_YIELD_NTM(0)&lt;/Q&gt;&lt;R&gt;1&lt;/R&gt;&lt;C&gt;1&lt;/C&gt;&lt;D xsi:type="xsd:double"&gt;1.3793522&lt;/D&gt;&lt;/FQL&gt;&lt;FQL&gt;&lt;Q&gt;AMZN-US^FE_VALUATION(PE,MEAN,NTMA,,NOW,,,'')&lt;/Q&gt;&lt;R&gt;1&lt;/R&gt;&lt;C&gt;1&lt;/C&gt;&lt;D xsi:type="xsd:double"&gt;29.985893&lt;/D&gt;&lt;/FQL&gt;&lt;FQL&gt;&lt;Q&gt;AMZN-US^FF_PE(LTM_R)&lt;/Q&gt;&lt;R&gt;1&lt;/R&gt;&lt;C&gt;1&lt;/C&gt;&lt;D xsi:type="xsd:double"&gt;33.4803442803076&lt;/D&gt;&lt;/FQL&gt;&lt;FQL&gt;&lt;Q&gt;AMZN-US^FG_COMPANY_NAME&lt;/Q&gt;&lt;R&gt;1&lt;/R&gt;&lt;C&gt;1&lt;/C&gt;&lt;D xsi:type="xsd:string"&gt;Amazon.com, Inc.&lt;/D&gt;&lt;/FQL&gt;&lt;FQL&gt;&lt;Q&gt;GOOGL-US^FF_ENTRPR_VAL_DAILY(0,,,,,"DIL")&lt;/Q&gt;&lt;R&gt;1&lt;/R&gt;&lt;C&gt;1&lt;/C&gt;&lt;D xsi:type="xsd:double"&gt;2961133.72&lt;/D&gt;&lt;/FQL&gt;&lt;FQL&gt;&lt;Q&gt;GOOGL-US^FF_GROSS_INC(LTM_R,0)&lt;/Q&gt;&lt;R&gt;1&lt;/R&gt;&lt;C&gt;1&lt;/C&gt;&lt;D xsi:type="xsd:double"&gt;218727&lt;/D&gt;&lt;/FQL&gt;&lt;FQL&gt;&lt;Q&gt;GOOGL-US^FF_ENTRPR_VAL_EBITDA_OPER(ANN_R,0)&lt;/Q&gt;&lt;R&gt;1&lt;/R&gt;&lt;C&gt;1&lt;/C&gt;&lt;D xsi:type="xsd:double"&gt;17.8376272648835&lt;/D&gt;&lt;/FQL&gt;&lt;FQL&gt;&lt;Q&gt;GOOGL-US^FG_FCF_YIELD_NTM(0)&lt;/Q&gt;&lt;R&gt;1&lt;/R&gt;&lt;C&gt;1&lt;/C&gt;&lt;D xsi:type="xsd:double"&gt;2.5160515&lt;/D&gt;&lt;/FQL&gt;&lt;FQL&gt;&lt;Q&gt;GOOGL-US^FE_VALUATION(PE,MEAN,NTMA,,NOW,,,'')&lt;/Q&gt;&lt;R&gt;1&lt;/R&gt;&lt;C&gt;1&lt;/C&gt;&lt;D xsi:type="xsd:double"&gt;23.572376&lt;/D&gt;&lt;/FQL&gt;&lt;FQL&gt;&lt;Q&gt;GOOGL-US^FF_PE(LTM_R)&lt;/Q&gt;&lt;R&gt;1&lt;/R&gt;&lt;C&gt;1&lt;/C&gt;&lt;D xsi:type="xsd:double"&gt;18.7708366618736&lt;/D&gt;&lt;/FQL&gt;&lt;FQL&gt;&lt;Q&gt;GOOGL-US^FG_COMPANY_NAME&lt;/Q&gt;&lt;R&gt;1&lt;/R&gt;&lt;C&gt;1&lt;/C&gt;&lt;D xsi:type="xsd:string"&gt;Alphabet Inc. Class A&lt;/D&gt;&lt;/FQL&gt;&lt;FQL&gt;&lt;Q&gt;AAPL-US^FF_ENTRPR_VAL_DAILY(0,,,,,"DIL")&lt;/Q&gt;&lt;R&gt;1&lt;/R&gt;&lt;C&gt;1&lt;/C&gt;&lt;D xsi:type="xsd:double"&gt;3817901.04349&lt;/D&gt;&lt;/FQL&gt;&lt;FQL&gt;&lt;Q&gt;AAPL-US^FF_GROSS_INC(LTM_R,0)&lt;/Q&gt;&lt;R&gt;1&lt;/R&gt;&lt;C&gt;1&lt;/C&gt;&lt;D xsi:type="xsd:double"&gt;190739&lt;/D&gt;&lt;/FQL&gt;&lt;FQL&gt;&lt;Q&gt;AAPL-US^FF_ENTRPR_VAL_EBITDA_OPER(ANN_R,0)&lt;/Q&gt;&lt;R&gt;1&lt;/R&gt;&lt;C&gt;1&lt;/C&gt;&lt;D xsi:type="xsd:double"&gt;26.3785651380132&lt;/D&gt;&lt;/FQL&gt;&lt;FQL&gt;&lt;Q&gt;AAPL-US^FG_FCF_YIELD_NTM(0)&lt;/Q&gt;&lt;R&gt;1&lt;/R&gt;&lt;C&gt;1&lt;/C&gt;&lt;D xsi:type="xsd:double"&gt;3.633594&lt;/D&gt;&lt;/FQL&gt;&lt;FQL&gt;&lt;Q&gt;AAPL-US^FE_VALUATION(PE,MEAN,NTMA,,NOW,,,'')&lt;/Q&gt;&lt;R&gt;1&lt;/R&gt;&lt;C&gt;1&lt;/C&gt;&lt;D xsi:type="xsd:double"&gt;31.549032&lt;/D&gt;&lt;/FQL&gt;&lt;FQL&gt;&lt;Q&gt;AAPL-US^FF_PE(LTM_R)&lt;/Q&gt;&lt;R&gt;1&lt;/R&gt;&lt;C&gt;1&lt;/C&gt;&lt;D xsi:type="xsd:double"&gt;30.5676324830501&lt;/D&gt;&lt;/FQL&gt;&lt;FQL&gt;&lt;Q&gt;AAPL-US^FG_COMPANY_NAME&lt;/Q&gt;&lt;R&gt;1&lt;/R&gt;&lt;C&gt;1&lt;/C&gt;&lt;D xsi:type="xsd:string"&gt;Apple Inc.&lt;/D&gt;&lt;/FQL&gt;&lt;FQL&gt;&lt;Q&gt;MSFT-US^FF_ENTRPR_VAL_DAILY(0,,,,,"DIL")&lt;/Q&gt;&lt;R&gt;1&lt;/R&gt;&lt;C&gt;1&lt;/C&gt;&lt;D xsi:type="xsd:double"&gt;3825888.75&lt;/D&gt;&lt;/FQL&gt;&lt;FQL&gt;&lt;Q&gt;MSFT-US^FF_GROSS_INC(LTM_R,0)&lt;/Q&gt;&lt;R&gt;1&lt;/R&gt;&lt;C&gt;1&lt;/C&gt;&lt;D xsi:type="xsd:double"&gt;193893&lt;/D&gt;&lt;/FQL&gt;&lt;FQL&gt;&lt;Q&gt;MSFT-US^FF_ENTRPR_VAL_EBITDA_OPER(ANN_R,0)&lt;/Q&gt;&lt;R&gt;1&lt;/R&gt;&lt;C&gt;1&lt;/C&gt;&lt;D xsi:type="xsd:double"&gt;22.7926042377413&lt;/D&gt;&lt;/FQL&gt;&lt;FQL&gt;&lt;Q&gt;MSFT-US^FG_FCF_YIELD_NTM(0)&lt;/Q&gt;&lt;R&gt;1&lt;/R&gt;&lt;C&gt;1&lt;/C&gt;&lt;D xsi:type="xsd:double"&gt;2.0747488&lt;/D&gt;&lt;/FQL&gt;&lt;FQL&gt;&lt;Q&gt;MSFT-US^FE_VALUATION(PE,MEAN,NTMA,,NOW,,,'')&lt;/Q&gt;&lt;R&gt;1&lt;/R&gt;&lt;C&gt;1&lt;/C&gt;&lt;D xsi:type="xsd:double"&gt;31.512985&lt;/D&gt;&lt;/FQL&gt;&lt;FQL&gt;&lt;Q&gt;MSFT-US^FF_PE(LTM_R)&lt;/Q&gt;&lt;R&gt;1&lt;/R&gt;&lt;C&gt;1&lt;/C&gt;&lt;D xsi:type="xsd:double"&gt;36.4627316443819&lt;/D&gt;&lt;/FQL&gt;&lt;FQL&gt;&lt;Q&gt;MSFT-US^FG_COMPANY_NAME&lt;/Q&gt;&lt;R&gt;1&lt;/R&gt;&lt;C&gt;1&lt;/C&gt;&lt;D xsi:type="xsd:string"&gt;Microsoft Corporation&lt;/D&gt;&lt;/FQL&gt;&lt;FQL&gt;&lt;Q&gt;NVDA-US^FF_ENTRPR_VAL_DAILY(0,,,,,"DIL")&lt;/Q&gt;&lt;R&gt;1&lt;/R&gt;&lt;C&gt;1&lt;/C&gt;&lt;D xsi:type="xsd:double"&gt;4295235.04&lt;/D&gt;&lt;/FQL&gt;&lt;FQL&gt;&lt;Q&gt;NVDA-US^FF_GROSS_INC(LTM_R,0)&lt;/Q&gt;&lt;R&gt;1&lt;/R&gt;&lt;C&gt;1&lt;/C&gt;&lt;D xsi:type="xsd:double"&gt;115400&lt;/D&gt;&lt;/FQL&gt;&lt;FQL&gt;&lt;Q&gt;NVDA-US^FF_ENTRPR_VAL_EBITDA_OPER(ANN_R,0)&lt;/Q&gt;&lt;R&gt;1&lt;/R&gt;&lt;C&gt;1&lt;/C&gt;&lt;D xsi:type="xsd:double"&gt;42.0418339594561&lt;/D&gt;&lt;/FQL&gt;&lt;FQL&gt;&lt;Q&gt;NVDA-US^FG_FCF_YIELD_NTM(0)&lt;/Q&gt;&lt;R&gt;1&lt;/R&gt;&lt;C&gt;1&lt;/C&gt;&lt;D xsi:type="xsd:double"&gt;2.9489558&lt;/D&gt;&lt;/FQL&gt;&lt;FQL&gt;&lt;Q&gt;NVDA-US^FE_VALUATION(PE,MEAN,NTMA,,NOW,,,'')&lt;/Q&gt;&lt;R&gt;1&lt;/R&gt;&lt;C&gt;1&lt;/C&gt;&lt;D xsi:type="xsd:double"&gt;30.851627&lt;/D&gt;&lt;/FQL&gt;&lt;FQL&gt;&lt;Q&gt;NVDA-US^FF_PE(LTM_R)&lt;/Q&gt;&lt;R&gt;1&lt;/R&gt;&lt;C&gt;1&lt;/C&gt;&lt;D xsi:type="xsd:double"&gt;49.3809591575352&lt;/D&gt;&lt;/FQL&gt;&lt;FQL&gt;&lt;Q&gt;NVDA-US^FG_COMPANY_NAME&lt;/Q&gt;&lt;R&gt;1&lt;/R&gt;&lt;C&gt;1&lt;/C&gt;&lt;D xsi:type="xsd:string"&gt;NVIDIA Corporation&lt;/D&gt;&lt;/FQL&gt;&lt;FQL&gt;&lt;Q&gt;1398-HK^FF_FCF_YLD(ANN_R_FCF,0)&lt;/Q&gt;&lt;R&gt;1&lt;/R&gt;&lt;C&gt;1&lt;/C&gt;&lt;D xsi:type="xsd:double"&gt;29.5013159463109&lt;/D&gt;&lt;/FQL&gt;&lt;FQL&gt;&lt;Q&gt;005930-KR^FF_FCF_YLD(ANN_R_FCF,0)&lt;/Q&gt;&lt;R&gt;1&lt;/R&gt;&lt;C&gt;1&lt;/C&gt;&lt;D xsi:type="xsd:double"&gt;6.00049941082572&lt;/D&gt;&lt;/FQL&gt;&lt;FQL&gt;&lt;Q&gt;PG-US^FF_FCF_YLD(ANN_R_FCF,0)&lt;/Q&gt;&lt;R&gt;1&lt;/R&gt;&lt;C&gt;1&lt;/C&gt;&lt;D xsi:type="xsd:double"&gt;3.59174980017158&lt;/D&gt;&lt;/FQL&gt;&lt;FQL&gt;&lt;Q&gt;BAC-US^FF_FCF_YLD(ANN_R_FCF,0)&lt;/Q&gt;&lt;R&gt;1&lt;/R&gt;&lt;C&gt;1&lt;/C&gt;&lt;D xsi:type="xsd:double"&gt;11.7610490855784&lt;/D&gt;&lt;/FQL&gt;&lt;FQL&gt;&lt;Q&gt;9988-HK^FF_FCF_YLD(ANN_R_FCF,0)&lt;/Q&gt;&lt;R&gt;1&lt;/R&gt;&lt;C&gt;1&lt;/C&gt;&lt;D xsi:type="xsd:double"&gt;3.38541471189542&lt;/D&gt;&lt;/FQL&gt;&lt;FQL&gt;&lt;Q&gt;ABBV-US^FF_FCF_YLD(ANN_R_FCF,0)&lt;/Q&gt;&lt;R&gt;1&lt;/R&gt;&lt;C&gt;1&lt;/C&gt;&lt;D xsi:type="xsd:double"&gt;5.65983658459713&lt;/D&gt;&lt;/FQL&gt;&lt;FQL&gt;&lt;Q&gt;PLTR-US^FF_FCF_YLD(ANN_R_FCF,0)&lt;/Q&gt;&lt;R&gt;1&lt;/R&gt;&lt;C&gt;1&lt;/C&gt;&lt;D xsi:type="xsd:double"&gt;0.615698929408719&lt;/D&gt;&lt;/FQL&gt;&lt;FQL&gt;&lt;Q&gt;HD-US^FF_FCF_YLD(ANN_R_FCF,0)&lt;/Q&gt;&lt;R&gt;1&lt;/R&gt;&lt;C&gt;1&lt;/C&gt;&lt;D xsi:type="xsd:double"&gt;3.92523949190546&lt;/D&gt;&lt;/FQL&gt;&lt;FQL&gt;&lt;Q&gt;COST-US^FF_FCF_YLD(ANN_R_FCF,0)&lt;/Q&gt;&lt;R&gt;1&lt;/R&gt;&lt;C&gt;1&lt;/C&gt;&lt;D xsi:type="xsd:double"&gt;1.67021909923209&lt;/D&gt;&lt;/FQL&gt;&lt;FQL&gt;&lt;Q&gt;JNJ-US^FF_FCF_YLD(ANN_R_FCF,0)&lt;/Q&gt;&lt;R&gt;1&lt;/R&gt;&lt;C&gt;1&lt;/C&gt;&lt;D xsi:type="xsd:double"&gt;5.64752368467602&lt;/D&gt;&lt;/FQL&gt;&lt;FQL&gt;&lt;Q&gt;XOM-US^FF_FCF_YLD(ANN_R_FCF,0)&lt;/Q&gt;&lt;R&gt;1&lt;/R&gt;&lt;C&gt;1&lt;/C&gt;&lt;D xsi:type="xsd:double"&gt;6.64365511254091&lt;/D&gt;&lt;/FQL&gt;&lt;FQL&gt;&lt;Q&gt;NFLX-US^FF_FCF_YLD(ANN_R_FCF,0)&lt;/Q&gt;&lt;R&gt;1&lt;/R&gt;&lt;C&gt;1&lt;/C&gt;&lt;D xsi:type="xsd:double"&gt;1.76792721108131&lt;/D&gt;&lt;/FQL&gt;&lt;FQL&gt;&lt;Q&gt;MA-US^FF_FCF_YLD(ANN_R_FCF,0)&lt;/Q&gt;&lt;R&gt;1&lt;/R&gt;&lt;C&gt;1&lt;/C&gt;&lt;D xsi:type="xsd:double"&gt;2.92483326022787&lt;/D&gt;&lt;/FQL&gt;&lt;FQL&gt;&lt;Q&gt;V-US^FF_FCF_YLD(ANN_R_FCF,0)&lt;/Q&gt;&lt;R&gt;1&lt;/R&gt;&lt;C&gt;1&lt;/C&gt;&lt;D xsi:type="xsd:double"&gt;3.35075932529872&lt;/D&gt;&lt;/FQL&gt;&lt;FQL&gt;&lt;Q&gt;LLY-US^FF_FCF_YLD(ANN_R_FCF,0)&lt;/Q&gt;&lt;R&gt;1&lt;/R&gt;&lt;C&gt;1&lt;/C&gt;&lt;D xsi:type="xsd:double"&gt;0.538747565692314&lt;/D&gt;&lt;/FQL&gt;&lt;FQL&gt;&lt;Q&gt;700-HK^FF_FCF_YLD(ANN_R_FCF,0)&lt;/Q&gt;&lt;R&gt;1&lt;/R&gt;&lt;C&gt;1&lt;/C&gt;&lt;D xsi:type="xsd:double"&gt;5.57185519180461&lt;/D&gt;&lt;/FQL&gt;&lt;FQL&gt;&lt;Q&gt;WMT-US^FF_FCF_YLD(ANN_R_FCF,0)&lt;/Q&gt;&lt;R&gt;1&lt;/R&gt;&lt;C&gt;1&lt;/C&gt;&lt;D xsi:type="xsd:double"&gt;1.59600427093769&lt;/D&gt;&lt;/FQL&gt;&lt;FQL&gt;&lt;Q&gt;JPM-US^FF_FCF_YLD(ANN_R_FCF,0)&lt;/Q&gt;&lt;R&gt;1&lt;/R&gt;&lt;C&gt;1&lt;/C&gt;&lt;D xsi:type="xsd:double"&gt;11.5071892256518&lt;/D&gt;&lt;/FQL&gt;&lt;FQL&gt;&lt;Q&gt;ORCL-US^FF_FCF_YLD(ANN_R_FCF,0)&lt;/Q&gt;&lt;R&gt;1&lt;/R&gt;&lt;C&gt;1&lt;/C&gt;&lt;D xsi:type="xsd:double"&gt;-0.0830507044786547&lt;/D&gt;&lt;/FQL&gt;&lt;FQL&gt;&lt;Q&gt;BRK.B-US^FF_FCF_YLD(ANN_R_FCF,0)&lt;/Q&gt;&lt;R&gt;1&lt;/R&gt;&lt;C&gt;1&lt;/C&gt;&lt;D xsi:type="xsd:double"&gt;1.1882953927967&lt;/D&gt;&lt;/FQL&gt;&lt;FQL&gt;&lt;Q&gt;2330-TW^FF_FCF_YLD(ANN_R_FCF,0)&lt;/Q&gt;&lt;R&gt;1&lt;/R&gt;&lt;C&gt;1&lt;/C&gt;&lt;D xsi:type="xsd:double"&gt;3.33825591124269&lt;/D&gt;&lt;/FQL&gt;&lt;FQL&gt;&lt;Q&gt;TSLA-US^FF_FCF_YLD(ANN_R_FCF,0)&lt;/Q&gt;&lt;R&gt;1&lt;/R&gt;&lt;C&gt;1&lt;/C&gt;&lt;D xsi:type="xsd:double"&gt;0.253498376704279&lt;/D&gt;&lt;/FQL&gt;&lt;FQL&gt;&lt;Q&gt;2222-SA^FF_FCF_YLD(ANN_R_FCF,0)&lt;/Q&gt;&lt;R&gt;1&lt;/R&gt;&lt;C&gt;1&lt;/C&gt;&lt;D xsi:type="xsd:double"&gt;4.83529659070331&lt;/D&gt;&lt;/FQL&gt;&lt;FQL&gt;&lt;Q&gt;META-US^FF_FCF_YLD(ANN_R_FCF,0)&lt;/Q&gt;&lt;R&gt;1&lt;/R&gt;&lt;C&gt;1&lt;/C&gt;&lt;D xsi:type="xsd:double"&gt;3.53290966904296&lt;/D&gt;&lt;/FQL&gt;&lt;FQL&gt;&lt;Q&gt;AVGO-US^FF_FCF_YLD(ANN_R_FCF,0)&lt;/Q&gt;&lt;R&gt;1&lt;/R&gt;&lt;C&gt;1&lt;/C&gt;&lt;D xsi:type="xsd:double"&gt;2.40540277201916&lt;/D&gt;&lt;/FQL&gt;&lt;FQL&gt;&lt;Q&gt;AMZN-US^FF_FCF_YLD(ANN_R_FCF,0)&lt;/Q&gt;&lt;R&gt;1&lt;/R&gt;&lt;C&gt;1&lt;/C&gt;&lt;D xsi:type="xsd:double"&gt;1.39782649162144&lt;/D&gt;&lt;/FQL&gt;&lt;FQL&gt;&lt;Q&gt;GOOGL-US^FF_FCF_YLD(ANN_R_FCF,0)&lt;/Q&gt;&lt;R&gt;1&lt;/R&gt;&lt;C&gt;1&lt;/C&gt;&lt;D xsi:type="xsd:double"&gt;3.08817044066101&lt;/D&gt;&lt;/FQL&gt;&lt;FQL&gt;&lt;Q&gt;AAPL-US^FF_FCF_YLD(ANN_R_FCF,0)&lt;/Q&gt;&lt;R&gt;1&lt;/R&gt;&lt;C&gt;1&lt;/C&gt;&lt;D xsi:type="xsd:double"&gt;3.10008237592585&lt;/D&gt;&lt;/FQL&gt;&lt;FQL&gt;&lt;Q&gt;MSFT-US^FF_FCF_YLD(ANN_R_FCF,0)&lt;/Q&gt;&lt;R&gt;1&lt;/R&gt;&lt;C&gt;1&lt;/C&gt;&lt;D xsi:type="xsd:double"&gt;1.92857003295827&lt;/D&gt;&lt;/FQL&gt;&lt;FQL&gt;&lt;Q&gt;NVDA-US^FF_FCF_YLD(ANN_R_FCF,0)&lt;/Q&gt;&lt;R&gt;1&lt;/R&gt;&lt;C&gt;1&lt;/C&gt;&lt;D xsi:type="xsd:double"&gt;1.72020354627256&lt;/D&gt;&lt;/FQL&gt;&lt;FQL&gt;&lt;Q&gt;1398-HK^FREF_ENTITY_COUNTRY(HQ,NAME)&lt;/Q&gt;&lt;R&gt;1&lt;/R&gt;&lt;C&gt;1&lt;/C&gt;&lt;D xsi:type="xsd:string"&gt;China&lt;/D&gt;&lt;/FQL&gt;&lt;FQL&gt;&lt;Q&gt;TRYTW10Y-FDS^PCTCHG(FG_YIELD(0,,,,"YTM"),FG_YIELD(-1AM,,,,"YTM"))&lt;/Q&gt;&lt;R&gt;1&lt;/R&gt;&lt;C&gt;1&lt;/C&gt;&lt;D xsi:type="xsd:double"&gt;-0.76335543&lt;/D&gt;&lt;/FQL&gt;&lt;FQL&gt;&lt;Q&gt;TRYTW10Y-FDS^FG_YIELD(0,,,,"YTM")&lt;/Q&gt;&lt;R&gt;1&lt;/R&gt;&lt;C&gt;1&lt;/C&gt;&lt;D xsi:type="xsd:double"&gt;1.365&lt;/D&gt;&lt;/FQL&gt;&lt;FQL&gt;&lt;Q&gt;TRYTW10Y-FDS^FG_YIELD_NAME&lt;/Q&gt;&lt;R&gt;1&lt;/R&gt;&lt;C&gt;1&lt;/C&gt;&lt;D xsi:type="xsd:string"&gt;Taiwan China Benchmark Bond - 10 Year&lt;/D&gt;&lt;/FQL&gt;&lt;FQL&gt;&lt;Q&gt;TRYSA10Y-FDS^FG_YIELD(0,,,,"YTM")&lt;/Q&gt;&lt;R&gt;1&lt;/R&gt;&lt;C&gt;1&lt;/C&gt;&lt;D xsi:type="xsd:double"&gt;4.711078&lt;/D&gt;&lt;/FQL&gt;&lt;FQL&gt;&lt;Q&gt;TRYSA10Y-FDS^FG_YIELD_NAME&lt;/Q&gt;&lt;R&gt;1&lt;/R&gt;&lt;C&gt;1&lt;/C&gt;&lt;D xsi:type="xsd:string"&gt;Treasury - SAUDI ARABIA Benchmark Bond 10Y&lt;/D&gt;&lt;/FQL&gt;&lt;FQL&gt;&lt;Q&gt;1398-HK^FMA_ROE(NTMA,-20AY,NOW,FY,"PORTAGG","MEANR")&lt;/Q&gt;&lt;R&gt;0&lt;/R&gt;&lt;C&gt;0&lt;/C&gt;&lt;/FQL&gt;&lt;FQL&gt;&lt;Q&gt;005930-KR^FMA_ROE(NTMA,-20AY,NOW,FY,"PORTAGG","MEANR")&lt;/Q&gt;&lt;R&gt;0&lt;/R&gt;&lt;C&gt;0&lt;/C&gt;&lt;/FQL&gt;&lt;FQL&gt;&lt;Q&gt;PG-US^FMA_ROE(NTMA,-20AY,NOW,FY,"PORTAGG","MEANR")&lt;/Q&gt;&lt;R&gt;0&lt;/R&gt;&lt;C&gt;0&lt;/C&gt;&lt;/FQL&gt;&lt;FQL&gt;&lt;Q&gt;BAC-US^FMA_ROE(NTMA,-20AY,NOW,FY,"PORTAGG","MEANR")&lt;/Q&gt;&lt;R&gt;0&lt;/R&gt;&lt;C&gt;0&lt;/C&gt;&lt;/FQL&gt;&lt;FQL&gt;&lt;Q&gt;9988-HK^FMA_ROE(NTMA,-20AY,NOW,FY,"PORTAGG","MEANR")&lt;/Q&gt;&lt;R&gt;0&lt;/R&gt;&lt;C&gt;0&lt;/C&gt;&lt;/FQL&gt;&lt;FQL&gt;&lt;Q&gt;ABBV-US^FMA_ROE(NTMA,-20AY,NOW,FY,"PORTAGG","MEANR")&lt;/Q&gt;&lt;R&gt;0&lt;/R&gt;&lt;C&gt;0&lt;/C&gt;&lt;/FQL&gt;&lt;FQL&gt;&lt;Q&gt;PLTR-US^FMA_ROE(NTMA,-20AY,NOW,FY,"PORTAGG","MEANR")&lt;/Q&gt;&lt;R&gt;0&lt;/R&gt;&lt;C&gt;0&lt;/C&gt;&lt;/FQL&gt;&lt;FQL&gt;&lt;Q&gt;HD-US^FMA_ROE(NTMA,-20AY,NOW,FY,"PORTAGG","MEANR")&lt;/Q&gt;&lt;R&gt;0&lt;/R&gt;&lt;C&gt;0&lt;/C&gt;&lt;/FQL&gt;&lt;FQL&gt;&lt;Q&gt;COST-US^FMA_ROE(NTMA,-20AY,NOW,FY,"PORTAGG","MEANR")&lt;/Q&gt;&lt;R&gt;0&lt;/R&gt;&lt;C&gt;0&lt;/C&gt;&lt;/FQL&gt;&lt;FQL&gt;&lt;Q&gt;JNJ-US^FMA_ROE(NTMA,-20AY,NOW,FY,"PORTAGG","MEANR")&lt;/Q&gt;&lt;R&gt;0&lt;/R&gt;&lt;C&gt;0&lt;/C&gt;&lt;/FQL&gt;&lt;FQL&gt;&lt;Q&gt;XOM-US^FMA_ROE(NTMA,-20AY,NOW,FY,"PORTAGG","MEANR")&lt;/Q&gt;&lt;R&gt;0&lt;/R&gt;&lt;C&gt;0&lt;/C&gt;&lt;/FQL&gt;&lt;FQL&gt;&lt;Q&gt;NFLX-US^FMA_ROE(NTMA,-20AY,NOW,FY,"PORTAGG","MEANR")&lt;/Q&gt;&lt;R&gt;0&lt;/R&gt;&lt;C&gt;0&lt;/C&gt;&lt;/FQL&gt;&lt;FQL&gt;&lt;Q&gt;MA-US^FMA_ROE(NTMA,-20AY,NOW,FY,"PORTAGG","MEANR")&lt;/Q&gt;&lt;R&gt;0&lt;/R&gt;&lt;C&gt;0&lt;/C&gt;&lt;/FQL&gt;&lt;FQL&gt;&lt;Q&gt;V-US^FMA_ROE(NTMA,-20AY,NOW,FY,"PORTAGG","MEANR")&lt;/Q&gt;&lt;R&gt;0&lt;/R&gt;&lt;C&gt;0&lt;/C&gt;&lt;/FQL&gt;&lt;FQL&gt;&lt;Q&gt;LLY-US^FMA_ROE(NTMA,-20AY,NOW,FY,"PORTAGG","MEANR")&lt;/Q&gt;&lt;R&gt;0&lt;/R&gt;&lt;C&gt;0&lt;/C&gt;&lt;/FQL&gt;&lt;FQL&gt;&lt;Q&gt;700-HK^FMA_ROE(NTMA,-20AY,NOW,FY,"PORTAGG","MEANR")&lt;/Q&gt;&lt;R&gt;0&lt;/R&gt;&lt;C&gt;0&lt;/C&gt;&lt;/FQL&gt;&lt;FQL&gt;&lt;Q&gt;WMT-US^FMA_ROE(NTMA,-20AY,NOW,FY,"PORTAGG","MEANR")&lt;/Q&gt;&lt;R&gt;0&lt;/R&gt;&lt;C&gt;0&lt;/C&gt;&lt;/FQL&gt;&lt;FQL&gt;&lt;Q&gt;JPM-US^FMA_ROE(NTMA,-20AY,NOW,FY,"PORTAGG","MEANR")&lt;/Q&gt;&lt;R&gt;0&lt;/R&gt;&lt;C&gt;0&lt;/C&gt;&lt;/FQL&gt;&lt;FQL&gt;&lt;Q&gt;ORCL-US^FMA_ROE(NTMA,-20AY,NOW,FY,"PORTAGG","MEANR")&lt;/Q&gt;&lt;R&gt;0&lt;/R&gt;&lt;C&gt;0&lt;/C&gt;&lt;/FQL&gt;&lt;FQL&gt;&lt;Q&gt;BRK.B-US^FMA_ROE(NTMA,-20AY,NOW,FY,"PORTAGG","MEANR")&lt;/Q&gt;&lt;R&gt;0&lt;/R&gt;&lt;C&gt;0&lt;/C&gt;&lt;/FQL&gt;&lt;FQL&gt;&lt;Q&gt;2330-TW^FMA_ROE(NTMA,-20AY,NOW,FY,"PORTAGG","MEANR")&lt;/Q&gt;&lt;R&gt;0&lt;/R&gt;&lt;C&gt;0&lt;/C&gt;&lt;/FQL&gt;&lt;FQL&gt;&lt;Q&gt;TSLA-US^FMA_ROE(NTMA,-20AY,NOW,FY,"PORTAGG","MEANR")&lt;/Q&gt;&lt;R&gt;0&lt;/R&gt;&lt;C&gt;0&lt;/C&gt;&lt;/FQL&gt;&lt;FQL&gt;&lt;Q&gt;2222-SA^FMA_ROE(NTMA,-20AY,NOW,FY,"PORTAGG","MEANR")&lt;/Q&gt;&lt;R&gt;0&lt;/R&gt;&lt;C&gt;0&lt;/C&gt;&lt;/FQL&gt;&lt;FQL&gt;&lt;Q&gt;META-US^FMA_ROE(NTMA,-20AY,NOW,FY,"PORTAGG","MEANR")&lt;/Q&gt;&lt;R&gt;0&lt;/R&gt;&lt;C&gt;0&lt;/C&gt;&lt;/FQL&gt;&lt;FQL&gt;&lt;Q&gt;AVGO-US^FMA_ROE(NTMA,-20AY,NOW,FY,"PORTAGG","MEANR")&lt;/Q&gt;&lt;R&gt;0&lt;/R&gt;&lt;C&gt;0&lt;/C&gt;&lt;/FQL&gt;&lt;FQL&gt;&lt;Q&gt;AMZN-US^FMA_ROE(NTMA,-20AY,NOW,FY,"PORTAGG","MEANR")&lt;/Q&gt;&lt;R&gt;0&lt;/R&gt;&lt;C&gt;0&lt;/C&gt;&lt;/FQL&gt;&lt;FQL&gt;&lt;Q&gt;GOOGL-US^FMA_ROE(NTMA,-20AY,NOW,FY,"PORTAGG","MEANR")&lt;/Q&gt;&lt;R&gt;0&lt;/R&gt;&lt;C&gt;0&lt;/C&gt;&lt;/FQL&gt;&lt;FQL&gt;&lt;Q&gt;AAPL-US^FMA_ROE(NTMA,-20AY,NOW,FY,"PORTAGG","MEANR")&lt;/Q&gt;&lt;R&gt;0&lt;/R&gt;&lt;C&gt;0&lt;/C&gt;&lt;/FQL&gt;&lt;FQL&gt;&lt;Q&gt;MSFT-US^FMA_ROE(NTMA,-20AY,NOW,FY,"PORTAGG","MEANR")&lt;/Q&gt;&lt;R&gt;0&lt;/R&gt;&lt;C&gt;0&lt;/C&gt;&lt;/FQL&gt;&lt;FQL&gt;&lt;Q&gt;NVDA-US^FMA_ROE(NTMA,-20AY,NOW,FY,"PORTAGG","MEANR")&lt;/Q&gt;&lt;R&gt;0&lt;/R&gt;&lt;C&gt;0&lt;/C&gt;&lt;/FQL&gt;&lt;FQL&gt;&lt;Q&gt;META-US^JULIAN(FMA_ROE(NTMA,-20AY,NOW,FY,"PORTAGG","MEANR").DATES)&lt;/Q&gt;&lt;R&gt;0&lt;/R&gt;&lt;C&gt;0&lt;/C&gt;&lt;/FQL&gt;&lt;FQL&gt;&lt;Q&gt;NVDA-US^FE_VALUATION(ROE,MEAN,LTMA,,-5AY,0,AY,'')&lt;/Q&gt;&lt;R&gt;6&lt;/R&gt;&lt;C&gt;1&lt;/C&gt;&lt;D xsi:type="xsd:double"&gt;33.601074&lt;/D&gt;&lt;D xsi:type="xsd:double"&gt;43.41942&lt;/D&gt;&lt;D xsi:type="xsd:double"&gt;37.802765&lt;/D&gt;&lt;D xsi:type="xsd:double"&gt;59.14008&lt;/D&gt;&lt;D xsi:type="xsd:double"&gt;76.4025&lt;/D&gt;&lt;D xsi:type="xsd:double"&gt;79.382996&lt;/D&gt;&lt;/FQL&gt;&lt;FQL&gt;&lt;Q&gt;NVDA-US^JULIAN(FE_VALUATION(ROE,MEAN,LTMA,,-5AY,0,AY,'').DATES)&lt;/Q&gt;&lt;R&gt;6&lt;/R&gt;&lt;C&gt;1&lt;/C&gt;&lt;D xsi:type="xsd:long"&gt;44090&lt;/D&gt;&lt;D xsi:type="xsd:long"&gt;44455&lt;/D&gt;&lt;D xsi:type="xsd:long"&gt;44820&lt;/D&gt;&lt;D xsi:type="xsd:long"&gt;45184&lt;/D&gt;&lt;D xsi:type="xsd:long"&gt;45551&lt;/D&gt;&lt;D xsi:type="xsd:long"&gt;45916&lt;/D&gt;&lt;/FQL&gt;&lt;FQL&gt;&lt;Q&gt;NVDA-US^FE_VALUATION(ROE,MEAN,LTMA,,-10AY,0,AY,'')&lt;/Q&gt;&lt;R&gt;11&lt;/R&gt;&lt;C&gt;1&lt;/C&gt;&lt;D xsi:type="xsd:double"&gt;12.31765&lt;/D&gt;&lt;D xsi:type="xsd:double"&gt;19.290628&lt;/D&gt;&lt;D xsi:type="xsd:double"&gt;29.1503&lt;/D&gt;&lt;D xsi:type="xsd:double"&gt;40.49242&lt;/D&gt;&lt;D xsi:type="xsd:double"&gt;33.14843&lt;/D&gt;&lt;D xsi:type="xsd:double"&gt;33.601074&lt;/D&gt;&lt;D xsi:type="xsd:double"&gt;43.41942&lt;/D&gt;&lt;D xsi:type="xsd:double"&gt;37.802765&lt;/D&gt;&lt;D xsi:type="xsd:double"&gt;59.14008&lt;/D&gt;&lt;D xsi:type="xsd:double"&gt;76.4025&lt;/D&gt;&lt;D xsi:type="xsd:double"&gt;79.382996&lt;/D&gt;&lt;/FQL&gt;&lt;FQL&gt;&lt;Q&gt;NVDA-US^JULIAN(FE_VALUATION(ROE,MEAN,LTMA,,-10AY,0,AY,'').DATES)&lt;/Q&gt;&lt;R&gt;11&lt;/R&gt;&lt;C&gt;1&lt;/C&gt;&lt;D xsi:type="xsd:long"&gt;42263&lt;/D&gt;&lt;D xsi:type="xsd:long"&gt;42629&lt;/D&gt;&lt;D xsi:type="xsd:long"&gt;42993&lt;/D&gt;&lt;D xsi:type="xsd:long"&gt;43357&lt;/D&gt;&lt;D xsi:type="xsd:long"&gt;43724&lt;/D&gt;&lt;D xsi:type="xsd:long"&gt;44090&lt;/D&gt;&lt;D xsi:type="xsd:long"&gt;44455&lt;/D&gt;&lt;D xsi:type="xsd:long"&gt;44820&lt;/D&gt;&lt;D xsi:type="xsd:long"&gt;45184&lt;/D&gt;&lt;D xsi:type="xsd:long"&gt;45551&lt;/D&gt;&lt;D xsi:type="xsd:long"&gt;45916&lt;/D&gt;&lt;/FQL&gt;&lt;FQL&gt;&lt;Q&gt;1398-HK^FE_VALUATION(ROE,MEAN,LTMA,,-10AY,0,AY,'')&lt;/Q&gt;&lt;R&gt;11&lt;/R&gt;&lt;C&gt;1&lt;/C&gt;&lt;D xsi:type="xsd:double"&gt;16.670918&lt;/D&gt;&lt;D xsi:type="xsd:double"&gt;14.621658&lt;/D&gt;&lt;D xsi:type="xsd:double"&gt;13.690132&lt;/D&gt;&lt;D xsi:type="xsd:double"&gt;13.433364&lt;/D&gt;&lt;D xsi:type="xsd:double"&gt;12.662202&lt;/D&gt;&lt;D xsi:type="xsd:double"&gt;10.966622&lt;/D&gt;&lt;D xsi:type="xsd:double"&gt;11.298362&lt;/D&gt;&lt;D xsi:type="xsd:double"&gt;11.211268&lt;/D&gt;&lt;D xsi:type="xsd:double"&gt;10.52509&lt;/D&gt;&lt;D xsi:type="xsd:double"&gt;9.673291&lt;/D&gt;&lt;D xsi:type="xsd:double"&gt;9.185808&lt;/D&gt;&lt;/FQL&gt;&lt;FQL&gt;&lt;Q&gt;005930-KR^FE_VALUATION(ROE,MEAN,LTMA,,-10AY,0,AY,'')&lt;/Q&gt;&lt;R&gt;11&lt;/R&gt;&lt;C&gt;1&lt;/C&gt;&lt;D xsi:type="xsd:double"&gt;12.630437&lt;/D&gt;&lt;D xsi:type="xsd:double"&gt;12.001524&lt;/D&gt;&lt;D xsi:type="xsd:double"&gt;17.552576&lt;/D&gt;&lt;D xsi:type="xsd:double"&gt;19.805468&lt;/D&gt;&lt;D xsi:type="xsd:double"&gt;11.032209&lt;/D&gt;&lt;D xsi:type="xsd:double"&gt;9.027882&lt;/D&gt;&lt;D xsi:type="xsd:double"&gt;12.443725&lt;/D&gt;&lt;D xsi:type="xsd:double"&gt;12.4852085&lt;/D&gt;&lt;D xsi:type="xsd:double"&gt;6.425949&lt;/D&gt;&lt;D xsi:type="xsd:double"&gt;8.22062&lt;/D&gt;&lt;D xsi:type="xsd:double"&gt;7.6926017&lt;/D&gt;&lt;/FQL&gt;&lt;FQL&gt;&lt;Q&gt;PG-US^FE_VALUATION(ROE,MEAN,LTMA,,-10AY,0,AY,'')&lt;/Q&gt;&lt;R&gt;11&lt;/R&gt;&lt;C&gt;1&lt;/C&gt;&lt;D xsi:type="xsd:double"&gt;16.827942&lt;/D&gt;&lt;D xsi:type="xsd:double"&gt;17.728361&lt;/D&gt;&lt;D xsi:type="xsd:double"&gt;18.130081&lt;/D&gt;&lt;D xsi:type="xsd:double"&gt;20.161842&lt;/D&gt;&lt;D xsi:type="xsd:double"&gt;23.698565&lt;/D&gt;&lt;D xsi:type="xsd:double"&gt;27.872503&lt;/D&gt;&lt;D xsi:type="xsd:double"&gt;30.793772&lt;/D&gt;&lt;D xsi:type="xsd:double"&gt;28.561464&lt;/D&gt;&lt;D xsi:type="xsd:double"&gt;29.02464&lt;/D&gt;&lt;D xsi:type="xsd:double"&gt;30.480125&lt;/D&gt;&lt;D xsi:type="xsd:double"&gt;30.077106&lt;/D&gt;&lt;/FQL&gt;&lt;FQL&gt;&lt;Q&gt;BAC-US^FE_VALUATION(ROE,MEAN,LTMA,,-10AY,0,AY,'')&lt;/Q&gt;&lt;R&gt;11&lt;/R&gt;&lt;C&gt;1&lt;/C&gt;&lt;D xsi:type="xsd:double"&gt;5.0744143&lt;/D&gt;&lt;D xsi:type="xsd:double"&gt;5.3850017&lt;/D&gt;&lt;D xsi:type="xsd:double"&gt;6.996952&lt;/D&gt;&lt;D xsi:type="xsd:double"&gt;9.52075&lt;/D&gt;&lt;D xsi:type="xsd:double"&gt;10.418378&lt;/D&gt;&lt;D xsi:type="xsd:double"&gt;6.8350406&lt;/D&gt;&lt;D xsi:type="xsd:double"&gt;9.584763&lt;/D&gt;&lt;D xsi:type="xsd:double"&gt;10.684534&lt;/D&gt;&lt;D xsi:type="xsd:double"&gt;10.234089&lt;/D&gt;&lt;D xsi:type="xsd:double"&gt;9.101169&lt;/D&gt;&lt;D xsi:type="xsd:double"&gt;9.395706&lt;/D&gt;&lt;/FQL&gt;&lt;FQL&gt;&lt;Q&gt;9988-HK^FE_VALUATION(ROE,MEAN,LTMA,,-10AY,0,AY,'')&lt;/Q&gt;&lt;R&gt;11&lt;/R&gt;&lt;C&gt;1&lt;/C&gt;&lt;D xsi:type="xsd:double"&gt;21.79159&lt;/D&gt;&lt;D xsi:type="xsd:double"&gt;19.240934&lt;/D&gt;&lt;D xsi:type="xsd:double"&gt;21.594881&lt;/D&gt;&lt;D xsi:type="xsd:double"&gt;21.88595&lt;/D&gt;&lt;D xsi:type="xsd:double"&gt;19.204195&lt;/D&gt;&lt;D xsi:type="xsd:double"&gt;17.907978&lt;/D&gt;&lt;D xsi:type="xsd:double"&gt;16.37861&lt;/D&gt;&lt;D xsi:type="xsd:double"&gt;13.432342&lt;/D&gt;&lt;D xsi:type="xsd:double"&gt;14.462797&lt;/D&gt;&lt;D xsi:type="xsd:double"&gt;14.360116&lt;/D&gt;&lt;D xsi:type="xsd:double"&gt;13.879982&lt;/D&gt;&lt;/FQL&gt;&lt;FQL&gt;&lt;Q&gt;ABBV-US^FE_VALUATION(ROE,MEAN,LTMA,,-10AY,0,AY,'')&lt;/Q&gt;&lt;R&gt;11&lt;/R&gt;&lt;C&gt;1&lt;/C&gt;&lt;D xsi:type="xsd:double"&gt;133.6317&lt;/D&gt;&lt;D xsi:type="xsd:double"&gt;140.7014&lt;/D&gt;&lt;D xsi:type="xsd:double"&gt;138.70323&lt;/D&gt;&lt;D xsi:type="xsd:double"&gt;402.71338&lt;/D&gt;&lt;D xsi:type="xsd:string"&gt;@NA&lt;/D&gt;&lt;D xsi:type="xsd:double"&gt;6794.9854&lt;/D&gt;&lt;D xsi:type="xsd:double"&gt;121.81229&lt;/D&gt;&lt;D xsi:type="xsd:double"&gt;116.9449&lt;/D&gt;&lt;D xsi:type="xsd:double"&gt;132.66055&lt;/D&gt;&lt;D xsi:type="xsd:double"&gt;207.3994&lt;/D&gt;&lt;D xsi:type="xsd:double"&gt;639.1697&lt;/D&gt;&lt;/FQL&gt;&lt;FQL&gt;&lt;Q&gt;PLTR-US^FE_VALUATION(ROE,MEAN,LTMA,,-10AY,0,AY,'')&lt;/Q&gt;&lt;R&gt;11&lt;/R&gt;&lt;C&gt;1&lt;/C&gt;&lt;D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xsi:type="xsd:double"&gt;16.517124&lt;/D&gt;&lt;D xsi:type="xsd:double"&gt;6.9773607&lt;/D&gt;&lt;D xsi:type="xsd:double"&gt;12.934907&lt;/D&gt;&lt;D xsi:type="xsd:double"&gt;17.918139&lt;/D&gt;&lt;D xsi:type="xsd:double"&gt;21.495386&lt;/D&gt;&lt;/FQL&gt;&lt;FQL&gt;&lt;Q&gt;HD-US^FE_VALUATION(ROE,MEAN,LTMA,,-10AY,0,AY,'')&lt;/Q&gt;&lt;R&gt;11&lt;/R&gt;&lt;C&gt;1&lt;/C&gt;&lt;D xsi:type="xsd:double"&gt;79.682884&lt;/D&gt;&lt;D xsi:type="xsd:double"&gt;128.80478&lt;/D&gt;&lt;D xsi:type="xsd:double"&gt;258.3211&lt;/D&gt;&lt;D xsi:type="xsd:double"&gt;724.86884&lt;/D&gt;&lt;D xsi:type="xsd:string"&gt;@NA&lt;/D&gt;&lt;D xsi:type="xsd:double"&gt;26171.098&lt;/D&gt;&lt;D xsi:type="xsd:double"&gt;820.7699&lt;/D&gt;&lt;D xsi:type="xsd:string"&gt;@NA&lt;/D&gt;&lt;D xsi:type="xsd:double"&gt;2349.9814&lt;/D&gt;&lt;D xsi:type="xsd:double"&gt;315.09253&lt;/D&gt;&lt;D xsi:type="xsd:double"&gt;142.32678&lt;/D&gt;&lt;/FQL&gt;&lt;FQL&gt;&lt;Q&gt;COST-US^FE_VALUATION(ROE,MEAN,LTMA,,-10AY,0,AY,'')&lt;/Q&gt;&lt;R&gt;11&lt;/R&gt;&lt;C&gt;1&lt;/C&gt;&lt;D xsi:type="xsd:double"&gt;21.08769&lt;/D&gt;&lt;D xsi:type="xsd:double"&gt;19.034046&lt;/D&gt;&lt;D xsi:type="xsd:double"&gt;22.499186&lt;/D&gt;&lt;D xsi:type="xsd:double"&gt;23.903078&lt;/D&gt;&lt;D xsi:type="xsd:double"&gt;24.007261&lt;/D&gt;&lt;D xsi:type="xsd:double"&gt;21.341627&lt;/D&gt;&lt;D xsi:type="xsd:double"&gt;26.32706&lt;/D&gt;&lt;D xsi:type="xsd:double"&gt;27.018145&lt;/D&gt;&lt;D xsi:type="xsd:double"&gt;25.390062&lt;/D&gt;&lt;D xsi:type="xsd:double"&gt;29.18713&lt;/D&gt;&lt;D xsi:type="xsd:double"&gt;27.48254&lt;/D&gt;&lt;/FQL&gt;&lt;FQL&gt;&lt;Q&gt;JNJ-US^FE_VALUATION(ROE,MEAN,LTMA,,-10AY,0,AY,'')&lt;/Q&gt;&lt;R&gt;11&lt;/R&gt;&lt;C&gt;1&lt;/C&gt;&lt;D xsi:type="xsd:double"&gt;24.179157&lt;/D&gt;&lt;D xsi:type="xsd:double"&gt;25.894764&lt;/D&gt;&lt;D xsi:type="xsd:double"&gt;25.622818&lt;/D&gt;&lt;D xsi:type="xsd:double"&gt;32.751377&lt;/D&gt;&lt;D xsi:type="xsd:double"&gt;35.965908&lt;/D&gt;&lt;D xsi:type="xsd:double"&gt;32.531796&lt;/D&gt;&lt;D xsi:type="xsd:double"&gt;35.14758&lt;/D&gt;&lt;D xsi:type="xsd:double"&gt;34.44419&lt;/D&gt;&lt;D xsi:type="xsd:double"&gt;33.296227&lt;/D&gt;&lt;D xsi:type="xsd:double"&gt;34.199646&lt;/D&gt;&lt;D xsi:type="xsd:double"&gt;33.68279&lt;/D&gt;&lt;/FQL&gt;&lt;FQL&gt;&lt;Q&gt;XOM-US^FE_VALUATION(ROE,MEAN,LTMA,,-10AY,0,AY,'')&lt;/Q&gt;&lt;R&gt;11&lt;/R&gt;&lt;C&gt;1&lt;/C&gt;&lt;D xsi:type="xsd:double"&gt;11.517295&lt;/D&gt;&lt;D xsi:type="xsd:double"&gt;6.6837587&lt;/D&gt;&lt;D xsi:type="xsd:double"&gt;7.5022163&lt;/D&gt;&lt;D xsi:type="xsd:double"&gt;9.587073&lt;/D&gt;&lt;D xsi:type="xsd:double"&gt;8.0294075&lt;/D&gt;&lt;D xsi:type="xsd:double"&gt;1.3317449&lt;/D&gt;&lt;D xsi:type="xsd:double"&gt;7.6995215&lt;/D&gt;&lt;D xsi:type="xsd:double"&gt;23.803476&lt;/D&gt;&lt;D xsi:type="xsd:double"&gt;21.432894&lt;/D&gt;&lt;D xsi:type="xsd:double"&gt;14.611443&lt;/D&gt;&lt;D xsi:type="xsd:double"&gt;11.499843&lt;/D&gt;&lt;/FQL&gt;&lt;FQL&gt;&lt;Q&gt;NFLX-US^FE_VALUATION(ROE,MEAN,LTMA,,-10AY,0,AY,'')&lt;/Q&gt;&lt;R&gt;11&lt;/R&gt;&lt;C&gt;1&lt;/C&gt;&lt;D xsi:type="xsd:double"&gt;7.294985&lt;/D&gt;&lt;D xsi:type="xsd:double"&gt;4.9593744&lt;/D&gt;&lt;D xsi:type="xsd:double"&gt;13.0758505&lt;/D&gt;&lt;D xsi:type="xsd:double"&gt;20.87743&lt;/D&gt;&lt;D xsi:type="xsd:double"&gt;21.075602&lt;/D&gt;&lt;D xsi:type="xsd:double"&gt;25.570831&lt;/D&gt;&lt;D xsi:type="xsd:double"&gt;30.659939&lt;/D&gt;&lt;D xsi:type="xsd:double"&gt;25.01845&lt;/D&gt;&lt;D xsi:type="xsd:double"&gt;21.77763&lt;/D&gt;&lt;D xsi:type="xsd:double"&gt;32.77132&lt;/D&gt;&lt;D xsi:type="xsd:double"&gt;39.184498&lt;/D&gt;&lt;/FQL&gt;&lt;FQL&gt;&lt;Q&gt;MA-US^FE_VALUATION(ROE,MEAN,LTMA,,-10AY,0,AY,'')&lt;/Q&gt;&lt;R&gt;11&lt;/R&gt;&lt;C&gt;1&lt;/C&gt;&lt;D xsi:type="xsd:double"&gt;52.78844&lt;/D&gt;&lt;D xsi:type="xsd:double"&gt;61.360043&lt;/D&gt;&lt;D xsi:type="xsd:double"&gt;73.70978&lt;/D&gt;&lt;D xsi:type="xsd:double"&gt;95.90477&lt;/D&gt;&lt;D xsi:type="xsd:double"&gt;141.42213&lt;/D&gt;&lt;D xsi:type="xsd:double"&gt;112.52544&lt;/D&gt;&lt;D xsi:type="xsd:double"&gt;113.352776&lt;/D&gt;&lt;D xsi:type="xsd:double"&gt;139.1647&lt;/D&gt;&lt;D xsi:type="xsd:double"&gt;175.04831&lt;/D&gt;&lt;D xsi:type="xsd:double"&gt;157.83531&lt;/D&gt;&lt;D xsi:type="xsd:double"&gt;173.18915&lt;/D&gt;&lt;/FQL&gt;&lt;FQL&gt;&lt;Q&gt;V-US^FE_VALUATION(ROE,MEAN,LTMA,,-10AY,0,AY,'')&lt;/Q&gt;&lt;R&gt;11&lt;/R&gt;&lt;C&gt;1&lt;/C&gt;&lt;D xsi:type="xsd:double"&gt;21.338966&lt;/D&gt;&lt;D xsi:type="xsd:double"&gt;18.929287&lt;/D&gt;&lt;D xsi:type="xsd:double"&gt;23.726648&lt;/D&gt;&lt;D xsi:type="xsd:double"&gt;28.582579&lt;/D&gt;&lt;D xsi:type="xsd:double"&gt;30.70656&lt;/D&gt;&lt;D xsi:type="xsd:double"&gt;29.248276&lt;/D&gt;&lt;D xsi:type="xsd:double"&gt;31.24938&lt;/D&gt;&lt;D xsi:type="xsd:double"&gt;40.43139&lt;/D&gt;&lt;D xsi:type="xsd:double"&gt;42.877983&lt;/D&gt;&lt;D xsi:type="xsd:double"&gt;50.36123&lt;/D&gt;&lt;D xsi:type="xsd:double"&gt;58.430176&lt;/D&gt;&lt;/FQL&gt;&lt;FQL&gt;&lt;Q&gt;LLY-US^FE_VALUATION(ROE,MEAN,LTMA,,-10AY,0,AY,'')&lt;/Q&gt;&lt;R&gt;11&lt;/R&gt;&lt;C&gt;1&lt;/C&gt;&lt;D xsi:type="xsd:double"&gt;20.779732&lt;/D&gt;&lt;D xsi:type="xsd:double"&gt;24.917755&lt;/D&gt;&lt;D xsi:type="xsd:double"&gt;29.051695&lt;/D&gt;&lt;D xsi:type="xsd:double"&gt;43.33039&lt;/D&gt;&lt;D xsi:type="xsd:double"&gt;73.68277&lt;/D&gt;&lt;D xsi:type="xsd:double"&gt;122.11709&lt;/D&gt;&lt;D xsi:type="xsd:double"&gt;103.13284&lt;/D&gt;&lt;D xsi:type="xsd:double"&gt;74.89825&lt;/D&gt;&lt;D xsi:type="xsd:double"&gt;62.10283&lt;/D&gt;&lt;D xsi:type="xsd:double"&gt;70.47159&lt;/D&gt;&lt;D xsi:type="xsd:double"&gt;75.621544&lt;/D&gt;&lt;/FQL&gt;&lt;FQL&gt;&lt;Q&gt;700-HK^FE_VALUATION(ROE,MEAN,LTMA,,-10AY,0,AY,'')&lt;/Q&gt;&lt;R&gt;11&lt;/R&gt;&lt;C&gt;1&lt;/C&gt;&lt;D xsi:type="xsd:double"&gt;28.280046&lt;/D&gt;&lt;D xsi:type="xsd:double"&gt;26.793047&lt;/D&gt;&lt;D xsi:type="xsd:double"&gt;25.959969&lt;/D&gt;&lt;D xsi:type="xsd:double"&gt;24.943773&lt;/D&gt;&lt;D xsi:type="xsd:double"&gt;23.02134&lt;/D&gt;&lt;D xsi:type="xsd:double"&gt;21.36963&lt;/D&gt;&lt;D xsi:type="xsd:double"&gt;18.29755&lt;/D&gt;&lt;D xsi:type="xsd:double"&gt;16.84287&lt;/D&gt;&lt;D xsi:type="xsd:double"&gt;16.603378&lt;/D&gt;&lt;D xsi:type="xsd:double"&gt;20.191326&lt;/D&gt;&lt;D xsi:type="xsd:double"&gt;21.330074&lt;/D&gt;&lt;/FQL&gt;&lt;FQL&gt;&lt;Q&gt;WMT-US^FE_VALUATION(ROE,MEAN,LTMA,,-10AY,0,AY,'')&lt;/Q&gt;&lt;R&gt;11&lt;/R&gt;&lt;C&gt;1&lt;/C&gt;&lt;D xsi:type="xsd:double"&gt;17.98484&lt;/D&gt;&lt;D xsi:type="xsd:double"&gt;17.329567&lt;/D&gt;&lt;D xsi:type="xsd:double"&gt;17.46035&lt;/D&gt;&lt;D xsi:type="xsd:double"&gt;18.017838&lt;/D&gt;&lt;D xsi:type="xsd:double"&gt;18.983295&lt;/D&gt;&lt;D xsi:type="xsd:double"&gt;15.56255&lt;/D&gt;&lt;D xsi:type="xsd:double"&gt;19.950333&lt;/D&gt;&lt;D xsi:type="xsd:double"&gt;19.713385&lt;/D&gt;&lt;D xsi:type="xsd:double"&gt;20.935944&lt;/D&gt;&lt;D xsi:type="xsd:double"&gt;21.173733&lt;/D&gt;&lt;D xsi:type="xsd:double"&gt;21.422897&lt;/D&gt;&lt;/FQL&gt;&lt;FQL&gt;&lt;Q&gt;JPM-US^FE_VALUATION(ROE,MEAN,LTMA,,-10AY,0,AY,'')&lt;/Q&gt;&lt;R&gt;11&lt;/R&gt;&lt;C&gt;1&lt;/C&gt;&lt;D xsi:type="xsd:double"&gt;9.465873&lt;/D&gt;&lt;D xsi:type="xsd:double"&gt;9.051285&lt;/D&gt;&lt;D xsi:type="xsd:double"&gt;9.942557&lt;/D&gt;&lt;D xsi:type="xsd:double"&gt;12.257719&lt;/D&gt;&lt;D xsi:type="xsd:double"&gt;13.412833&lt;/D&gt;&lt;D xsi:type="xsd:double"&gt;9.35227&lt;/D&gt;&lt;D xsi:type="xsd:double"&gt;14.788381&lt;/D&gt;&lt;D xsi:type="xsd:double"&gt;13.849777&lt;/D&gt;&lt;D xsi:type="xsd:double"&gt;14.906255&lt;/D&gt;&lt;D xsi:type="xsd:double"&gt;15.370224&lt;/D&gt;&lt;D xsi:type="xsd:double"&gt;15.71185&lt;/D&gt;&lt;/FQL&gt;&lt;FQL&gt;&lt;Q&gt;ORCL-US^FE_VALUATION(ROE,MEAN,LTMA,,-10AY,0,AY,'')&lt;/Q&gt;&lt;R&gt;11&lt;/R&gt;&lt;C&gt;1&lt;/C&gt;&lt;D xsi:type="xsd:double"&gt;24.357048&lt;/D&gt;&lt;D xsi:type="xsd:double"&gt;23.14876&lt;/D&gt;&lt;D xsi:type="xsd:double"&gt;20.992092&lt;/D&gt;&lt;D xsi:type="xsd:double"&gt;28.443415&lt;/D&gt;&lt;D xsi:type="xsd:double"&gt;61.54493&lt;/D&gt;&lt;D xsi:type="xsd:double"&gt;103.50357&lt;/D&gt;&lt;D xsi:type="xsd:double"&gt;266.54288&lt;/D&gt;&lt;D xsi:type="xsd:string"&gt;@NA&lt;/D&gt;&lt;D xsi:type="xsd:double"&gt;338.23633&lt;/D&gt;&lt;D xsi:type="xsd:double"&gt;130.55136&lt;/D&gt;&lt;D xsi:type="xsd:double"&gt;70.13455&lt;/D&gt;&lt;/FQL&gt;&lt;FQL&gt;&lt;Q&gt;BRK.B-US^FE_VALUATION(ROE,MEAN,LTMA,,-10AY,0,AY,'')&lt;/Q&gt;&lt;R&gt;11&lt;/R&gt;&lt;C&gt;1&lt;/C&gt;&lt;D xsi:type="xsd:double"&gt;6.672504&lt;/D&gt;&lt;D xsi:type="xsd:double"&gt;6.606058&lt;/D&gt;&lt;D xsi:type="xsd:double"&gt;5.676434&lt;/D&gt;&lt;D xsi:type="xsd:double"&gt;5.893638&lt;/D&gt;&lt;D xsi:type="xsd:double"&gt;6.5135727&lt;/D&gt;&lt;D xsi:type="xsd:double"&gt;5.5456467&lt;/D&gt;&lt;D xsi:type="xsd:double"&gt;5.3618073&lt;/D&gt;&lt;D xsi:type="xsd:double"&gt;6.1524925&lt;/D&gt;&lt;D xsi:type="xsd:double"&gt;6.2646537&lt;/D&gt;&lt;D xsi:type="xsd:double"&gt;6.7324586&lt;/D&gt;&lt;D xsi:type="xsd:double"&gt;6.692065&lt;/D&gt;&lt;/FQL&gt;&lt;FQL&gt;&lt;Q&gt;2330-TW^FE_VALUATION(ROE,MEAN,LTMA,,-10AY,0,AY,'')&lt;/Q&gt;&lt;R&gt;11&lt;/R&gt;&lt;C&gt;1&lt;/C&gt;&lt;D xsi:type="xsd:double"&gt;24.800655&lt;/D&gt;&lt;D xsi:type="xsd:double"&gt;23.550903&lt;/D&gt;&lt;D xsi:type="xsd:double"&gt;22.689884&lt;/D&gt;&lt;D xsi:type="xsd:double"&gt;21.81024&lt;/D&gt;&lt;D xsi:type="xsd:double"&gt;19.547068&lt;/D&gt;&lt;D xsi:type="xsd:double"&gt;24.456022&lt;/D&gt;&lt;D xsi:type="xsd:double"&gt;26.880285&lt;/D&gt;&lt;D xsi:type="xsd:double"&gt;31.89508&lt;/D&gt;&lt;D xsi:type="xsd:double"&gt;25.91097&lt;/D&gt;&lt;D xsi:type="xsd:double"&gt;25.43379&lt;/D&gt;&lt;D xsi:type="xsd:double"&gt;28.595903&lt;/D&gt;&lt;/FQL&gt;&lt;FQL&gt;&lt;Q&gt;TSLA-US^FE_VALUATION(ROE,MEAN,LTMA,,-10AY,0,AY,'')&lt;/Q&gt;&lt;R&gt;11&lt;/R&gt;&lt;C&gt;1&lt;/C&gt;&lt;D xsi:type="xsd:double"&gt;-6.2551565&lt;/D&gt;&lt;D xsi:type="xsd:double"&gt;-9.146866&lt;/D&gt;&lt;D xsi:type="xsd:double"&gt;-18.245512&lt;/D&gt;&lt;D xsi:type="xsd:double"&gt;-21.488564&lt;/D&gt;&lt;D xsi:type="xsd:double"&gt;-9.062871&lt;/D&gt;&lt;D xsi:type="xsd:double"&gt;10.001428&lt;/D&gt;&lt;D xsi:type="xsd:double"&gt;16.011988&lt;/D&gt;&lt;D xsi:type="xsd:double"&gt;28.943983&lt;/D&gt;&lt;D xsi:type="xsd:double"&gt;22.33091&lt;/D&gt;&lt;D xsi:type="xsd:double"&gt;12.071731&lt;/D&gt;&lt;D xsi:type="xsd:double"&gt;8.300494&lt;/D&gt;&lt;/FQL&gt;&lt;FQL&gt;&lt;Q&gt;2222-SA^FE_VALUATION(ROE,MEAN,LTMA,,-10AY,0,AY,'')&lt;/Q&gt;&lt;R&gt;11&lt;/R&gt;&lt;C&gt;1&lt;/C&gt;&lt;D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xsi:type="xsd:double"&gt;23.121075&lt;/D&gt;&lt;D xsi:type="xsd:double"&gt;29.697037&lt;/D&gt;&lt;D xsi:type="xsd:double"&gt;40.641056&lt;/D&gt;&lt;D xsi:type="xsd:double"&gt;32.57412&lt;/D&gt;&lt;D xsi:type="xsd:double"&gt;27.91746&lt;/D&gt;&lt;D xsi:type="xsd:double"&gt;24.770239&lt;/D&gt;&lt;/FQL&gt;&lt;FQL&gt;&lt;Q&gt;META-US^FE_VALUATION(ROE,MEAN,LTMA,,-10AY,0,AY,'')&lt;/Q&gt;&lt;R&gt;11&lt;/R&gt;&lt;C&gt;1&lt;/C&gt;&lt;D xsi:type="xsd:double"&gt;13.819181&lt;/D&gt;&lt;D xsi:type="xsd:double"&gt;18.63482&lt;/D&gt;&lt;D xsi:type="xsd:double"&gt;20.821524&lt;/D&gt;&lt;D xsi:type="xsd:double"&gt;23.518326&lt;/D&gt;&lt;D xsi:type="xsd:double"&gt;20.607817&lt;/D&gt;&lt;D xsi:type="xsd:double"&gt;18.612259&lt;/D&gt;&lt;D xsi:type="xsd:double"&gt;24.903812&lt;/D&gt;&lt;D xsi:type="xsd:double"&gt;23.008259&lt;/D&gt;&lt;D xsi:type="xsd:double"&gt;21.651321&lt;/D&gt;&lt;D xsi:type="xsd:double"&gt;28.229464&lt;/D&gt;&lt;D xsi:type="xsd:double"&gt;31.533354&lt;/D&gt;&lt;/FQL&gt;&lt;FQL&gt;&lt;Q&gt;AVGO-US^FE_VALUATION(ROE,MEAN,LTMA,,-10AY,0,AY,'')&lt;/Q&gt;&lt;R&gt;11&lt;/R&gt;&lt;C&gt;1&lt;/C&gt;&lt;D xsi:type="xsd:double"&gt;51.98222&lt;/D&gt;&lt;D xsi:type="xsd:double"&gt;20.533781&lt;/D&gt;&lt;D xsi:type="xsd:double"&gt;29.704714&lt;/D&gt;&lt;D xsi:type="xsd:double"&gt;33.938046&lt;/D&gt;&lt;D xsi:type="xsd:double"&gt;39.86123&lt;/D&gt;&lt;D xsi:type="xsd:double"&gt;38.03951&lt;/D&gt;&lt;D xsi:type="xsd:double"&gt;46.014343&lt;/D&gt;&lt;D xsi:type="xsd:double"&gt;66.668015&lt;/D&gt;&lt;D xsi:type="xsd:double"&gt;75.20505&lt;/D&gt;&lt;D xsi:type="xsd:double"&gt;36.219185&lt;/D&gt;&lt;D xsi:type="xsd:double"&gt;40.34046&lt;/D&gt;&lt;/FQL&gt;&lt;FQL&gt;&lt;Q&gt;AMZN-US^FE_VALUATION(ROE,MEAN,LTMA,,-10AY,0,AY,'')&lt;/Q&gt;&lt;R&gt;11&lt;/R&gt;&lt;C&gt;1&lt;/C&gt;&lt;D xsi:type="xsd:double"&gt;3.9191864&lt;/D&gt;&lt;D xsi:type="xsd:double"&gt;13.016966&lt;/D&gt;&lt;D xsi:type="xsd:double"&gt;8.816098&lt;/D&gt;&lt;D xsi:type="xsd:double"&gt;17.397121&lt;/D&gt;&lt;D xsi:type="xsd:double"&gt;20.24415&lt;/D&gt;&lt;D xsi:type="xsd:double"&gt;16.776726&lt;/D&gt;&lt;D xsi:type="xsd:double"&gt;19.471409&lt;/D&gt;&lt;D xsi:type="xsd:double"&gt;6.766135&lt;/D&gt;&lt;D xsi:type="xsd:double"&gt;8.535281&lt;/D&gt;&lt;D xsi:type="xsd:double"&gt;17.068724&lt;/D&gt;&lt;D xsi:type="xsd:double"&gt;19.545412&lt;/D&gt;&lt;/FQL&gt;&lt;FQL&gt;&lt;Q&gt;GOOGL-US^FE_VALUATION(ROE,MEAN,LTMA,,-10AY,0,AY,'')&lt;/Q&gt;&lt;R&gt;11&lt;/R&gt;&lt;C&gt;1&lt;/C&gt;&lt;D xsi:type="xsd:double"&gt;16.044596&lt;/D&gt;&lt;D xsi:type="xsd:double"&gt;16.451683&lt;/D&gt;&lt;D xsi:type="xsd:double"&gt;14.360711&lt;/D&gt;&lt;D xsi:type="xsd:double"&gt;15.975504&lt;/D&gt;&lt;D xsi:type="xsd:double"&gt;16.837744&lt;/D&gt;&lt;D xsi:type="xsd:double"&gt;14.70868&lt;/D&gt;&lt;D xsi:type="xsd:double"&gt;24.454563&lt;/D&gt;&lt;D xsi:type="xsd:double"&gt;25.983894&lt;/D&gt;&lt;D xsi:type="xsd:double"&gt;24.111637&lt;/D&gt;&lt;D xsi:type="xsd:double"&gt;27.698845&lt;/D&gt;&lt;D xsi:type="xsd:double"&gt;30.000362&lt;/D&gt;&lt;/FQL&gt;&lt;FQL&gt;&lt;Q&gt;AAPL-US^FE_VALUATION(ROE,MEAN,LTMA,,-10AY,0,AY,'')&lt;/Q&gt;&lt;R&gt;11&lt;/R&gt;&lt;C&gt;1&lt;/C&gt;&lt;D xsi:type="xsd:double"&gt;39.72831&lt;/D&gt;&lt;D xsi:type="xsd:double"&gt;36.357265&lt;/D&gt;&lt;D xsi:type="xsd:double"&gt;34.594696&lt;/D&gt;&lt;D xsi:type="xsd:double"&gt;51.10211&lt;/D&gt;&lt;D xsi:type="xsd:double"&gt;58.92663&lt;/D&gt;&lt;D xsi:type="xsd:double"&gt;87.51151&lt;/D&gt;&lt;D xsi:type="xsd:double"&gt;147.10553&lt;/D&gt;&lt;D xsi:type="xsd:double"&gt;170.82559&lt;/D&gt;&lt;D xsi:type="xsd:double"&gt;161.05191&lt;/D&gt;&lt;D xsi:type="xsd:double"&gt;155.8771&lt;/D&gt;&lt;D xsi:type="xsd:double"&gt;171.29378&lt;/D&gt;&lt;/FQL&gt;&lt;FQL&gt;&lt;Q&gt;MSFT-US^FE_VALUATION(ROE,MEAN,LTMA,,-10AY,0,AY,'')&lt;/Q&gt;&lt;R&gt;11&lt;/R&gt;&lt;C&gt;1&lt;/C&gt;&lt;D xsi:type="xsd:double"&gt;26.779646&lt;/D&gt;&lt;D xsi:type="xsd:double"&gt;30.602858&lt;/D&gt;&lt;D xsi:type="xsd:double"&gt;32.982887&lt;/D&gt;&lt;D xsi:type="xsd:double"&gt;35.545143&lt;/D&gt;&lt;D xsi:type="xsd:double"&gt;35.07231&lt;/D&gt;&lt;D xsi:type="xsd:double"&gt;36.85667&lt;/D&gt;&lt;D xsi:type="xsd:double"&gt;40.549557&lt;/D&gt;&lt;D xsi:type="xsd:double"&gt;40.025284&lt;/D&gt;&lt;D xsi:type="xsd:double"&gt;34.245007&lt;/D&gt;&lt;D xsi:type="xsd:double"&gt;31.466871&lt;/D&gt;&lt;D xsi:type="xsd:double"&gt;28.561747&lt;/D&gt;&lt;/FQL&gt;&lt;FQL&gt;&lt;Q&gt;NVDA-US^SUM(FF_EPS(QTR_R,0,-3CQ))&lt;/Q&gt;&lt;R&gt;1&lt;/R&gt;&lt;C&gt;1&lt;/C&gt;&lt;D xsi:type="xsd:double"&gt;3.5135&lt;/D&gt;&lt;/FQL&gt;&lt;FQL&gt;&lt;Q&gt;1398-HK^FE_VALUATION(ROE,MEAN,LTMA,,-5AY,0,AY,'')&lt;/Q&gt;&lt;R&gt;6&lt;/R&gt;&lt;C&gt;1&lt;/C&gt;&lt;D xsi:type="xsd:double"&gt;10.966622&lt;/D&gt;&lt;D xsi:type="xsd:double"&gt;11.298362&lt;/D&gt;&lt;D xsi:type="xsd:double"&gt;11.211268&lt;/D&gt;&lt;D xsi:type="xsd:double"&gt;10.52509&lt;/D&gt;&lt;D xsi:type="xsd:double"&gt;9.673291&lt;/D&gt;&lt;D xsi:type="xsd:double"&gt;9.185808&lt;/D&gt;&lt;/FQL&gt;&lt;FQL&gt;&lt;Q&gt;005930-KR^FE_VALUATION(ROE,MEAN,LTMA,,-5AY,0,AY,'')&lt;/Q&gt;&lt;R&gt;6&lt;/R&gt;&lt;C&gt;1&lt;/C&gt;&lt;D xsi:type="xsd:double"&gt;9.027882&lt;/D&gt;&lt;D xsi:type="xsd:d</t>
        </r>
      </text>
    </comment>
    <comment ref="A26" authorId="0" shapeId="0" xr:uid="{4E50E3CE-AA93-4332-B6AC-3C930FD9F1DE}">
      <text>
        <r>
          <rPr>
            <b/>
            <sz val="9"/>
            <color indexed="81"/>
            <rFont val="Tahoma"/>
            <family val="2"/>
          </rPr>
          <t>ouble"&gt;12.443725&lt;/D&gt;&lt;D xsi:type="xsd:double"&gt;12.4852085&lt;/D&gt;&lt;D xsi:type="xsd:double"&gt;6.425949&lt;/D&gt;&lt;D xsi:type="xsd:double"&gt;8.22062&lt;/D&gt;&lt;D xsi:type="xsd:double"&gt;7.6926017&lt;/D&gt;&lt;/FQL&gt;&lt;FQL&gt;&lt;Q&gt;PG-US^FE_VALUATION(ROE,MEAN,LTMA,,-5AY,0,AY,'')&lt;/Q&gt;&lt;R&gt;6&lt;/R&gt;&lt;C&gt;1&lt;/C&gt;&lt;D xsi:type="xsd:double"&gt;27.872503&lt;/D&gt;&lt;D xsi:type="xsd:double"&gt;30.793772&lt;/D&gt;&lt;D xsi:type="xsd:double"&gt;28.561464&lt;/D&gt;&lt;D xsi:type="xsd:double"&gt;29.02464&lt;/D&gt;&lt;D xsi:type="xsd:double"&gt;30.480125&lt;/D&gt;&lt;D xsi:type="xsd:double"&gt;30.077106&lt;/D&gt;&lt;/FQL&gt;&lt;FQL&gt;&lt;Q&gt;BAC-US^FE_VALUATION(ROE,MEAN,LTMA,,-5AY,0,AY,'')&lt;/Q&gt;&lt;R&gt;6&lt;/R&gt;&lt;C&gt;1&lt;/C&gt;&lt;D xsi:type="xsd:double"&gt;6.8350406&lt;/D&gt;&lt;D xsi:type="xsd:double"&gt;9.584763&lt;/D&gt;&lt;D xsi:type="xsd:double"&gt;10.684534&lt;/D&gt;&lt;D xsi:type="xsd:double"&gt;10.234089&lt;/D&gt;&lt;D xsi:type="xsd:double"&gt;9.101169&lt;/D&gt;&lt;D xsi:type="xsd:double"&gt;9.395706&lt;/D&gt;&lt;/FQL&gt;&lt;FQL&gt;&lt;Q&gt;9988-HK^FE_VALUATION(ROE,MEAN,LTMA,,-5AY,0,AY,'')&lt;/Q&gt;&lt;R&gt;6&lt;/R&gt;&lt;C&gt;1&lt;/C&gt;&lt;D xsi:type="xsd:double"&gt;17.907978&lt;/D&gt;&lt;D xsi:type="xsd:double"&gt;16.37861&lt;/D&gt;&lt;D xsi:type="xsd:double"&gt;13.432342&lt;/D&gt;&lt;D xsi:type="xsd:double"&gt;14.462797&lt;/D&gt;&lt;D xsi:type="xsd:double"&gt;14.360116&lt;/D&gt;&lt;D xsi:type="xsd:double"&gt;13.879982&lt;/D&gt;&lt;/FQL&gt;&lt;FQL&gt;&lt;Q&gt;ABBV-US^FE_VALUATION(ROE,MEAN,LTMA,,-5AY,0,AY,'')&lt;/Q&gt;&lt;R&gt;6&lt;/R&gt;&lt;C&gt;1&lt;/C&gt;&lt;D xsi:type="xsd:double"&gt;6794.9854&lt;/D&gt;&lt;D xsi:type="xsd:double"&gt;121.81229&lt;/D&gt;&lt;D xsi:type="xsd:double"&gt;116.9449&lt;/D&gt;&lt;D xsi:type="xsd:double"&gt;132.66055&lt;/D&gt;&lt;D xsi:type="xsd:double"&gt;207.3994&lt;/D&gt;&lt;D xsi:type="xsd:double"&gt;639.1697&lt;/D&gt;&lt;/FQL&gt;&lt;FQL&gt;&lt;Q&gt;PLTR-US^FE_VALUATION(ROE,MEAN,LTMA,,-5AY,0,AY,'')&lt;/Q&gt;&lt;R&gt;6&lt;/R&gt;&lt;C&gt;1&lt;/C&gt;&lt;D xsi:type="xsd:string"&gt;@NA&lt;/D&gt;&lt;D xsi:type="xsd:double"&gt;16.517124&lt;/D&gt;&lt;D xsi:type="xsd:double"&gt;6.9773607&lt;/D&gt;&lt;D xsi:type="xsd:double"&gt;12.934907&lt;/D&gt;&lt;D xsi:type="xsd:double"&gt;17.918139&lt;/D&gt;&lt;D xsi:type="xsd:double"&gt;21.495386&lt;/D&gt;&lt;/FQL&gt;&lt;FQL&gt;&lt;Q&gt;HD-US^FE_VALUATION(ROE,MEAN,LTMA,,-5AY,0,AY,'')&lt;/Q&gt;&lt;R&gt;6&lt;/R&gt;&lt;C&gt;1&lt;/C&gt;&lt;D xsi:type="xsd:double"&gt;26171.098&lt;/D&gt;&lt;D xsi:type="xsd:double"&gt;820.7699&lt;/D&gt;&lt;D xsi:type="xsd:string"&gt;@NA&lt;/D&gt;&lt;D xsi:type="xsd:double"&gt;2349.9814&lt;/D&gt;&lt;D xsi:type="xsd:double"&gt;315.09253&lt;/D&gt;&lt;D xsi:type="xsd:double"&gt;142.32678&lt;/D&gt;&lt;/FQL&gt;&lt;FQL&gt;&lt;Q&gt;COST-US^FE_VALUATION(ROE,MEAN,LTMA,,-5AY,0,AY,'')&lt;/Q&gt;&lt;R&gt;6&lt;/R&gt;&lt;C&gt;1&lt;/C&gt;&lt;D xsi:type="xsd:double"&gt;21.341627&lt;/D&gt;&lt;D xsi:type="xsd:double"&gt;26.32706&lt;/D&gt;&lt;D xsi:type="xsd:double"&gt;27.018145&lt;/D&gt;&lt;D xsi:type="xsd:double"&gt;25.390062&lt;/D&gt;&lt;D xsi:type="xsd:double"&gt;29.18713&lt;/D&gt;&lt;D xsi:type="xsd:double"&gt;27.48254&lt;/D&gt;&lt;/FQL&gt;&lt;FQL&gt;&lt;Q&gt;JNJ-US^FE_VALUATION(ROE,MEAN,LTMA,,-5AY,0,AY,'')&lt;/Q&gt;&lt;R&gt;6&lt;/R&gt;&lt;C&gt;1&lt;/C&gt;&lt;D xsi:type="xsd:double"&gt;32.531796&lt;/D&gt;&lt;D xsi:type="xsd:double"&gt;35.14758&lt;/D&gt;&lt;D xsi:type="xsd:double"&gt;34.44419&lt;/D&gt;&lt;D xsi:type="xsd:double"&gt;33.296227&lt;/D&gt;&lt;D xsi:type="xsd:double"&gt;34.199646&lt;/D&gt;&lt;D xsi:type="xsd:double"&gt;33.68279&lt;/D&gt;&lt;/FQL&gt;&lt;FQL&gt;&lt;Q&gt;XOM-US^FE_VALUATION(ROE,MEAN,LTMA,,-5AY,0,AY,'')&lt;/Q&gt;&lt;R&gt;6&lt;/R&gt;&lt;C&gt;1&lt;/C&gt;&lt;D xsi:type="xsd:double"&gt;1.3317449&lt;/D&gt;&lt;D xsi:type="xsd:double"&gt;7.6995215&lt;/D&gt;&lt;D xsi:type="xsd:double"&gt;23.803476&lt;/D&gt;&lt;D xsi:type="xsd:double"&gt;21.432894&lt;/D&gt;&lt;D xsi:type="xsd:double"&gt;14.611443&lt;/D&gt;&lt;D xsi:type="xsd:double"&gt;11.499843&lt;/D&gt;&lt;/FQL&gt;&lt;FQL&gt;&lt;Q&gt;NFLX-US^FE_VALUATION(ROE,MEAN,LTMA,,-5AY,0,AY,'')&lt;/Q&gt;&lt;R&gt;6&lt;/R&gt;&lt;C&gt;1&lt;/C&gt;&lt;D xsi:type="xsd:double"&gt;25.570831&lt;/D&gt;&lt;D xsi:type="xsd:double"&gt;30.659939&lt;/D&gt;&lt;D xsi:type="xsd:double"&gt;25.01845&lt;/D&gt;&lt;D xsi:type="xsd:double"&gt;21.77763&lt;/D&gt;&lt;D xsi:type="xsd:double"&gt;32.77132&lt;/D&gt;&lt;D xsi:type="xsd:double"&gt;39.184498&lt;/D&gt;&lt;/FQL&gt;&lt;FQL&gt;&lt;Q&gt;MA-US^FE_VALUATION(ROE,MEAN,LTMA,,-5AY,0,AY,'')&lt;/Q&gt;&lt;R&gt;6&lt;/R&gt;&lt;C&gt;1&lt;/C&gt;&lt;D xsi:type="xsd:double"&gt;112.52544&lt;/D&gt;&lt;D xsi:type="xsd:double"&gt;113.352776&lt;/D&gt;&lt;D xsi:type="xsd:double"&gt;139.1647&lt;/D&gt;&lt;D xsi:type="xsd:double"&gt;175.04831&lt;/D&gt;&lt;D xsi:type="xsd:double"&gt;157.83531&lt;/D&gt;&lt;D xsi:type="xsd:double"&gt;173.18915&lt;/D&gt;&lt;/FQL&gt;&lt;FQL&gt;&lt;Q&gt;V-US^FE_VALUATION(ROE,MEAN,LTMA,,-5AY,0,AY,'')&lt;/Q&gt;&lt;R&gt;6&lt;/R&gt;&lt;C&gt;1&lt;/C&gt;&lt;D xsi:type="xsd:double"&gt;29.248276&lt;/D&gt;&lt;D xsi:type="xsd:double"&gt;31.24938&lt;/D&gt;&lt;D xsi:type="xsd:double"&gt;40.43139&lt;/D&gt;&lt;D xsi:type="xsd:double"&gt;42.877983&lt;/D&gt;&lt;D xsi:type="xsd:double"&gt;50.36123&lt;/D&gt;&lt;D xsi:type="xsd:double"&gt;58.430176&lt;/D&gt;&lt;/FQL&gt;&lt;FQL&gt;&lt;Q&gt;LLY-US^FE_VALUATION(ROE,MEAN,LTMA,,-5AY,0,AY,'')&lt;/Q&gt;&lt;R&gt;6&lt;/R&gt;&lt;C&gt;1&lt;/C&gt;&lt;D xsi:type="xsd:double"&gt;122.11709&lt;/D&gt;&lt;D xsi:type="xsd:double"&gt;103.13284&lt;/D&gt;&lt;D xsi:type="xsd:double"&gt;74.89825&lt;/D&gt;&lt;D xsi:type="xsd:double"&gt;62.10283&lt;/D&gt;&lt;D xsi:type="xsd:double"&gt;70.47159&lt;/D&gt;&lt;D xsi:type="xsd:double"&gt;75.621544&lt;/D&gt;&lt;/FQL&gt;&lt;FQL&gt;&lt;Q&gt;700-HK^FE_VALUATION(ROE,MEAN,LTMA,,-5AY,0,AY,'')&lt;/Q&gt;&lt;R&gt;6&lt;/R&gt;&lt;C&gt;1&lt;/C&gt;&lt;D xsi:type="xsd:double"&gt;21.36963&lt;/D&gt;&lt;D xsi:type="xsd:double"&gt;18.29755&lt;/D&gt;&lt;D xsi:type="xsd:double"&gt;16.84287&lt;/D&gt;&lt;D xsi:type="xsd:double"&gt;16.603378&lt;/D&gt;&lt;D xsi:type="xsd:double"&gt;20.191326&lt;/D&gt;&lt;D xsi:type="xsd:double"&gt;21.330074&lt;/D&gt;&lt;/FQL&gt;&lt;FQL&gt;&lt;Q&gt;WMT-US^FE_VALUATION(ROE,MEAN,LTMA,,-5AY,0,AY,'')&lt;/Q&gt;&lt;R&gt;6&lt;/R&gt;&lt;C&gt;1&lt;/C&gt;&lt;D xsi:type="xsd:double"&gt;15.56255&lt;/D&gt;&lt;D xsi:type="xsd:double"&gt;19.950333&lt;/D&gt;&lt;D xsi:type="xsd:double"&gt;19.713385&lt;/D&gt;&lt;D xsi:type="xsd:double"&gt;20.935944&lt;/D&gt;&lt;D xsi:type="xsd:double"&gt;21.173733&lt;/D&gt;&lt;D xsi:type="xsd:double"&gt;21.422897&lt;/D&gt;&lt;/FQL&gt;&lt;FQL&gt;&lt;Q&gt;JPM-US^FE_VALUATION(ROE,MEAN,LTMA,,-5AY,0,AY,'')&lt;/Q&gt;&lt;R&gt;6&lt;/R&gt;&lt;C&gt;1&lt;/C&gt;&lt;D xsi:type="xsd:double"&gt;9.35227&lt;/D&gt;&lt;D xsi:type="xsd:double"&gt;14.788381&lt;/D&gt;&lt;D xsi:type="xsd:double"&gt;13.849777&lt;/D&gt;&lt;D xsi:type="xsd:double"&gt;14.906255&lt;/D&gt;&lt;D xsi:type="xsd:double"&gt;15.370224&lt;/D&gt;&lt;D xsi:type="xsd:double"&gt;15.71185&lt;/D&gt;&lt;/FQL&gt;&lt;FQL&gt;&lt;Q&gt;ORCL-US^FE_VALUATION(ROE,MEAN,LTMA,,-5AY,0,AY,'')&lt;/Q&gt;&lt;R&gt;6&lt;/R&gt;&lt;C&gt;1&lt;/C&gt;&lt;D xsi:type="xsd:double"&gt;103.50357&lt;/D&gt;&lt;D xsi:type="xsd:double"&gt;266.54288&lt;/D&gt;&lt;D xsi:type="xsd:string"&gt;@NA&lt;/D&gt;&lt;D xsi:type="xsd:double"&gt;338.23633&lt;/D&gt;&lt;D xsi:type="xsd:double"&gt;130.55136&lt;/D&gt;&lt;D xsi:type="xsd:double"&gt;70.13455&lt;/D&gt;&lt;/FQL&gt;&lt;FQL&gt;&lt;Q&gt;BRK.B-US^FE_VALUATION(ROE,MEAN,LTMA,,-5AY,0,AY,'')&lt;/Q&gt;&lt;R&gt;6&lt;/R&gt;&lt;C&gt;1&lt;/C&gt;&lt;D xsi:type="xsd:double"&gt;5.5456467&lt;/D&gt;&lt;D xsi:type="xsd:double"&gt;5.3618073&lt;/D&gt;&lt;D xsi:type="xsd:double"&gt;6.1524925&lt;/D&gt;&lt;D xsi:type="xsd:double"&gt;6.2646537&lt;/D&gt;&lt;D xsi:type="xsd:double"&gt;6.7324586&lt;/D&gt;&lt;D xsi:type="xsd:double"&gt;6.692065&lt;/D&gt;&lt;/FQL&gt;&lt;FQL&gt;&lt;Q&gt;2330-TW^FE_VALUATION(ROE,MEAN,LTMA,,-5AY,0,AY,'')&lt;/Q&gt;&lt;R&gt;6&lt;/R&gt;&lt;C&gt;1&lt;/C&gt;&lt;D xsi:type="xsd:double"&gt;24.456022&lt;/D&gt;&lt;D xsi:type="xsd:double"&gt;26.880285&lt;/D&gt;&lt;D xsi:type="xsd:double"&gt;31.89508&lt;/D&gt;&lt;D xsi:type="xsd:double"&gt;25.91097&lt;/D&gt;&lt;D xsi:type="xsd:double"&gt;25.43379&lt;/D&gt;&lt;D xsi:type="xsd:double"&gt;28.595903&lt;/D&gt;&lt;/FQL&gt;&lt;FQL&gt;&lt;Q&gt;TSLA-US^FE_VALUATION(ROE,MEAN,LTMA,,-5AY,0,AY,'')&lt;/Q&gt;&lt;R&gt;6&lt;/R&gt;&lt;C&gt;1&lt;/C&gt;&lt;D xsi:type="xsd:double"&gt;10.001428&lt;/D&gt;&lt;D xsi:type="xsd:double"&gt;16.011988&lt;/D&gt;&lt;D xsi:type="xsd:double"&gt;28.943983&lt;/D&gt;&lt;D xsi:type="xsd:double"&gt;22.33091&lt;/D&gt;&lt;D xsi:type="xsd:double"&gt;12.071731&lt;/D&gt;&lt;D xsi:type="xsd:double"&gt;8.300494&lt;/D&gt;&lt;/FQL&gt;&lt;FQL&gt;&lt;Q&gt;2222-SA^FE_VALUATION(ROE,MEAN,LTMA,,-5AY,0,AY,'')&lt;/Q&gt;&lt;R&gt;6&lt;/R&gt;&lt;C&gt;1&lt;/C&gt;&lt;D xsi:type="xsd:double"&gt;23.121075&lt;/D&gt;&lt;D xsi:type="xsd:double"&gt;29.697037&lt;/D&gt;&lt;D xsi:type="xsd:double"&gt;40.641056&lt;/D&gt;&lt;D xsi:type="xsd:double"&gt;32.57412&lt;/D&gt;&lt;D xsi:type="xsd:double"&gt;27.91746&lt;/D&gt;&lt;D xsi:type="xsd:double"&gt;24.770239&lt;/D&gt;&lt;/FQL&gt;&lt;FQL&gt;&lt;Q&gt;META-US^FE_VALUATION(ROE,MEAN,LTMA,,-5AY,0,AY,'')&lt;/Q&gt;&lt;R&gt;6&lt;/R&gt;&lt;C&gt;1&lt;/C&gt;&lt;D xsi:type="xsd:double"&gt;18.612259&lt;/D&gt;&lt;D xsi:type="xsd:double"&gt;24.903812&lt;/D&gt;&lt;D xsi:type="xsd:double"&gt;23.008259&lt;/D&gt;&lt;D xsi:type="xsd:double"&gt;21.651321&lt;/D&gt;&lt;D xsi:type="xsd:double"&gt;28.229464&lt;/D&gt;&lt;D xsi:type="xsd:double"&gt;31.533354&lt;/D&gt;&lt;/FQL&gt;&lt;FQL&gt;&lt;Q&gt;AVGO-US^FE_VALUATION(ROE,MEAN,LTMA,,-5AY,0,AY,'')&lt;/Q&gt;&lt;R&gt;6&lt;/R&gt;&lt;C&gt;1&lt;/C&gt;&lt;D xsi:type="xsd:double"&gt;38.03951&lt;/D&gt;&lt;D xsi:type="xsd:double"&gt;46.014343&lt;/D&gt;&lt;D xsi:type="xsd:double"&gt;66.668015&lt;/D&gt;&lt;D xsi:type="xsd:double"&gt;75.20505&lt;/D&gt;&lt;D xsi:type="xsd:double"&gt;36.219185&lt;/D&gt;&lt;D xsi:type="xsd:double"&gt;40.34046&lt;/D&gt;&lt;/FQL&gt;&lt;FQL&gt;&lt;Q&gt;AMZN-US^FE_VALUATION(ROE,MEAN,LTMA,,-5AY,0,AY,'')&lt;/Q&gt;&lt;R&gt;6&lt;/R&gt;&lt;C&gt;1&lt;/C&gt;&lt;D xsi:type="xsd:double"&gt;16.776726&lt;/D&gt;&lt;D xsi:type="xsd:double"&gt;19.471409&lt;/D&gt;&lt;D xsi:type="xsd:double"&gt;6.766135&lt;/D&gt;&lt;D xsi:type="xsd:double"&gt;8.535281&lt;/D&gt;&lt;D xsi:type="xsd:double"&gt;17.068724&lt;/D&gt;&lt;D xsi:type="xsd:double"&gt;19.545412&lt;/D&gt;&lt;/FQL&gt;&lt;FQL&gt;&lt;Q&gt;GOOGL-US^FE_VALUATION(ROE,MEAN,LTMA,,-5AY,0,AY,'')&lt;/Q&gt;&lt;R&gt;6&lt;/R&gt;&lt;C&gt;1&lt;/C&gt;&lt;D xsi:type="xsd:double"&gt;14.70868&lt;/D&gt;&lt;D xsi:type="xsd:double"&gt;24.454563&lt;/D&gt;&lt;D xsi:type="xsd:double"&gt;25.983894&lt;/D&gt;&lt;D xsi:type="xsd:double"&gt;24.111637&lt;/D&gt;&lt;D xsi:type="xsd:double"&gt;27.698845&lt;/D&gt;&lt;D xsi:type="xsd:double"&gt;30.000362&lt;/D&gt;&lt;/FQL&gt;&lt;FQL&gt;&lt;Q&gt;AAPL-US^FE_VALUATION(ROE,MEAN,LTMA,,-5AY,0,AY,'')&lt;/Q&gt;&lt;R&gt;6&lt;/R&gt;&lt;C&gt;1&lt;/C&gt;&lt;D xsi:type="xsd:double"&gt;87.51151&lt;/D&gt;&lt;D xsi:type="xsd:double"&gt;147.10553&lt;/D&gt;&lt;D xsi:type="xsd:double"&gt;170.82559&lt;/D&gt;&lt;D xsi:type="xsd:double"&gt;161.05191&lt;/D&gt;&lt;D xsi:type="xsd:double"&gt;155.8771&lt;/D&gt;&lt;D xsi:type="xsd:double"&gt;171.29378&lt;/D&gt;&lt;/FQL&gt;&lt;FQL&gt;&lt;Q&gt;MSFT-US^FE_VALUATION(ROE,MEAN,LTMA,,-5AY,0,AY,'')&lt;/Q&gt;&lt;R&gt;6&lt;/R&gt;&lt;C&gt;1&lt;/C&gt;&lt;D xsi:type="xsd:double"&gt;36.85667&lt;/D&gt;&lt;D xsi:type="xsd:double"&gt;40.549557&lt;/D&gt;&lt;D xsi:type="xsd:double"&gt;40.025284&lt;/D&gt;&lt;D xsi:type="xsd:double"&gt;34.245007&lt;/D&gt;&lt;D xsi:type="xsd:double"&gt;31.466871&lt;/D&gt;&lt;D xsi:type="xsd:double"&gt;28.561747&lt;/D&gt;&lt;/FQL&gt;&lt;FQL&gt;&lt;Q&gt;NVDA-US^SUM(FF_EPS(QTR_R,-4CQ,-7CQ))&lt;/Q&gt;&lt;R&gt;1&lt;/R&gt;&lt;C&gt;1&lt;/C&gt;&lt;D xsi:type="xsd:double"&gt;1.4619&lt;/D&gt;&lt;/FQL&gt;&lt;FQL&gt;&lt;Q&gt;NVDA-US^SUM(FF_EPS(QTR_R,-8CQ,-11CQ))&lt;/Q&gt;&lt;R&gt;1&lt;/R&gt;&lt;C&gt;1&lt;/C&gt;&lt;D xsi:type="xsd:double"&gt;0.1663&lt;/D&gt;&lt;/FQL&gt;&lt;FQL&gt;&lt;Q&gt;NVDA-US^SUM(FF_EPS(QTR_R,-12CQ,-15CQ))&lt;/Q&gt;&lt;R&gt;1&lt;/R&gt;&lt;C&gt;1&lt;/C&gt;&lt;D xsi:type="xsd:double"&gt;0.2789&lt;/D&gt;&lt;/FQL&gt;&lt;FQL&gt;&lt;Q&gt;NVDA-US^SUM(FF_EPS(QTR_R,-16CQ,-19CQ))&lt;/Q&gt;&lt;R&gt;1&lt;/R&gt;&lt;C&gt;1&lt;/C&gt;&lt;D xsi:type="xsd:double"&gt;0.1863&lt;/D&gt;&lt;/FQL&gt;&lt;FQL&gt;&lt;Q&gt;NVDA-US^SUM(FF_EPS(QTR_R,-20CQ,-23CQ))&lt;/Q&gt;&lt;R&gt;1&lt;/R&gt;&lt;C&gt;1&lt;/C&gt;&lt;D xsi:type="xsd:double"&gt;0.1115&lt;/D&gt;&lt;/FQL&gt;&lt;FQL&gt;&lt;Q&gt;1398-HK^SUM(FF_EPS(QTR_R,0,-3CQ))&lt;/Q&gt;&lt;R&gt;1&lt;/R&gt;&lt;C&gt;1&lt;/C&gt;&lt;D xsi:type="xsd:double"&gt;1.1014&lt;/D&gt;&lt;/FQL&gt;&lt;FQL&gt;&lt;Q&gt;005930-KR^SUM(FF_EPS(QTR_R,0,-3CQ))&lt;/Q&gt;&lt;R&gt;1&lt;/R&gt;&lt;C&gt;1&lt;/C&gt;&lt;D xsi:type="xsd:double"&gt;4489.9986&lt;/D&gt;&lt;/FQL&gt;&lt;FQL&gt;&lt;Q&gt;PG-US^SUM(FF_EPS(QTR_R,0,-3CQ))&lt;/Q&gt;&lt;R&gt;1&lt;/R&gt;&lt;C&gt;1&lt;/C&gt;&lt;D xsi:type="xsd:double"&gt;6.5067&lt;/D&gt;&lt;/FQL&gt;&lt;FQL&gt;&lt;Q&gt;BAC-US^SUM(FF_EPS(QTR_R,0,-3CQ))&lt;/Q&gt;&lt;R&gt;1&lt;/R&gt;&lt;C&gt;1&lt;/C&gt;&lt;D xsi:type="xsd:double"&gt;3.4147&lt;/D&gt;&lt;/FQL&gt;&lt;FQL&gt;&lt;Q&gt;9988-HK^SUM(FF_EPS(QTR_R,0,-3CQ))&lt;/Q&gt;&lt;R&gt;1&lt;/R&gt;&lt;C&gt;1&lt;/C&gt;&lt;D xsi:type="xsd:double"&gt;8.6141&lt;/D&gt;&lt;/FQL&gt;&lt;FQL&gt;&lt;Q&gt;ABBV-US^SUM(FF_EPS(QTR_R,0,-3CQ))&lt;/Q&gt;&lt;R&gt;1&lt;/R&gt;&lt;C&gt;1&lt;/C&gt;&lt;D xsi:type="xsd:double"&gt;2.1013&lt;/D&gt;&lt;/FQL&gt;&lt;FQL&gt;&lt;Q&gt;PLTR-US^SUM(FF_EPS(QTR_R,0,-3CQ))&lt;/Q&gt;&lt;R&gt;1&lt;/R&gt;&lt;C&gt;1&lt;/C&gt;&lt;D xsi:type="xsd:double"&gt;0.3009&lt;/D&gt;&lt;/FQL&gt;&lt;FQL&gt;&lt;Q&gt;HD-US^SUM(FF_EPS(QTR_R,0,-3CQ))&lt;/Q&gt;&lt;R&gt;1&lt;/R&gt;&lt;C&gt;1&lt;/C&gt;&lt;D xsi:type="xsd:double"&gt;14.721&lt;/D&gt;&lt;/FQL&gt;&lt;FQL&gt;&lt;Q&gt;COST-US^SUM(FF_EPS(QTR_R,0,-3CQ))&lt;/Q&gt;&lt;R&gt;1&lt;/R&gt;&lt;C&gt;1&lt;/C&gt;&lt;D xsi:type="xsd:double"&gt;17.6293&lt;/D&gt;&lt;/FQL&gt;&lt;FQL&gt;&lt;Q&gt;JNJ-US^SUM(FF_EPS(QTR_R,0,-3CQ))&lt;/Q&gt;&lt;R&gt;1&lt;/R&gt;&lt;C&gt;1&lt;/C&gt;&lt;D xsi:type="xsd:double"&gt;9.35&lt;/D&gt;&lt;/FQL&gt;&lt;FQL&gt;&lt;Q&gt;XOM-US^SUM(FF_EPS(QTR_R,0,-3CQ))&lt;/Q&gt;&lt;R&gt;1&lt;/R&gt;&lt;C&gt;1&lt;/C&gt;&lt;D xsi:type="xsd:double"&gt;7.0534&lt;/D&gt;&lt;/FQL&gt;&lt;FQL&gt;&lt;Q&gt;NFLX-US^SUM(FF_EPS(QTR_R,0,-3CQ))&lt;/Q&gt;&lt;R&gt;1&lt;/R&gt;&lt;C&gt;1&lt;/C&gt;&lt;D xsi:type="xsd:double"&gt;23.466&lt;/D&gt;&lt;/FQL&gt;&lt;FQL&gt;&lt;Q&gt;MA-US^SUM(FF_EPS(QTR_R,0,-3CQ))&lt;/Q&gt;&lt;R&gt;1&lt;/R&gt;&lt;C&gt;1&lt;/C&gt;&lt;D xsi:type="xsd:double"&gt;14.8243&lt;/D&gt;&lt;/FQL&gt;&lt;FQL&gt;&lt;Q&gt;V-US^SUM(FF_EPS(QTR_R,0,-3CQ))&lt;/Q&gt;&lt;R&gt;1&lt;/R&gt;&lt;C&gt;1&lt;/C&gt;&lt;D xsi:type="xsd:double"&gt;10.1301&lt;/D&gt;&lt;/FQL&gt;&lt;FQL&gt;&lt;Q&gt;LLY-US^SUM(FF_EPS(QTR_R,0,-3CQ))&lt;/Q&gt;&lt;R&gt;1&lt;/R&gt;&lt;C&gt;1&lt;/C&gt;&lt;D xsi:type="xsd:double"&gt;15.0808&lt;/D&gt;&lt;/FQL&gt;&lt;FQL&gt;&lt;Q&gt;700-HK^SUM(FF_EPS(QTR_R,0,-3CQ))&lt;/Q&gt;&lt;R&gt;1&lt;/R&gt;&lt;C&gt;1&lt;/C&gt;&lt;D xsi:type="xsd:double"&gt;24.5306&lt;/D&gt;&lt;/FQL&gt;&lt;FQL&gt;&lt;Q&gt;WMT-US^SUM(FF_EPS(QTR_R,0,-3CQ))&lt;/Q&gt;&lt;R&gt;1&lt;/R&gt;&lt;C&gt;1&lt;/C&gt;&lt;D xsi:type="xsd:double"&gt;2.6505&lt;/D&gt;&lt;/FQL&gt;&lt;FQL&gt;&lt;Q&gt;JPM-US^SUM(FF_EPS(QTR_R,0,-3CQ))&lt;/Q&gt;&lt;R&gt;1&lt;/R&gt;&lt;C&gt;1&lt;/C&gt;&lt;D xsi:type="xsd:double"&gt;19.4895&lt;/D&gt;&lt;/FQL&gt;&lt;FQL&gt;&lt;Q&gt;ORCL-US^SUM(FF_EPS(QTR_R,0,-3CQ))&lt;/Q&gt;&lt;R&gt;1&lt;/R&gt;&lt;C&gt;1&lt;/C&gt;&lt;D xsi:type="xsd:double"&gt;4.3198&lt;/D&gt;&lt;/FQL&gt;&lt;FQL&gt;&lt;Q&gt;BRK.B-US^SUM(FF_EPS(QTR_R,0,-3CQ))&lt;/Q&gt;&lt;R&gt;1&lt;/R&gt;&lt;C&gt;1&lt;/C&gt;&lt;D xsi:type="xsd:double"&gt;29.1787&lt;/D&gt;&lt;/FQL&gt;&lt;FQL&gt;&lt;Q&gt;2330-TW^SUM(FF_EPS(QTR_R,0,-3CQ))&lt;/Q&gt;&lt;R&gt;1&lt;/R&gt;&lt;C&gt;1&lt;/C&gt;&lt;D xsi:type="xsd:double"&gt;56.3034&lt;/D&gt;&lt;/FQL&gt;&lt;FQL&gt;&lt;Q&gt;TSLA-US^SUM(FF_EPS(QTR_R,0,-3CQ))&lt;/Q&gt;&lt;R&gt;1&lt;/R&gt;&lt;C&gt;1&lt;/C&gt;&lt;D xsi:type="xsd:double"&gt;1.7269&lt;/D&gt;&lt;/FQL&gt;&lt;FQL&gt;&lt;Q&gt;2222-SA^SUM(FF_EPS(QTR_R,0,-3CQ))&lt;/Q&gt;&lt;R&gt;1&lt;/R&gt;&lt;C&gt;1&lt;/C&gt;&lt;D xsi:type="xsd:double"&gt;1.5119&lt;/D&gt;&lt;/FQL&gt;&lt;FQL&gt;&lt;Q&gt;META-US^SUM(FF_EPS(QTR_R,0,-3CQ))&lt;/Q&gt;&lt;R&gt;1&lt;/R&gt;&lt;C&gt;1&lt;/C&gt;&lt;D xsi:type="xsd:double"&gt;27.6127&lt;/D&gt;&lt;/FQL&gt;&lt;FQL&gt;&lt;Q&gt;AVGO-US^SUM(FF_EPS(QTR_R,0,-3CQ))&lt;/Q&gt;&lt;R&gt;1&lt;/R&gt;&lt;C&gt;1&lt;/C&gt;&lt;D xsi:type="xsd:double"&gt;3.9141&lt;/D&gt;&lt;/FQL&gt;&lt;FQL&gt;&lt;Q&gt;AMZN-US^SUM(FF_EPS(QTR_R,0,-3CQ))&lt;/Q&gt;&lt;R&gt;1&lt;/R&gt;&lt;C&gt;1&lt;/C&gt;&lt;D xsi:type="xsd:double"&gt;6.5528&lt;/D&gt;&lt;/FQL&gt;&lt;FQL&gt;&lt;Q&gt;GOOGL-US^SUM(FF_EPS(QTR_R,0,-3CQ))&lt;/Q&gt;&lt;R&gt;1&lt;/R&gt;&lt;C&gt;1&lt;/C&gt;&lt;D xsi:type="xsd:double"&gt;9.3885&lt;/D&gt;&lt;/FQL&gt;&lt;FQL&gt;&lt;Q&gt;AAPL-US^SUM(FF_EPS(QTR_R,0,-3CQ))&lt;/Q&gt;&lt;R&gt;1&lt;/R&gt;&lt;C&gt;1&lt;/C&gt;&lt;D xsi:type="xsd:double"&gt;6.5782&lt;/D&gt;&lt;/FQL&gt;&lt;FQL&gt;&lt;Q&gt;MSFT-US^SUM(FF_EPS(QTR_R,0,-3CQ))&lt;/Q&gt;&lt;R&gt;1&lt;/R&gt;&lt;C&gt;1&lt;/C&gt;&lt;D xsi:type="xsd:double"&gt;13.6415&lt;/D&gt;&lt;/FQL&gt;&lt;FQL&gt;&lt;Q&gt;1398-HK^SUM(FF_EPS(QTR_R,-4CQ,-7CQ))&lt;/Q&gt;&lt;R&gt;1&lt;/R&gt;&lt;C&gt;1&lt;/C&gt;&lt;D xsi:type="xsd:double"&gt;1.0951&lt;/D&gt;&lt;/FQL&gt;&lt;FQL&gt;&lt;Q&gt;005930-KR^SUM(FF_EPS(QTR_R,-4CQ,-7CQ))&lt;/Q&gt;&lt;R&gt;1&lt;/R&gt;&lt;C&gt;1&lt;/C&gt;&lt;D xsi:type="xsd:double"&gt;4091.0002&lt;/D&gt;&lt;/FQL&gt;&lt;FQL&gt;&lt;Q&gt;PG-US^SUM(FF_EPS(QTR_R,-4CQ,-7CQ))&lt;/Q&gt;&lt;R&gt;1&lt;/R&gt;&lt;C&gt;1&lt;/C&gt;&lt;D xsi:type="xsd:double"&gt;6.0191&lt;/D&gt;&lt;/FQL&gt;&lt;FQL&gt;&lt;Q&gt;BAC-US^SUM(FF_EPS(QTR_R,-4CQ,-7CQ))&lt;/Q&gt;&lt;R&gt;1&lt;/R&gt;&lt;C&gt;1&lt;/C&gt;&lt;D xsi:type="xsd:double"&gt;2.8438&lt;/D&gt;&lt;/FQL&gt;&lt;FQL&gt;&lt;Q&gt;9988-HK^SUM(FF_EPS(QTR_R,-4CQ,-7CQ))&lt;/Q&gt;&lt;R&gt;1&lt;/R&gt;&lt;C&gt;1&lt;/C&gt;&lt;D xsi:type="xsd:double"&gt;3.7811&lt;/D&gt;&lt;/FQL&gt;&lt;FQL&gt;&lt;Q&gt;ABBV-US^SUM(FF_EPS(QTR_R,-4CQ,-7CQ))&lt;/Q&gt;&lt;R&gt;1&lt;/R&gt;&lt;C&gt;1&lt;/C&gt;&lt;D xsi:type="xsd:double"&gt;2.9898&lt;/D&gt;&lt;/FQL&gt;&lt;FQL&gt;&lt;Q&gt;PLTR-US^SUM(FF_EPS(QTR_R,-4CQ,-7CQ))&lt;/Q&gt;&lt;R&gt;1&lt;/R&gt;&lt;C&gt;1&lt;/C&gt;&lt;D xsi:type="xsd:double"&gt;0.17&lt;/D&gt;&lt;/FQL&gt;&lt;FQL&gt;&lt;Q&gt;HD-US^SUM(FF_EPS(QTR_R,-4CQ,-7CQ))&lt;/Q&gt;&lt;R&gt;1&lt;/R&gt;&lt;C&gt;1&lt;/C&gt;&lt;D xsi:type="xsd:double"&gt;10.2607&lt;/D&gt;&lt;/FQL&gt;&lt;FQL&gt;&lt;Q&gt;COST-US^SUM(FF_EPS(QTR_R,-4CQ,-7CQ))&lt;/Q&gt;&lt;R&gt;1&lt;/R&gt;&lt;C&gt;1&lt;/C&gt;&lt;D xsi:type="xsd:double"&gt;12.3546&lt;/D&gt;&lt;/FQL&gt;&lt;FQL&gt;&lt;Q&gt;JNJ-US^SUM(FF_EPS(QTR_R,-4CQ,-7CQ))&lt;/Q&gt;&lt;R&gt;1&lt;/R&gt;&lt;C&gt;1&lt;/C&gt;&lt;D xsi:type="xsd:double"&gt;6.9183&lt;/D&gt;&lt;/FQL&gt;&lt;FQL&gt;&lt;Q&gt;XOM-US^SUM(FF_EPS(QTR_R,-4CQ,-7CQ))&lt;/Q&gt;&lt;R&gt;1&lt;/R&gt;&lt;C&gt;1&lt;/C&gt;&lt;D xsi:type="xsd:double"&gt;8.3525&lt;/D&gt;&lt;/FQL&gt;&lt;FQL&gt;&lt;Q&gt;NFLX-US^SUM(FF_EPS(QTR_R,-4CQ,-7CQ))&lt;/Q&gt;&lt;R&gt;1&lt;/R&gt;&lt;C&gt;1&lt;/C&gt;&lt;D xsi:type="xsd:double"&gt;16.0021&lt;/D&gt;&lt;/FQL&gt;&lt;FQL&gt;&lt;Q&gt;MA-US^SUM(FF_EPS(QTR_R,-4CQ,-7CQ))&lt;/Q&gt;&lt;R&gt;1&lt;/R&gt;&lt;C&gt;1&lt;/C&gt;&lt;D xsi:type="xsd:double"&gt;13.0871&lt;/D&gt;&lt;/FQL&gt;&lt;FQL&gt;&lt;Q&gt;V-US^SUM(FF_EPS(QTR_R,-4CQ,-7CQ))&lt;/Q&gt;&lt;R&gt;1&lt;/R&gt;&lt;C&gt;1&lt;/C&gt;&lt;D xsi:type="xsd:double"&gt;9.2053&lt;/D&gt;&lt;/FQL&gt;&lt;FQL&gt;&lt;Q&gt;LLY-US^SUM(FF_EPS(QTR_R,-4CQ,-7CQ))&lt;/Q&gt;&lt;R&gt;1&lt;/R&gt;&lt;C&gt;1&lt;/C&gt;&lt;D xsi:type="xsd:double"&gt;8.0056&lt;/D&gt;&lt;/FQL&gt;&lt;FQL&gt;&lt;Q&gt;700-HK^SUM(FF_EPS(QTR_R,-4CQ,-7CQ))&lt;/Q&gt;&lt;R&gt;1&lt;/R&gt;&lt;C&gt;1&lt;/C&gt;&lt;D xsi:type="xsd:double"&gt;17.6347&lt;/D&gt;&lt;/FQL&gt;&lt;FQL&gt;&lt;Q&gt;WMT-US^SUM(FF_EPS(QTR_R,-4CQ,-7CQ))&lt;/Q&gt;&lt;R&gt;1&lt;/R&gt;&lt;C&gt;1&lt;/C&gt;&lt;D xsi:type="xsd:double"&gt;1.3677&lt;/D&gt;&lt;/FQL&gt;&lt;FQL&gt;&lt;Q&gt;JPM-US^SUM(FF_EPS(QTR_R,-4CQ,-7CQ))&lt;/Q&gt;&lt;R&gt;1&lt;/R&gt;&lt;C&gt;1&lt;/C&gt;&lt;D xsi:type="xsd:double"&gt;17.9288&lt;/D&gt;&lt;/FQL&gt;&lt;FQL&gt;&lt;Q&gt;ORCL-US^SUM(FF_EPS(QTR_R,-4CQ,-7CQ))&lt;/Q&gt;&lt;R&gt;1&lt;/R&gt;&lt;C&gt;1&lt;/C&gt;&lt;D xsi:type="xsd:double"&gt;2.8492&lt;/D&gt;&lt;/FQL&gt;&lt;FQL&gt;&lt;Q&gt;BRK.B-US^SUM(FF_EPS(QTR_R,-4CQ,-7CQ))&lt;/Q&gt;&lt;R&gt;1&lt;/R&gt;&lt;C&gt;1&lt;/C&gt;&lt;D xsi:type="xsd:double"&gt;31.4439&lt;/D&gt;&lt;/FQL&gt;&lt;FQL&gt;&lt;Q&gt;2330-TW^SUM(FF_EPS(QTR_R,-4CQ,-7CQ))&lt;/Q&gt;&lt;R&gt;1&lt;/R&gt;&lt;C&gt;1&lt;/C&gt;&lt;D xsi:type="xsd:double"&gt;35.5976&lt;/D&gt;&lt;/FQL&gt;&lt;FQL&gt;&lt;Q&gt;TSLA-US^SUM(FF_EPS(QTR_R,-4CQ,-7CQ))&lt;/Q&gt;&lt;R&gt;1&lt;/R&gt;&lt;C&gt;1&lt;/C&gt;&lt;D xsi:type="xsd:double"&gt;3.6131&lt;/D&gt;&lt;/FQL&gt;&lt;FQL&gt;&lt;Q&gt;2222-SA^SUM(FF_EPS(QTR_R,-4CQ,-7CQ))&lt;/Q&gt;&lt;R&gt;1&lt;/R&gt;&lt;C&gt;1&lt;/C&gt;&lt;D xsi:type="xsd:double"&gt;1.8018&lt;/D&gt;&lt;/FQL&gt;&lt;FQL&gt;&lt;Q&gt;META-US^SUM(FF_EPS(QTR_R,-4CQ,-7CQ))&lt;/Q&gt;&lt;R&gt;1&lt;/R&gt;&lt;C&gt;1&lt;/C&gt;&lt;D xsi:type="xsd:double"&gt;19.5865&lt;/D&gt;&lt;/FQL&gt;&lt;FQL&gt;&lt;Q&gt;AVGO-US^SUM(FF_EPS(QTR_R,-4CQ,-7CQ))&lt;/Q&gt;&lt;R&gt;1&lt;/R&gt;&lt;C&gt;1&lt;/C&gt;&lt;D xsi:type="xsd:double"&gt;1.5509&lt;/D&gt;&lt;/FQL&gt;&lt;FQL&gt;&lt;Q&gt;AMZN-US^SUM(FF_EPS(QTR_R,-4CQ,-7CQ))&lt;/Q&gt;&lt;R&gt;1&lt;/R&gt;&lt;C&gt;1&lt;/C&gt;&lt;D xsi:type="xsd:double"&gt;4.1739&lt;/D&gt;&lt;/FQL&gt;&lt;FQL&gt;&lt;Q&gt;GOOGL-US^SUM(FF_EPS(QTR_R,-4CQ,-7CQ))&lt;/Q&gt;&lt;R&gt;1&lt;/R&gt;&lt;C&gt;1&lt;/C&gt;&lt;D xsi:type="xsd:double"&gt;6.9716&lt;/D&gt;&lt;/FQL&gt;&lt;FQL&gt;&lt;Q&gt;AAPL-US^SUM(FF_EPS(QTR_R,-4CQ,-7CQ))&lt;/Q&gt;&lt;R&gt;1&lt;/R&gt;&lt;C&gt;1&lt;/C&gt;&lt;D xsi:type="xsd:double"&gt;6.5679&lt;/D&gt;&lt;/FQL&gt;&lt;FQL&gt;&lt;Q&gt;MSFT-US^SUM(FF_EPS(QTR_R,-4CQ,-7CQ))&lt;/Q&gt;&lt;R&gt;1&lt;/R&gt;&lt;C&gt;1&lt;/C&gt;&lt;D xsi:type="xsd:double"&gt;11.8011&lt;/D&gt;&lt;/FQL&gt;&lt;FQL&gt;&lt;Q&gt;1398-HK^SUM(FF_EPS(QTR_R,-8CQ,-11CQ))&lt;/Q&gt;&lt;R&gt;1&lt;/R&gt;&lt;C&gt;1&lt;/C&gt;&lt;D xsi:type="xsd:double"&gt;1.1482&lt;/D&gt;&lt;/FQL&gt;&lt;FQL&gt;&lt;Q&gt;005930-KR^SUM(FF_EPS(QTR_R,-8CQ,-11CQ))&lt;/Q&gt;&lt;R&gt;1&lt;/R&gt;&lt;C&gt;1&lt;/C&gt;&lt;D xsi:type="xsd:double"&gt;5240.1606&lt;/D&gt;&lt;/FQL&gt;&lt;FQL&gt;&lt;Q&gt;PG-US^SUM(FF_EPS(QTR_R,-8CQ,-11CQ))&lt;/Q&gt;&lt;R&gt;1&lt;/R&gt;&lt;C&gt;1&lt;/C&gt;&lt;D xsi:type="xsd:double"&gt;5.8978&lt;/D&gt;&lt;/FQL&gt;&lt;FQL&gt;&lt;Q&gt;BAC-US^SUM(FF_EPS(QTR_R,-8CQ,-11CQ))&lt;/Q&gt;&lt;R&gt;1&lt;/R&gt;&lt;C&gt;1&lt;/C&gt;&lt;D xsi:type="xsd:double"&gt;3.4741&lt;/D&gt;&lt;/FQL&gt;&lt;FQL&gt;&lt;Q&gt;9988-HK^SUM(FF_EPS(QTR_R,-8CQ,-11CQ))&lt;/Q&gt;&lt;R&gt;1&lt;/R&gt;&lt;C&gt;1&lt;/C&gt;&lt;D xsi:type="xsd:double"&gt;4.5359&lt;/D&gt;&lt;/FQL&gt;&lt;FQL&gt;&lt;Q&gt;ABBV-US^SUM(FF_EPS(QTR_R,-8CQ,-11CQ))&lt;/Q&gt;&lt;R&gt;1&lt;/R&gt;&lt;C&gt;1&lt;/C&gt;&lt;D xsi:type="xsd:double"&gt;4.8693&lt;/D&gt;&lt;/FQL&gt;&lt;FQL&gt;&lt;Q&gt;PLTR-US^SUM(FF_EPS(QTR_R,-8CQ,-11CQ))&lt;/Q&gt;&lt;R&gt;1&lt;/R&gt;&lt;C&gt;1&lt;/C&gt;&lt;D xsi:type="xsd:double"&gt;-0.0258&lt;/D&gt;&lt;/FQL&gt;&lt;FQL&gt;&lt;Q&gt;HD-US^SUM(FF_EPS(QTR_R,-8CQ,-11CQ))&lt;/Q&gt;&lt;R&gt;1&lt;/R&gt;&lt;C&gt;1&lt;/C&gt;&lt;D xsi:type="xsd:double"&gt;11.3674&lt;/D&gt;&lt;/FQL&gt;&lt;FQL&gt;&lt;Q&gt;COST-US^SUM(FF_EPS(QTR_R,-8CQ,-11CQ))&lt;/Q&gt;&lt;R&gt;1&lt;/R&gt;&lt;C&gt;1&lt;/C&gt;&lt;D xsi:type="xsd:double"&gt;10.5677&lt;/D&gt;&lt;/FQL&gt;&lt;FQL&gt;&lt;Q&gt;JNJ-US^SUM(FF_EPS(QTR_R,-8CQ,-11CQ))&lt;/Q&gt;&lt;R&gt;1&lt;/R&gt;&lt;C&gt;1&lt;/C&gt;&lt;D xsi:type="xsd:double"&gt;4.9363&lt;/D&gt;&lt;/FQL&gt;&lt;FQL&gt;&lt;Q&gt;XOM-US^SUM(FF_EPS(QTR_R,-8CQ,-11CQ))&lt;/Q&gt;&lt;R&gt;1&lt;/R&gt;&lt;C&gt;1&lt;/C&gt;&lt;D xsi:type="xsd:double"&gt;12.5033&lt;/D&gt;&lt;/FQL&gt;&lt;FQL&gt;&lt;Q&gt;NFLX-US^SUM(FF_EPS(QTR_R,-8CQ,-11CQ))&lt;/Q&gt;&lt;R&gt;1&lt;/R&gt;&lt;C&gt;1&lt;/C&gt;&lt;D xsi:type="xsd:double"&gt;9.4063&lt;/D&gt;&lt;/FQL&gt;&lt;FQL&gt;&lt;Q&gt;MA-US^SUM(FF_EPS(QTR_R,-8CQ,-11CQ))&lt;/Q&gt;&lt;R&gt;1&lt;/R&gt;&lt;C&gt;1&lt;/C&gt;&lt;D xsi:type="xsd:double"&gt;10.6712&lt;/D&gt;&lt;/FQL&gt;&lt;FQL&gt;&lt;Q&gt;V-US^SUM(FF_EPS(QTR_R,-8CQ,-11CQ))&lt;/Q&gt;&lt;R&gt;1&lt;/R&gt;&lt;C&gt;1&lt;/C&gt;&lt;D xsi:type="xsd:double"&gt;7.743&lt;/D&gt;&lt;/FQL&gt;&lt;FQL&gt;&lt;Q&gt;LLY-US^SUM(FF_EPS(QTR_R,-8CQ,-11CQ))&lt;/Q&gt;&lt;R&gt;1&lt;/R&gt;&lt;C&gt;1&lt;/C&gt;&lt;D xsi:type="xsd:double"&gt;7.0876&lt;/D&gt;&lt;/FQL&gt;&lt;FQL&gt;&lt;Q&gt;700-HK^SUM(FF_EPS(QTR_R,-8CQ,-11CQ))&lt;/Q&gt;&lt;R&gt;1&lt;/R&gt;&lt;C&gt;1&lt;/C&gt;&lt;D xsi:type="xsd:double"&gt;23.2796&lt;/D&gt;&lt;/FQL&gt;&lt;FQL&gt;&lt;Q&gt;WMT-US^SUM(FF_EPS(QTR_R,-8CQ,-11CQ))&lt;/Q&gt;&lt;R&gt;1&lt;/R&gt;&lt;C&gt;1&lt;/C&gt;&lt;D xsi:type="xsd:double"&gt;0.7578&lt;/D&gt;&lt;/FQL&gt;&lt;FQL&gt;&lt;Q&gt;JPM-US^SUM(FF_EPS(QTR_R,-8CQ,-11CQ))&lt;/Q&gt;&lt;R&gt;1&lt;/R&gt;&lt;C&gt;1&lt;/C&gt;&lt;D xsi:type="xsd:double"&gt;15.5467&lt;/D&gt;&lt;/FQL&gt;&lt;FQL&gt;&lt;Q&gt;ORCL-US^SUM(FF_EPS(QTR_R,-8CQ,-11CQ))&lt;/Q&gt;&lt;R&gt;1&lt;/R&gt;&lt;C&gt;1&lt;/C&gt;&lt;D xsi:type="xsd:double"&gt;2.504&lt;/D&gt;&lt;/FQL&gt;&lt;FQL&gt;&lt;Q&gt;BRK.B-US^SUM(FF_EPS(QTR_R,-8CQ,-11CQ))&lt;/Q&gt;&lt;R&gt;1&lt;/R&gt;&lt;C&gt;1&lt;/C&gt;&lt;D xsi:type="xsd:double"&gt;39.7328&lt;/D&gt;&lt;/FQL&gt;&lt;FQL&gt;&lt;Q&gt;2330-TW^SUM(FF_EPS(QTR_R,-8CQ,-11CQ))&lt;/Q&gt;&lt;R&gt;1&lt;/R&gt;&lt;C&gt;1&lt;/C&gt;&lt;D xsi:type="xsd:double"&gt;37.2377&lt;/D&gt;&lt;/FQL&gt;&lt;FQL&gt;&lt;Q&gt;TSLA-US^SUM(FF_EPS(QTR_R,-8CQ,-11CQ))&lt;/Q&gt;&lt;R&gt;1&lt;/R&gt;&lt;C&gt;1&lt;/C&gt;&lt;D xsi:type="xsd:double"&gt;3.5248&lt;/D&gt;&lt;/FQL&gt;&lt;FQL&gt;&lt;Q&gt;2222-SA^SUM(FF_EPS(QTR_R,-8CQ,-11CQ))&lt;/Q&gt;&lt;R&gt;1&lt;/R&gt;&lt;C&gt;1&lt;/C&gt;&lt;D xsi:type="xsd:double"&gt;2.099&lt;/D&gt;&lt;/FQL&gt;&lt;FQL&gt;&lt;Q&gt;META-US^SUM(FF_EPS(QTR_R,-8CQ,-11CQ))&lt;/Q&gt;&lt;R&gt;1&lt;/R&gt;&lt;C&gt;1&lt;/C&gt;&lt;D xsi:type="xsd:double"&gt;8.5785&lt;/D&gt;&lt;/FQL&gt;&lt;FQL&gt;&lt;Q&gt;AVGO-US^SUM(FF_EPS(QTR_R,-8CQ,-11CQ))&lt;/Q&gt;&lt;R&gt;1&lt;/R&gt;&lt;C&gt;1&lt;/C&gt;&lt;D xsi:type="xsd:double"&gt;2.4667&lt;/D&gt;&lt;/FQL&gt;&lt;FQL&gt;&lt;Q&gt;AMZN-US^SUM(FF_EPS(QTR_R,-8CQ,-11CQ))&lt;/Q&gt;&lt;R&gt;1&lt;/R&gt;&lt;C&gt;1&lt;/C&gt;&lt;D xsi:type="xsd:double"&gt;1.2576&lt;/D&gt;&lt;/FQL&gt;&lt;FQL&gt;&lt;Q&gt;GOOGL-US^SUM(FF_EPS(QTR_R,-8CQ,-11CQ))&lt;/Q&gt;&lt;R&gt;1&lt;/R&gt;&lt;C&gt;1&lt;/C&gt;&lt;D xsi:type="xsd:double"&gt;4.7272&lt;/D&gt;&lt;/FQL&gt;&lt;FQL&gt;&lt;Q&gt;AAPL-US^SUM(FF_EPS(QTR_R,-8CQ,-11CQ))&lt;/Q&gt;&lt;R&gt;1&lt;/R&gt;&lt;C&gt;1&lt;/C&gt;&lt;D xsi:type="xsd:double"&gt;5.9505&lt;/D&gt;&lt;/FQL&gt;&lt;FQL&gt;&lt;Q&gt;MSFT-US^SUM(FF_EPS(QTR_R,-8CQ,-11CQ))&lt;/Q&gt;&lt;R&gt;1&lt;/R&gt;&lt;C&gt;1&lt;/C&gt;&lt;D xsi:type="xsd:double"&gt;9.6843&lt;/D&gt;&lt;/FQL&gt;&lt;FQL&gt;&lt;Q&gt;1398-HK^SUM(FF_EPS(QTR_R,-12CQ,-15CQ))&lt;/Q&gt;&lt;R&gt;1&lt;/R&gt;&lt;C&gt;1&lt;/C&gt;&lt;D xsi:type="xsd:double"&gt;1.2104&lt;/D&gt;&lt;/FQL&gt;&lt;FQL&gt;&lt;Q&gt;005930-KR^SUM(FF_EPS(QTR_R,-12CQ,-15CQ))&lt;/Q&gt;&lt;R&gt;1&lt;/R&gt;&lt;C&gt;1&lt;/C&gt;&lt;D xsi:type="xsd:double"&gt;6592.9803&lt;/D&gt;&lt;/FQL&gt;&lt;FQL&gt;&lt;Q&gt;PG-US^SUM(FF_EPS(QTR_R,-12CQ,-15CQ))&lt;/Q&gt;&lt;R&gt;1&lt;/R&gt;&lt;C&gt;1&lt;/C&gt;&lt;D xsi:type="xsd:double"&gt;5.8022&lt;/D&gt;&lt;/FQL&gt;&lt;FQL&gt;&lt;Q&gt;BAC-US^SUM(FF_EPS(QTR_R,-12CQ,-15CQ))&lt;/Q&gt;&lt;R&gt;1&lt;/R&gt;&lt;C&gt;1&lt;/C&gt;&lt;D xsi:type="xsd:double"&gt;3.2018&lt;/D&gt;&lt;/FQL&gt;&lt;FQL&gt;&lt;Q&gt;9988-HK^SUM(FF_EPS(QTR_R,-12CQ,-15CQ))&lt;/Q&gt;&lt;R&gt;1&lt;/R&gt;&lt;C&gt;1&lt;/C&gt;&lt;D xsi:type="xsd:double"&gt;2.2023&lt;/D&gt;&lt;/FQL&gt;&lt;FQL&gt;&lt;Q&gt;ABBV-US^SUM(FF_EPS(QTR_R,-12CQ,-15CQ))&lt;/Q&gt;&lt;R&gt;1&lt;/R&gt;&lt;C&gt;1&lt;/C&gt;&lt;D xsi:type="xsd:double"&gt;7.0668&lt;/D&gt;&lt;/FQL&gt;&lt;FQL&gt;&lt;Q&gt;PLTR-US^SUM(FF_EPS(QTR_R,-12CQ,-15CQ))&lt;/Q&gt;&lt;R&gt;1&lt;/R&gt;&lt;C&gt;1&lt;/C&gt;&lt;D xsi:type="xsd:double"&gt;-0.2667&lt;/D&gt;&lt;/FQL&gt;&lt;FQL&gt;&lt;Q&gt;HD-US^SUM(FF_EPS(QTR_R,-12CQ,-15CQ))&lt;/Q&gt;&lt;R&gt;1&lt;/R&gt;&lt;C&gt;1&lt;/C&gt;&lt;D xsi:type="xsd:double"&gt;11.2269&lt;/D&gt;&lt;/FQL&gt;&lt;FQL&gt;&lt;Q&gt;COST-US^SUM(FF_EPS(QTR_R,-12CQ,-15CQ))&lt;/Q&gt;&lt;R&gt;1&lt;/R&gt;&lt;C&gt;1&lt;/C&gt;&lt;D xsi:type="xsd:double"&gt;9.6556&lt;/D&gt;&lt;/FQL&gt;&lt;FQL&gt;&lt;Q&gt;JNJ-US^SUM(FF_EPS(QTR_R,-12CQ,-15CQ))&lt;/Q&gt;&lt;R&gt;1&lt;/R&gt;&lt;C&gt;1&lt;/C&gt;&lt;D xsi:type="xsd:double"&gt;6.8799&lt;/D&gt;&lt;/FQL&gt;&lt;FQL&gt;&lt;Q&gt;XOM-US^SUM(FF_EPS(QTR_R,-12CQ,-15CQ))&lt;/Q&gt;&lt;R&gt;1&lt;/R&gt;&lt;C&gt;1&lt;/C&gt;&lt;D xsi:type="xsd:double"&gt;9.1549&lt;/D&gt;&lt;/FQL&gt;&lt;FQL&gt;&lt;Q&gt;NFLX-US^SUM(FF_EPS(QTR_R,-12CQ,-15CQ))&lt;/Q&gt;&lt;R&gt;1&lt;/R&gt;&lt;C&gt;1&lt;/C&gt;&lt;D xsi:type="xsd:double"&gt;11.2454&lt;/D&gt;&lt;/FQL&gt;&lt;FQL&gt;&lt;Q&gt;MA-US^SUM(FF_EPS(QTR_R,-12CQ,-15CQ))&lt;/Q&gt;&lt;R&gt;1&lt;/R&gt;&lt;C&gt;1&lt;/C&gt;&lt;D xsi:type="xsd:double"&gt;9.8689&lt;/D&gt;&lt;/FQL&gt;&lt;FQL&gt;&lt;Q&gt;V-US^SUM(FF_EPS(QTR_R,-12CQ,-15CQ))&lt;/Q&gt;&lt;R&gt;1&lt;/R&gt;&lt;C&gt;1&lt;/C&gt;&lt;D xsi:type="xsd:double"&gt;6.6344&lt;/D&gt;&lt;/FQL&gt;&lt;FQL&gt;&lt;Q&gt;LLY-US^SUM(FF_EPS(QTR_R,-12CQ,-15CQ))&lt;/Q&gt;&lt;R&gt;1&lt;/R&gt;&lt;C&gt;1&lt;/C&gt;&lt;D xsi:type="xsd:double"&gt;6.2708&lt;/D&gt;&lt;/FQL&gt;&lt;FQL&gt;&lt;Q&gt;700-HK^SUM(FF_EPS(QTR_R,-12CQ,-15CQ))&lt;/Q&gt;&lt;R&gt;1&lt;/R&gt;&lt;C&gt;1&lt;/C&gt;&lt;D xsi:type="xsd:double"&gt;22.4462&lt;/D&gt;&lt;/FQL&gt;&lt;FQL&gt;&lt;Q&gt;WMT-US^SUM(FF_EPS(QTR_R,-12CQ,-15CQ))&lt;/Q&gt;&lt;R&gt;1&lt;/R&gt;&lt;C&gt;1&lt;/C&gt;&lt;D xsi:type="xsd:double"&gt;1.0444&lt;/D&gt;&lt;/FQL&gt;&lt;FQL&gt;&lt;Q&gt;JPM-US^SUM(FF_EPS(QTR_R,-12CQ,-15CQ))&lt;/Q&gt;&lt;R&gt;1&lt;/R&gt;&lt;C&gt;1&lt;/C&gt;&lt;D xsi:type="xsd:double"&gt;12.4602&lt;/D&gt;&lt;/FQL&gt;&lt;FQL&gt;&lt;Q&gt;ORCL-US^SUM(FF_EPS(QTR_R,-12CQ,-15CQ))&lt;/Q&gt;&lt;R&gt;1&lt;/R&gt;&lt;C&gt;1&lt;/C&gt;&lt;D xsi:type="xsd:double"&gt;1.5421&lt;/D&gt;&lt;/FQL&gt;&lt;FQL&gt;&lt;Q&gt;BRK.B-US^SUM(FF_EPS(QTR_R,-12CQ,-15CQ))&lt;/Q&gt;&lt;R&gt;1&lt;/R&gt;&lt;C&gt;1&lt;/C&gt;&lt;D xsi:type="xsd:double"&gt;5.1286&lt;/D&gt;&lt;/FQL&gt;&lt;FQL&gt;&lt;Q&gt;2330-TW^SUM(FF_EPS(QTR_R,-12CQ,-15CQ))&lt;/Q&gt;&lt;R&gt;1&lt;/R&gt;&lt;C&gt;1&lt;/C&gt;&lt;D xsi:type="xsd:double"&gt;29.3967&lt;/D&gt;&lt;/FQL&gt;&lt;FQL&gt;&lt;Q&gt;TSLA-US^SUM(FF_EPS(QTR_R,-12CQ,-15CQ))&lt;/Q&gt;&lt;R&gt;1&lt;/R&gt;&lt;C&gt;1&lt;/C&gt;&lt;D xsi:type="xsd:double"&gt;2.7675&lt;/D&gt;&lt;/FQL&gt;&lt;FQL&gt;&lt;Q&gt;2222-SA^SUM(FF_EPS(QTR_R,-12CQ,-15CQ))&lt;/Q&gt;&lt;R&gt;1&lt;/R&gt;&lt;C&gt;1&lt;/C&gt;&lt;D xsi:type="xsd:double"&gt;2.2384&lt;/D&gt;&lt;/FQL&gt;&lt;FQL&gt;&lt;Q&gt;META-US^SUM(FF_EPS(QTR_R,-12CQ,-15CQ))&lt;/Q&gt;&lt;R&gt;1&lt;/R&gt;&lt;C&gt;1&lt;/C&gt;&lt;D xsi:type="xsd:double"&gt;12.0776&lt;/D&gt;&lt;/FQL&gt;&lt;FQL&gt;&lt;Q&gt;AVGO-US^SUM(FF_EPS(QTR_R,-12CQ,-15CQ))&lt;/Q&gt;&lt;R&gt;1&lt;/R&gt;&lt;C&gt;1&lt;/C&gt;&lt;D xsi:type="xsd:double"&gt;1.5973&lt;/D&gt;&lt;/FQL&gt;&lt;FQL&gt;&lt;Q&gt;AMZN-US^SUM(FF_EPS(QTR_R,-12CQ,-15CQ))&lt;/Q&gt;&lt;R&gt;1&lt;/R&gt;&lt;C&gt;1&lt;/C&gt;&lt;D xsi:type="xsd:double"&gt;1.1174&lt;/D&gt;&lt;/FQL&gt;&lt;FQL&gt;&lt;Q&gt;GOOGL-US^SUM(FF_EPS(QTR_R,-12CQ,-15CQ))&lt;/Q&gt;&lt;R&gt;1&lt;/R&gt;&lt;C&gt;1&lt;/C&gt;&lt;D xsi:type="xsd:double"&gt;5.374&lt;/D&gt;&lt;/FQL&gt;&lt;FQL&gt;&lt;Q&gt;AAPL-US^SUM(FF_EPS(QTR_R,-12CQ,-15CQ))&lt;/Q&gt;&lt;R&gt;1&lt;/R&gt;&lt;C&gt;1&lt;/C&gt;&lt;D xsi:type="xsd:double"&gt;6.0519&lt;/D&gt;&lt;/FQL&gt;&lt;FQL&gt;&lt;Q&gt;MSFT-US^SUM(FF_EPS(QTR_R,-12CQ,-15CQ))&lt;/Q&gt;&lt;R&gt;1&lt;/R&gt;&lt;C&gt;1&lt;/C&gt;&lt;D xsi:type="xsd:double"&gt;9.6441&lt;/D&gt;&lt;/FQL&gt;&lt;FQL&gt;&lt;Q&gt;1398-HK^SUM(FF_EPS(QTR_R,-16CQ,-19CQ))&lt;/Q&gt;&lt;R&gt;1&lt;/R&gt;&lt;C&gt;1&lt;/C&gt;&lt;D xsi:type="xsd:double"&gt;1.0877&lt;/D&gt;&lt;/FQL&gt;&lt;FQL&gt;&lt;Q&gt;005930-KR^SUM(FF_EPS(QTR_R,-16CQ,-19CQ))&lt;/Q&gt;&lt;R&gt;1&lt;/R&gt;&lt;C&gt;1&lt;/C&gt;&lt;D xsi:type="xsd:double"&gt;4748.6106&lt;/D&gt;&lt;/FQL&gt;&lt;FQL&gt;&lt;Q&gt;PG-US^SUM(FF_EPS(QTR_R,-16CQ,-19CQ))&lt;/Q&gt;&lt;R&gt;1&lt;/R&gt;&lt;C&gt;1&lt;/C&gt;&lt;D xsi:type="xsd:double"&gt;5.4942&lt;/D&gt;&lt;/FQL&gt;&lt;FQL&gt;&lt;Q&gt;BAC-US^SUM(FF_EPS(QTR_R,-16CQ,-19CQ))&lt;/Q&gt;&lt;R&gt;1&lt;/R&gt;&lt;C&gt;1&lt;/C&gt;&lt;D xsi:type="xsd:double"&gt;2.9946&lt;/D&gt;&lt;/FQL&gt;&lt;FQL&gt;&lt;Q&gt;9988-HK^SUM(FF_EPS(QTR_R,-16CQ,-19CQ))&lt;/Q&gt;&lt;R&gt;1&lt;/R&gt;&lt;C&gt;1&lt;/C&gt;&lt;D xsi:type="xsd:double"&gt;7.977&lt;/D&gt;&lt;/FQL&gt;&lt;FQL&gt;&lt;Q&gt;ABBV-US^SUM(FF_EPS(QTR_R,-16CQ,-19CQ))&lt;/Q&gt;&lt;R&gt;1&lt;/R&gt;&lt;C&gt;1&lt;/C&gt;&lt;D xsi:type="xsd:double"&gt;3.7126&lt;/D&gt;&lt;/FQL&gt;&lt;FQL&gt;&lt;Q&gt;PLTR-US^SUM(FF_EPS(QTR_R,-16CQ,-19CQ))&lt;/Q&gt;&lt;R&gt;1&lt;/R&gt;&lt;C&gt;1&lt;/C&gt;&lt;D xsi:type="xsd:double"&gt;-0.7179&lt;/D&gt;&lt;/FQL&gt;&lt;FQL&gt;&lt;Q&gt;HD-US^SUM(FF_EPS(QTR_R,-16CQ,-19CQ))&lt;/Q&gt;&lt;R&gt;1&lt;/R&gt;&lt;C&gt;1&lt;/C&gt;&lt;D xsi:type="xsd:double"&gt;9.6898&lt;/D&gt;&lt;/FQL&gt;&lt;FQL&gt;&lt;Q&gt;COST-US^SUM(FF_EPS(QTR_R,-16CQ,-19CQ))&lt;/Q&gt;&lt;R&gt;1&lt;/R&gt;&lt;C&gt;1&lt;/C&gt;&lt;D xsi:type="xsd:double"&gt;7.8901&lt;/D&gt;&lt;/FQL&gt;&lt;FQL&gt;&lt;Q&gt;JNJ-US^SUM(FF_EPS(QTR_R,-16CQ,-19CQ))&lt;/Q&gt;&lt;R&gt;1&lt;/R&gt;&lt;C&gt;1&lt;/C&gt;&lt;D xsi:type="xsd:double"&gt;6.651&lt;/D&gt;&lt;/FQL&gt;&lt;FQL&gt;&lt;Q&gt;XOM-US^SUM(FF_EPS(QTR_R,-16CQ,-19CQ))&lt;/Q&gt;&lt;R&gt;1&lt;/R&gt;&lt;C&gt;1&lt;/C&gt;&lt;D xsi:type="xsd:double"&gt;-3.1214&lt;/D&gt;&lt;/FQL&gt;&lt;FQL&gt;&lt;Q&gt;NFLX-US^SUM(FF_EPS(QTR_R,-16CQ,-19CQ))&lt;/Q&gt;&lt;R&gt;1&lt;/R&gt;&lt;C&gt;1&lt;/C&gt;&lt;D xsi:type="xsd:double"&gt;9.6453&lt;/D&gt;&lt;/FQL&gt;&lt;FQL&gt;&lt;Q&gt;MA-US^SUM(FF_EPS(QTR_R,-16CQ,-19CQ))&lt;/Q&gt;&lt;R&gt;1&lt;/R&gt;&lt;C&gt;1&lt;/C&gt;&lt;D xsi:type="xsd:double"&gt;7.1989&lt;/D&gt;&lt;/FQL&gt;&lt;FQL&gt;&lt;Q&gt;V-US^SUM(FF_EPS(QTR_R,-16CQ,-19CQ))&lt;/Q&gt;&lt;R&gt;1&lt;/R&gt;&lt;C&gt;1&lt;/C&gt;&lt;D xsi:type="xsd:double"&gt;4.8111&lt;/D&gt;&lt;/FQL&gt;&lt;FQL&gt;&lt;Q&gt;LLY-US^SUM(FF_EPS(QTR_R,-16CQ,-19CQ))&lt;/Q&gt;&lt;R&gt;1&lt;/R&gt;&lt;C&gt;1&lt;/C&gt;&lt;D xsi:type="xsd:double"&gt;6.6579&lt;/D&gt;&lt;/FQL&gt;&lt;FQL&gt;&lt;Q&gt;700-HK^SUM(FF_EPS(QTR_R,-16CQ,-19CQ))&lt;/Q&gt;&lt;R&gt;1&lt;/R&gt;&lt;C&gt;1&lt;/C&gt;&lt;D xsi:type="xsd:double"&gt;23.2348&lt;/D&gt;&lt;/FQL&gt;&lt;FQL&gt;&lt;Q&gt;WMT-US^SUM(FF_EPS(QTR_R,-16CQ,-19CQ))&lt;/Q&gt;&lt;R&gt;1&lt;/R&gt;&lt;C&gt;1&lt;/C&gt;&lt;D xsi:type="xsd:double"&gt;0.6759&lt;/D&gt;&lt;/FQL&gt;&lt;FQL&gt;&lt;Q&gt;JPM-US^SUM(FF_EPS(QTR_R,-16CQ,-19CQ))&lt;/Q&gt;&lt;R&gt;1&lt;/R&gt;&lt;C&gt;1&lt;/C&gt;&lt;D xsi:type="xsd:double"&gt;14.9943&lt;/D&gt;&lt;/FQL&gt;&lt;FQL&gt;&lt;Q&gt;ORCL-US^SUM(FF_EPS(QTR_R,-16CQ,-19CQ))&lt;/Q&gt;&lt;R&gt;1&lt;/R&gt;&lt;C&gt;1&lt;/C&gt;&lt;D xsi:type="xsd:double"&gt;3.8491&lt;/D&gt;&lt;/FQL&gt;&lt;FQL&gt;&lt;Q&gt;BRK.B-US^SUM(FF_EPS(QTR_R,-16CQ,-19CQ))&lt;/Q&gt;&lt;R&gt;1&lt;/R&gt;&lt;C&gt;1&lt;/C&gt;&lt;D xsi:type="xsd:double"&gt;45.4231&lt;/D&gt;&lt;/FQL&gt;&lt;FQL&gt;&lt;Q&gt;2330-TW^SUM(FF_EPS(QTR_R,-16CQ,-19CQ))&lt;/Q&gt;&lt;R&gt;1&lt;/R&gt;&lt;C&gt;1&lt;/C&gt;&lt;D xsi:type="xsd:double"&gt;21.3697&lt;/D&gt;&lt;/FQL&gt;&lt;FQL&gt;&lt;Q&gt;TSLA-US^SUM(FF_EPS(QTR_R,-16CQ,-19CQ))&lt;/Q&gt;&lt;R&gt;1&lt;/R&gt;&lt;C&gt;1&lt;/C&gt;&lt;D xsi:type="xsd:double"&gt;0.6398&lt;/D&gt;&lt;/FQL&gt;&lt;FQL&gt;&lt;Q&gt;2222-SA^SUM(FF_EPS(QTR_R,-16CQ,-19CQ))&lt;/Q&gt;&lt;R&gt;1&lt;/R&gt;&lt;C&gt;1&lt;/C&gt;&lt;D xsi:type="xsd:double"&gt;1.0978&lt;/D&gt;&lt;/FQL&gt;&lt;FQL&gt;&lt;Q&gt;META-US^SUM(FF_EPS(QTR_R,-16CQ,-19CQ))&lt;/Q&gt;&lt;R&gt;1&lt;/R&gt;&lt;C&gt;1&lt;/C&gt;&lt;D xsi:type="xsd:double"&gt;13.504&lt;/D&gt;&lt;/FQL&gt;&lt;FQL&gt;&lt;Q&gt;AVGO-US^SUM(FF_EPS(QTR_R,-16CQ,-19CQ))&lt;/Q&gt;&lt;R&gt;1&lt;/R&gt;&lt;C&gt;1&lt;/C&gt;&lt;D xsi:type="xsd:double"&gt;0.9284&lt;/D&gt;&lt;/FQL&gt;&lt;FQL&gt;&lt;Q&gt;AMZN-US^SUM(FF_EPS(QTR_R,-16CQ,-19CQ))&lt;/Q&gt;&lt;R&gt;1&lt;/R&gt;&lt;C&gt;1&lt;/C&gt;&lt;D xsi:type="xsd:double"&gt;2.869&lt;/D&gt;&lt;/FQL&gt;&lt;FQL&gt;&lt;Q&gt;GOOGL-US^SUM(FF_EPS(QTR_R,-16CQ,-19CQ))&lt;/Q&gt;&lt;R&gt;1&lt;/R&gt;&lt;C&gt;1&lt;/C&gt;&lt;D xsi:type="xsd:double"&gt;4.612&lt;/D&gt;&lt;/FQL&gt;&lt;FQL&gt;&lt;Q&gt;AAPL-US^SUM(FF_EPS(QTR_R,-16CQ,-19CQ))&lt;/Q&gt;&lt;R&gt;1&lt;/R&gt;&lt;C&gt;1&lt;/C&gt;&lt;D xsi:type="xsd:double"&gt;5.1061&lt;/D&gt;&lt;/FQL&gt;&lt;FQL&gt;&lt;Q&gt;MSFT-US^SUM(FF_EPS(QTR_R,-16CQ,-19CQ))&lt;/Q&gt;&lt;R&gt;1&lt;/R&gt;&lt;C&gt;1&lt;/C&gt;&lt;D xsi:type="xsd:double"&gt;8.0551&lt;/D&gt;&lt;/FQL&gt;&lt;FQL&gt;&lt;Q&gt;1398-HK^SUM(FF_EPS(QTR_R,-20CQ,-23CQ))&lt;/Q&gt;&lt;R&gt;1&lt;/R&gt;&lt;C&gt;1&lt;/C&gt;&lt;D xsi:type="xsd:double"&gt;0.9122&lt;/D&gt;&lt;/FQL&gt;&lt;FQL&gt;&lt;Q&gt;005930-KR^SUM(FF_EPS(QTR_R,-20CQ,-23CQ))&lt;/Q&gt;&lt;R&gt;1&lt;/R&gt;&lt;C&gt;1&lt;/C&gt;&lt;D xsi:type="xsd:double"&gt;3196.3273&lt;/D&gt;&lt;/FQL&gt;&lt;FQL&gt;&lt;Q&gt;PG-US^SUM(FF_EPS(QTR_R,-20CQ,-23CQ))&lt;/Q&gt;&lt;R&gt;1&lt;/R&gt;&lt;C&gt;1&lt;/C&gt;&lt;D xsi:type="xsd:double"&gt;4.9613&lt;/D&gt;&lt;/FQL&gt;&lt;FQL&gt;&lt;Q&gt;BAC-US^SUM(FF_EPS(QTR_R,-20CQ,-23CQ))&lt;/Q&gt;&lt;R&gt;1&lt;/R&gt;&lt;C&gt;1&lt;/C&gt;&lt;D xsi:type="xsd:double"&gt;2.0809&lt;/D&gt;&lt;/FQL&gt;&lt;FQL&gt;&lt;Q&gt;9988-HK^SUM(FF_EPS(QTR_R,-20CQ,-23CQ))&lt;/Q&gt;&lt;R&gt;1&lt;/R&gt;&lt;C&gt;1&lt;/C&gt;&lt;D xsi:type="xsd:double"&gt;9.2268&lt;/D&gt;&lt;/FQL&gt;&lt;FQL&gt;&lt;Q&gt;ABBV-US^SUM(FF_EPS(QTR_R,-20CQ,-23CQ))&lt;/Q&gt;&lt;R&gt;1&lt;/R&gt;&lt;C&gt;1&lt;/C&gt;&lt;D xsi:type="xsd:double"&gt;4.7009&lt;/D&gt;&lt;/FQL&gt;&lt;FQL&gt;&lt;Q&gt;PLTR-US^SUM(FF_EPS(QTR_R,-20CQ,-23CQ))&lt;/Q&gt;&lt;R&gt;1&lt;/R&gt;&lt;C&gt;1&lt;/C&gt;&lt;D xsi:type="xsd:double"&gt;-0.2687&lt;/D&gt;&lt;/FQL&gt;&lt;FQL&gt;&lt;Q&gt;HD-US^SUM(FF_EPS(QTR_R,-20CQ,-23CQ))&lt;/Q&gt;&lt;R&gt;1&lt;/R&gt;&lt;C&gt;1&lt;/C&gt;&lt;D xsi:type="xsd:double"&gt;6.8959&lt;/D&gt;&lt;/FQL&gt;&lt;FQL&gt;&lt;Q&gt;COST-US^SUM(FF_EPS(QTR_R,-20CQ,-23CQ))&lt;/Q&gt;&lt;R&gt;1&lt;/R&gt;&lt;C&gt;1&lt;/C&gt;&lt;D xsi:type="xsd:double"&gt;6.4745&lt;/D&gt;&lt;/FQL&gt;&lt;FQL&gt;&lt;Q&gt;JNJ-US^SUM(FF_EPS(QTR_R,-20CQ,-23CQ))&lt;/Q&gt;&lt;R&gt;1&lt;/R&gt;&lt;C&gt;1&lt;/C&gt;&lt;D xsi:type="xsd:double"&gt;5.6894&lt;/D&gt;&lt;/FQL&gt;&lt;FQL&gt;&lt;Q&gt;XOM-US^SUM(FF_EPS(QTR_R,-20CQ,-23CQ))&lt;/Q&gt;&lt;R&gt;1&lt;/R&gt;&lt;C&gt;1&lt;/C&gt;&lt;D xsi:type="xsd:double"&gt;1.6793&lt;/D&gt;&lt;/FQL&gt;&lt;FQL&gt;&lt;Q&gt;NFLX-US^SUM(FF_EPS(QTR_R,-20CQ,-23CQ))&lt;/Q&gt;&lt;R&gt;1&lt;/R&gt;&lt;C&gt;1&lt;/C&gt;&lt;D xsi:type="xsd:double"&gt;5.9271&lt;/D&gt;&lt;/FQL&gt;&lt;FQL&gt;&lt;Q&gt;MA-US^SUM(FF_EPS(QTR_R,-20CQ,-23CQ))&lt;/Q&gt;&lt;R&gt;1&lt;/R&gt;&lt;C&gt;1&lt;/C&gt;&lt;D xsi:type="xsd:double"&gt;7.2266&lt;/D&gt;&lt;/FQL&gt;&lt;FQL&gt;&lt;Q&gt;V-US^SUM(FF_EPS(QTR_R,-20CQ,-23CQ))&lt;/Q&gt;&lt;R&gt;1&lt;/R&gt;&lt;C&gt;1&lt;/C&gt;&lt;D xsi:type="xsd:double"&gt;5.1228&lt;/D&gt;&lt;/FQL&gt;&lt;FQL&gt;&lt;Q&gt;LLY-US^SUM(FF_EPS(QTR_R,-20CQ,-23CQ))&lt;/Q&gt;&lt;R&gt;1&lt;/R&gt;&lt;C&gt;1&lt;/C&gt;&lt;D xsi:type="xsd:double"&gt;6.1481&lt;/D&gt;&lt;/FQL&gt;&lt;FQL&gt;&lt;Q&gt;700-HK^SUM(FF_EPS(QTR_R,-20CQ,-23CQ))&lt;/Q&gt;&lt;R&gt;1&lt;/R&gt;&lt;C&gt;1&lt;/C&gt;&lt;D xsi:type="xsd:double"&gt;12.1444&lt;/D&gt;&lt;/FQL&gt;&lt;FQL&gt;&lt;Q&gt;WMT-US^SUM(FF_EPS(QTR_R,-20CQ,-23CQ))&lt;/Q&gt;&lt;R&gt;1&lt;/R&gt;&lt;C&gt;1&lt;/C&gt;&lt;D xsi:type="xsd:double"&gt;1.3334&lt;/D&gt;&lt;/FQL&gt;&lt;FQL&gt;&lt;Q&gt;JPM-US^SUM(FF_EPS(QTR_R,-20CQ,-23CQ))&lt;/Q&gt;&lt;R&gt;1&lt;/R&gt;&lt;C&gt;1&lt;/C&gt;&lt;D xsi:type="xsd:double"&gt;7.4214&lt;/D&gt;&lt;/FQL&gt;&lt;FQL&gt;&lt;Q&gt;ORCL-US^SUM(FF_EPS(QTR_R,-20CQ,-23CQ))&lt;/Q&gt;&lt;R&gt;1&lt;/R&gt;&lt;C&gt;1&lt;/C&gt;&lt;D xsi:type="xsd:double"&gt;2.4652&lt;/D&gt;&lt;/FQL&gt;&lt;FQL&gt;&lt;Q&gt;BRK.B-US^SUM(FF_EPS(QTR_R,-20CQ,-23CQ))&lt;/Q&gt;&lt;R&gt;1&lt;/R&gt;&lt;C&gt;1&lt;/C&gt;&lt;D xsi:type="xsd:double"&gt;9.1266&lt;/D&gt;&lt;/FQL&gt;&lt;FQL&gt;&lt;Q&gt;2330-TW^SUM(FF_EPS(QTR_R,-20CQ,-23CQ))&lt;/Q&gt;&lt;R&gt;1&lt;/R&gt;&lt;C&gt;1&lt;/C&gt;&lt;D xsi:type="xsd:double"&gt;17.5437&lt;/D&gt;&lt;/FQL&gt;&lt;FQL&gt;&lt;Q&gt;TSLA-US^SUM(FF_EPS(QTR_R,-20CQ,-23CQ))&lt;/Q&gt;&lt;R&gt;1&lt;/R&gt;&lt;C&gt;1&lt;/C&gt;&lt;D xsi:type="xsd:double"&gt;0.1281&lt;/D&gt;&lt;/FQL&gt;&lt;FQL&gt;&lt;Q&gt;2222-SA^SUM(FF_EPS(QTR_R,-20CQ,-23CQ))&lt;/Q&gt;&lt;R&gt;1&lt;/R&gt;&lt;C&gt;1&lt;/C&gt;&lt;D xsi:type="xsd:double"&gt;1.0073&lt;/D&gt;&lt;/FQL&gt;&lt;FQL&gt;&lt;Q&gt;META-US^SUM(FF_EPS(QTR_R,-20CQ,-23CQ))&lt;/Q&gt;&lt;R&gt;1&lt;/R&gt;&lt;C&gt;1&lt;/C&gt;&lt;D xsi:type="xsd:double"&gt;8.1868&lt;/D&gt;&lt;/FQL&gt;&lt;FQL&gt;&lt;Q&gt;AVGO-US^SUM(FF_EPS(QTR_R,-20CQ,-23CQ))&lt;/Q&gt;&lt;R&gt;1&lt;/R&gt;&lt;C&gt;1&lt;/C&gt;&lt;D xsi:type="xsd:double"&gt;0.3876&lt;/D&gt;&lt;/FQL&gt;&lt;FQL&gt;&lt;Q&gt;AMZN-US^SUM(FF_EPS(QTR_R,-20CQ,-23CQ))&lt;/Q&gt;&lt;R&gt;1&lt;/R&gt;&lt;C&gt;1&lt;/C&gt;&lt;D xsi:type="xsd:double"&gt;1.3008&lt;/D&gt;&lt;/FQL&gt;&lt;FQL&gt;&lt;Q&gt;GOOGL-US^SUM(FF_EPS(QTR_R,-20CQ,-23CQ))&lt;/Q&gt;&lt;R&gt;1&lt;/R&gt;&lt;C&gt;1&lt;/C&gt;&lt;D xsi:type="xsd:double"&gt;2.2739&lt;/D&gt;&lt;/FQL&gt;&lt;FQL&gt;&lt;Q&gt;AAPL-US^SUM(FF_EPS(QTR_R,-20CQ,-23CQ))&lt;/Q&gt;&lt;R&gt;1&lt;/R&gt;&lt;C&gt;1&lt;/C&gt;&lt;D xsi:type="xsd:double"&gt;3.2893&lt;/D&gt;&lt;/FQL&gt;&lt;FQL&gt;&lt;Q&gt;MSFT-US^SUM(FF_EPS(QTR_R,-20CQ,-23CQ))&lt;/Q&gt;&lt;R&gt;1&lt;/R&gt;&lt;C&gt;1&lt;/C&gt;&lt;D xsi:type="xsd:double"&gt;5.7598&lt;/D&gt;&lt;/FQL&gt;&lt;FQL&gt;&lt;Q&gt;1398-HK^P_PRICE_RETURNS_PR('52W',2,-10AY,0,AM)&lt;/Q&gt;&lt;R&gt;121&lt;/R&gt;&lt;C&gt;1&lt;/C&gt;&lt;D xsi:type="xsd:double"&gt;0.1396656&lt;/D&gt;&lt;D xsi:type="xsd:double"&gt;8.765018&lt;/D&gt;&lt;D xsi:type="xsd:double"&gt;-3.1375468&lt;/D&gt;&lt;D xsi:type="xsd:double"&gt;-7.422316&lt;/D&gt;&lt;D xsi:type="xsd:double"&gt;-25.69437&lt;/D&gt;&lt;D xsi:type="xsd:double"&gt;-25.94657&lt;/D&gt;&lt;D xsi:type="xsd:double"&gt;-20.166582&lt;/D&gt;&lt;D xsi:type="xsd:double"&gt;-33.703632&lt;/D&gt;&lt;D xsi:type="xsd:double"&gt;-38.342197&lt;/D&gt;&lt;D xsi:type="xsd:double"&gt;-33.252846&lt;/D&gt;&lt;D xsi:type="xsd:double"&gt;-18.345642&lt;/D&gt;&lt;D xsi:type="xsd:double"&gt;-1.624161&lt;/D&gt;&lt;D xsi:type="xsd:double"&gt;8.515549&lt;/D&gt;&lt;D xsi:type="xsd:double"&gt;2.3685575&lt;/D&gt;&lt;D xsi:type="xsd:double"&gt;1.5047073&lt;/D&gt;&lt;D xsi:type="xsd:double"&gt;6.256819&lt;/D&gt;&lt;D xsi:type="xsd:double"&gt;24.369001&lt;/D&gt;&lt;D xsi:type="xsd:double"&gt;37.25884&lt;/D&gt;&lt;D xsi:type="xsd:double"&gt;30.657112&lt;/D&gt;&lt;D xsi:type="xsd:double"&gt;23.744524&lt;/D&gt;&lt;D xsi:type="xsd:double"&gt;41.43542&lt;/D&gt;&lt;D xsi:type="xsd:double"&gt;36.464096&lt;/D&gt;&lt;D xsi:type="xsd:double"&gt;26.720083&lt;/D&gt;&lt;D xsi:type="xsd:double"&gt;22.691833&lt;/D&gt;&lt;D xsi:type="xsd:double"&gt;25.203514&lt;/D&gt;&lt;D xsi:type="xsd:double"&gt;43.029285&lt;/D&gt;&lt;D xsi:type="xsd:double"&gt;42.46348&lt;/D&gt;&lt;D xsi:type="xsd:double"&gt;41.501522&lt;/D&gt;&lt;D xsi:type="xsd:double"&gt;52.969383&lt;/D&gt;&lt;D xsi:type="xsd:double"&gt;44.349716&lt;/D&gt;&lt;D xsi:type="xsd:double"&gt;40.426064&lt;/D&gt;&lt;D xsi:type="xsd:double"&gt;39.726723&lt;/D&gt;&lt;D xsi:type="xsd:double"&gt;40.972473&lt;/D&gt;&lt;D xsi:type="xsd:double"&gt;29.955685&lt;/D&gt;&lt;D xsi:type="xsd:double"&gt;11.433447&lt;/D&gt;&lt;D xsi:type="xsd:double"&gt;4.311335&lt;/D&gt;&lt;D xsi:type="xsd:double"&gt;0.83462&lt;/D&gt;&lt;D xsi:type="xsd:double"&gt;-14.952087&lt;/D&gt;&lt;D xsi:type="xsd:double"&gt;-5.6983767&lt;/D&gt;&lt;D xsi:type="xsd:double"&gt;-7.2380066&lt;/D&gt;&lt;D xsi:type="xsd:double"&gt;-12.527543&lt;/D&gt;&lt;D xsi:type="xsd:double"&gt;-12.373024&lt;/D&gt;&lt;D xsi:type="xsd:double"&gt;-10.2430105&lt;/D&gt;&lt;D xsi:type="xsd:double"&gt;-4.712695&lt;/D&gt;&lt;D xsi:type="xsd:double"&gt;-15.10219&lt;/D&gt;&lt;D xsi:type="xsd:double"&gt;-5.3145704&lt;/D&gt;&lt;D xsi:type="xsd:double"&gt;4.511249&lt;/D&gt;&lt;D xsi:type="xsd:double"&gt;-6.932533&lt;/D&gt;&lt;D xsi:type="xsd:double"&gt;3.3536077&lt;/D&gt;&lt;D xsi:type="xsd:double"&gt;10.55311&lt;/D&gt;&lt;D xsi:type="xsd:double"&gt;8.960688&lt;/D&gt;&lt;D xsi:type="xsd:double"&gt;9.470248&lt;/D&gt;&lt;D xsi:type="xsd:double"&gt;7.6524734&lt;/D&gt;&lt;D xsi:type="xsd:double"&gt;-2.6811361&lt;/D&gt;&lt;D xsi:type="xsd:double"&gt;-10.236448&lt;/D&gt;&lt;D xsi:type="xsd:double"&gt;-11.30386&lt;/D&gt;&lt;D xsi:type="xsd:double"&gt;-3.7440956&lt;/D&gt;&lt;D xsi:type="xsd:double"&gt;-6.27352&lt;/D&gt;&lt;D xsi:type="xsd:double"&gt;-7.6351347&lt;/D&gt;&lt;D xsi:type="xsd:double"&gt;1.1686087&lt;/D&gt;&lt;D xsi:type="xsd:double"&gt;-16.44541&lt;/D&gt;&lt;D xsi:type="xsd:double"&gt;-14.10256&lt;/D&gt;&lt;D xsi:type="xsd:double"&gt;-12.587696&lt;/D&gt;&lt;D xsi:type="xsd:double"&gt;-13.678956&lt;/D&gt;&lt;D xsi:type="xsd:double"&gt;-7.3699055&lt;/D&gt;&lt;D xsi:type="xsd:double"&gt;-2.9119313&lt;/D&gt;&lt;D xsi:type="xsd:double"&gt;14.8442745&lt;/D&gt;&lt;D xsi:type="xsd:double"&gt;13.19716&lt;/D&gt;&lt;D xsi:type="xsd:double"&gt;5.0719976&lt;/D&gt;&lt;D xsi:type="xsd:double"&gt;4.4662237&lt;/D&gt;&lt;D xsi:type="xsd:double"&gt;-1.124239&lt;/D&gt;&lt;D xsi:type="xsd:double"&gt;0.21599531&lt;/D&gt;&lt;D xsi:type="xsd:double"&gt;9.328675&lt;/D&gt;&lt;D xsi:type="xsd:double"&gt;9.592449&lt;/D&gt;&lt;D xsi:type="xsd:double"&gt;-0.7924557&lt;/D&gt;&lt;D xsi:type="xsd:double"&gt;-2.5571644&lt;/D&gt;&lt;D xsi:type="xsd:double"&gt;0.025355816&lt;/D&gt;&lt;D xsi:type="xsd:double"&gt;0.48787594&lt;/D&gt;&lt;D xsi:type="xsd:double"&gt;-15.006685&lt;/D&gt;&lt;D xsi:type="xsd:double"&gt;-7.9128146&lt;/D&gt;&lt;D xsi:type="xsd:double"&gt;-2.3838878&lt;/D&gt;&lt;D xsi:type="xsd:double"&gt;-5.6589546&lt;/D&gt;&lt;D xsi:type="xsd:double"&gt;-3.4124792&lt;/D&gt;&lt;D xsi:type="xsd:double"&gt;-0.18486977&lt;/D&gt;&lt;D xsi:type="xsd:double"&gt;-4.219061&lt;/D&gt;&lt;D xsi:type="xsd:double"&gt;-10.858393&lt;/D&gt;&lt;D xsi:type="xsd:double"&gt;-6.3958764&lt;/D&gt;&lt;D xsi:type="xsd:double"&gt;-2.730608&lt;/D&gt;&lt;D xsi:type="xsd:double"&gt;-2.6305616&lt;/D&gt;&lt;D xsi:type="xsd:double"&gt;-9.774202&lt;/D&gt;&lt;D xsi:type="xsd:double"&gt;3.739071&lt;/D&gt;&lt;D xsi:type="xsd:double"&gt;-3.450513&lt;/D&gt;&lt;D xsi:type="xsd:double"&gt;4.5952916&lt;/D&gt;&lt;D xsi:type="xsd:double"&gt;1.8595815&lt;/D&gt;&lt;D xsi:type="xsd:double"&gt;-1.5003502&lt;/D&gt;&lt;D xsi:type="xsd:double"&gt;-8.411628&lt;/D&gt;&lt;D xsi:type="xsd:double"&gt;7.860148&lt;/D&gt;&lt;D xsi:type="xsd:double"&gt;16.241764&lt;/D&gt;&lt;D xsi:type="xsd:double"&gt;11.625433&lt;/D&gt;&lt;D xsi:type="xsd:double"&gt;5.295944&lt;/D&gt;&lt;D xsi:type="xsd:double"&gt;-6.648546&lt;/D&gt;&lt;D xsi:type="xsd:double"&gt;7.6262355&lt;/D&gt;&lt;D xsi:type="xsd:double"&gt;2.3118377&lt;/D&gt;&lt;D xsi:type="xsd:double"&gt;2.5840163&lt;/D&gt;&lt;D xsi:type="xsd:double"&gt;16.146814&lt;/D&gt;&lt;D xsi:type="xsd:double"&gt;13.98567&lt;/D&gt;&lt;D xsi:type="xsd:double"&gt;28.656174&lt;/D&gt;&lt;D xsi:type="xsd:double"&gt;45.561386&lt;/D&gt;&lt;D xsi:type="xsd:double"&gt;20.79705&lt;/D&gt;&lt;D xsi:type="xsd:double"&gt;33.502052&lt;/D&gt;&lt;D xsi:type="xsd:double"&gt;28.410578&lt;/D&gt;&lt;D xsi:type="xsd:double"&gt;41.53533&lt;/D&gt;&lt;D xsi:type="xsd:double"&gt;52.751877&lt;/D&gt;&lt;D xsi:type="xsd:double"&gt;64.21219&lt;/D&gt;&lt;D xsi:type="xsd:double"&gt;56.293285&lt;/D&gt;&lt;D xsi:type="xsd:double"&gt;46.51042&lt;/D&gt;&lt;D xsi:type="xsd:double"&gt;31.980217&lt;/D&gt;&lt;D xsi:type="xsd:double"&gt;57.58079&lt;/D&gt;&lt;D xsi:type="xsd:double"&gt;51.24234&lt;/D&gt;&lt;D xsi:type="xsd:double"&gt;38.275505&lt;/D&gt;&lt;D xsi:type="xsd:double"&gt;48.41294&lt;/D&gt;&lt;/FQL&gt;&lt;FQL&gt;&lt;Q&gt;005930-KR^P_PRICE_RETURNS_PR('52W',2,-10AY,0,AM)&lt;/Q&gt;&lt;R&gt;121&lt;/R&gt;&lt;C&gt;1&lt;/C&gt;&lt;D xsi:type="xsd:double"&gt;-3.0003726&lt;/D&gt;&lt;D xsi:type="xsd:double"&gt;15.207445&lt;/D&gt;&lt;D xsi:type="xsd:double"&gt;7.4147463&lt;/D&gt;&lt;D xsi:type="xsd:double"&gt;3.1343818&lt;/D&gt;&lt;D xsi:type="xsd:double"&gt;-13.721734&lt;/D&gt;&lt;D xsi:type="xsd:double"&gt;-13.569528&lt;/D&gt;&lt;D xsi:type="xsd:double"&gt;-13.127345&lt;/D&gt;&lt;D xsi:type="xsd:double"&gt;-8.591658&lt;/D&gt;&lt;D xsi:type="xsd:double"&gt;-4.306632&lt;/D&gt;&lt;D xsi:type="xsd:double"&gt;14.15056&lt;/D&gt;&lt;D xsi:type="xsd:double"&gt;24.96481&lt;/D&gt;&lt;D xsi:type="xsd:double"&gt;39.837635&lt;/D&gt;&lt;D xsi:type="xsd:double"&gt;39.234554&lt;/D&gt;&lt;D xsi:type="xsd:double"&gt;27.854801&lt;/D&gt;&lt;D xsi:type="xsd:double"&gt;25.414276&lt;/D&gt;&lt;D xsi:type="xsd:double"&gt;40.331123&lt;</t>
        </r>
      </text>
    </comment>
    <comment ref="A27" authorId="0" shapeId="0" xr:uid="{76903981-35C0-4C37-9371-D8E5EEBC2566}">
      <text>
        <r>
          <rPr>
            <b/>
            <sz val="9"/>
            <color indexed="81"/>
            <rFont val="Tahoma"/>
            <family val="2"/>
          </rPr>
          <t>/D&gt;&lt;D xsi:type="xsd:double"&gt;64.53404&lt;/D&gt;&lt;D xsi:type="xsd:double"&gt;65.37849&lt;/D&gt;&lt;D xsi:type="xsd:double"&gt;69.24341&lt;/D&gt;&lt;D xsi:type="xsd:double"&gt;64.766266&lt;/D&gt;&lt;D xsi:type="xsd:double"&gt;89.44005&lt;/D&gt;&lt;D xsi:type="xsd:double"&gt;64.89936&lt;/D&gt;&lt;D xsi:type="xsd:double"&gt;71.925064&lt;/D&gt;&lt;D xsi:type="xsd:double"&gt;50.524437&lt;/D&gt;&lt;D xsi:type="xsd:double"&gt;68.61748&lt;/D&gt;&lt;D xsi:type="xsd:double"&gt;75.15147&lt;/D&gt;&lt;D xsi:type="xsd:double"&gt;83.40311&lt;/D&gt;&lt;D xsi:type="xsd:double"&gt;47.418476&lt;/D&gt;&lt;D xsi:type="xsd:double"&gt;38.816597&lt;/D&gt;&lt;D xsi:type="xsd:double"&gt;32.70985&lt;/D&gt;&lt;D xsi:type="xsd:double"&gt;24.403595&lt;/D&gt;&lt;D xsi:type="xsd:double"&gt;22.404898&lt;/D&gt;&lt;D xsi:type="xsd:double"&gt;9.818649&lt;/D&gt;&lt;D xsi:type="xsd:double"&gt;6.5806746&lt;/D&gt;&lt;D xsi:type="xsd:double"&gt;-6.360692&lt;/D&gt;&lt;D xsi:type="xsd:double"&gt;-1.6851306&lt;/D&gt;&lt;D xsi:type="xsd:double"&gt;-6.433731&lt;/D&gt;&lt;D xsi:type="xsd:double"&gt;-16.607952&lt;/D&gt;&lt;D xsi:type="xsd:double"&gt;-18.649124&lt;/D&gt;&lt;D xsi:type="xsd:double"&gt;-21.32899&lt;/D&gt;&lt;D xsi:type="xsd:double"&gt;-14.458579&lt;/D&gt;&lt;D xsi:type="xsd:double"&gt;-3.025955&lt;/D&gt;&lt;D xsi:type="xsd:double"&gt;-11.508858&lt;/D&gt;&lt;D xsi:type="xsd:double"&gt;-3.0827105&lt;/D&gt;&lt;D xsi:type="xsd:double"&gt;-13.936604&lt;/D&gt;&lt;D xsi:type="xsd:double"&gt;-5.7419896&lt;/D&gt;&lt;D xsi:type="xsd:double"&gt;5.0542355&lt;/D&gt;&lt;D xsi:type="xsd:double"&gt;2.4436116&lt;/D&gt;&lt;D xsi:type="xsd:double"&gt;6.0755253&lt;/D&gt;&lt;D xsi:type="xsd:double"&gt;20.059168&lt;/D&gt;&lt;D xsi:type="xsd:double"&gt;25.29533&lt;/D&gt;&lt;D xsi:type="xsd:double"&gt;44.995247&lt;/D&gt;&lt;D xsi:type="xsd:double"&gt;50.74737&lt;/D&gt;&lt;D xsi:type="xsd:double"&gt;33.9308&lt;/D&gt;&lt;D xsi:type="xsd:double"&gt;13.886488&lt;/D&gt;&lt;D xsi:type="xsd:double"&gt;6.7005396&lt;/D&gt;&lt;D xsi:type="xsd:double"&gt;15.705692&lt;/D&gt;&lt;D xsi:type="xsd:double"&gt;21.830881&lt;/D&gt;&lt;D xsi:type="xsd:double"&gt;18.052555&lt;/D&gt;&lt;D xsi:type="xsd:double"&gt;36.442375&lt;/D&gt;&lt;D xsi:type="xsd:double"&gt;33.140957&lt;/D&gt;&lt;D xsi:type="xsd:double"&gt;20.498169&lt;/D&gt;&lt;D xsi:type="xsd:double"&gt;26.768303&lt;/D&gt;&lt;D xsi:type="xsd:double"&gt;38.52892&lt;/D&gt;&lt;D xsi:type="xsd:double"&gt;55.94641&lt;/D&gt;&lt;D xsi:type="xsd:double"&gt;43.636215&lt;/D&gt;&lt;D xsi:type="xsd:double"&gt;77.03787&lt;/D&gt;&lt;D xsi:type="xsd:double"&gt;78.489456&lt;/D&gt;&lt;D xsi:type="xsd:double"&gt;73.955414&lt;/D&gt;&lt;D xsi:type="xsd:double"&gt;63.667427&lt;/D&gt;&lt;D xsi:type="xsd:double"&gt;54.2675&lt;/D&gt;&lt;D xsi:type="xsd:double"&gt;31.82224&lt;/D&gt;&lt;D xsi:type="xsd:double"&gt;29.750383&lt;/D&gt;&lt;D xsi:type="xsd:double"&gt;21.366167&lt;/D&gt;&lt;D xsi:type="xsd:double"&gt;11.713815&lt;/D&gt;&lt;D xsi:type="xsd:double"&gt;9.5100765&lt;/D&gt;&lt;D xsi:type="xsd:double"&gt;-12.235844&lt;/D&gt;&lt;D xsi:type="xsd:double"&gt;-10.272819&lt;/D&gt;&lt;D xsi:type="xsd:double"&gt;-13.409066&lt;/D&gt;&lt;D xsi:type="xsd:double"&gt;-19.28721&lt;/D&gt;&lt;D xsi:type="xsd:double"&gt;-15.63834&lt;/D&gt;&lt;D xsi:type="xsd:double"&gt;-24.119865&lt;/D&gt;&lt;D xsi:type="xsd:double"&gt;-23.994715&lt;/D&gt;&lt;D xsi:type="xsd:double"&gt;-16.28862&lt;/D&gt;&lt;D xsi:type="xsd:double"&gt;-24.598629&lt;/D&gt;&lt;D xsi:type="xsd:double"&gt;-17.007996&lt;/D&gt;&lt;D xsi:type="xsd:double"&gt;-10.036707&lt;/D&gt;&lt;D xsi:type="xsd:double"&gt;-21.760738&lt;/D&gt;&lt;D xsi:type="xsd:double"&gt;-18.992502&lt;/D&gt;&lt;D xsi:type="xsd:double"&gt;-12.722701&lt;/D&gt;&lt;D xsi:type="xsd:double"&gt;-12.799769&lt;/D&gt;&lt;D xsi:type="xsd:double"&gt;-1.1043549&lt;/D&gt;&lt;D xsi:type="xsd:double"&gt;1.1496186&lt;/D&gt;&lt;D xsi:type="xsd:double"&gt;20.89467&lt;/D&gt;&lt;D xsi:type="xsd:double"&gt;30.735504&lt;/D&gt;&lt;D xsi:type="xsd:double"&gt;12.489069&lt;/D&gt;&lt;D xsi:type="xsd:double"&gt;31.67696&lt;/D&gt;&lt;D xsi:type="xsd:double"&gt;22.2309&lt;/D&gt;&lt;D xsi:type="xsd:double"&gt;18.723906&lt;/D&gt;&lt;D xsi:type="xsd:double"&gt;26.393175&lt;/D&gt;&lt;D xsi:type="xsd:double"&gt;21.286892&lt;/D&gt;&lt;D xsi:type="xsd:double"&gt;16.656912&lt;/D&gt;&lt;D xsi:type="xsd:double"&gt;23.411488&lt;/D&gt;&lt;D xsi:type="xsd:double"&gt;25.28236&lt;/D&gt;&lt;D xsi:type="xsd:double"&gt;21.90175&lt;/D&gt;&lt;D xsi:type="xsd:double"&gt;12.8665085&lt;/D&gt;&lt;D xsi:type="xsd:double"&gt;21.742296&lt;/D&gt;&lt;D xsi:type="xsd:double"&gt;21.965647&lt;/D&gt;&lt;D xsi:type="xsd:double"&gt;-7.449752&lt;/D&gt;&lt;D xsi:type="xsd:double"&gt;-9.885305&lt;/D&gt;&lt;D xsi:type="xsd:double"&gt;-24.471592&lt;/D&gt;&lt;D xsi:type="xsd:double"&gt;-22.684855&lt;/D&gt;&lt;D xsi:type="xsd:double"&gt;-23.602808&lt;/D&gt;&lt;D xsi:type="xsd:double"&gt;-22.701597&lt;/D&gt;&lt;D xsi:type="xsd:double"&gt;-24.80089&lt;/D&gt;&lt;D xsi:type="xsd:double"&gt;-30.047905&lt;/D&gt;&lt;D xsi:type="xsd:double"&gt;-25.690388&lt;/D&gt;&lt;D xsi:type="xsd:double"&gt;-26.483244&lt;/D&gt;&lt;D xsi:type="xsd:double"&gt;-24.402994&lt;/D&gt;&lt;D xsi:type="xsd:double"&gt;-4.962361&lt;/D&gt;&lt;D xsi:type="xsd:double"&gt;26.33816&lt;/D&gt;&lt;/FQL&gt;&lt;FQL&gt;&lt;Q&gt;PG-US^P_PRICE_RETURNS_PR('52W',2,-10AY,0,AM)&lt;/Q&gt;&lt;R&gt;121&lt;/R&gt;&lt;C&gt;1&lt;/C&gt;&lt;D xsi:type="xsd:double"&gt;-14.00165&lt;/D&gt;&lt;D xsi:type="xsd:double"&gt;-6.057185&lt;/D&gt;&lt;D xsi:type="xsd:double"&gt;-11.727911&lt;/D&gt;&lt;D xsi:type="xsd:double"&gt;-6.3857794&lt;/D&gt;&lt;D xsi:type="xsd:double"&gt;-13.814819&lt;/D&gt;&lt;D xsi:type="xsd:double"&gt;-1.8775344&lt;/D&gt;&lt;D xsi:type="xsd:double"&gt;0.7093072&lt;/D&gt;&lt;D xsi:type="xsd:double"&gt;2.7912855&lt;/D&gt;&lt;D xsi:type="xsd:double"&gt;4.1956663&lt;/D&gt;&lt;D xsi:type="xsd:double"&gt;9.092426&lt;/D&gt;&lt;D xsi:type="xsd:double"&gt;8.3164215&lt;/D&gt;&lt;D xsi:type="xsd:double"&gt;18.40806&lt;/D&gt;&lt;D xsi:type="xsd:double"&gt;29.900753&lt;/D&gt;&lt;D xsi:type="xsd:double"&gt;23.235977&lt;/D&gt;&lt;D xsi:type="xsd:double"&gt;14.121569&lt;/D&gt;&lt;D xsi:type="xsd:double"&gt;8.004295&lt;/D&gt;&lt;D xsi:type="xsd:double"&gt;14.410793&lt;/D&gt;&lt;D xsi:type="xsd:double"&gt;15.016961&lt;/D&gt;&lt;D xsi:type="xsd:double"&gt;16.025555&lt;/D&gt;&lt;D xsi:type="xsd:double"&gt;12.684846&lt;/D&gt;&lt;D xsi:type="xsd:double"&gt;8.988142&lt;/D&gt;&lt;D xsi:type="xsd:double"&gt;10.892177&lt;/D&gt;&lt;D xsi:type="xsd:double"&gt;4.6398163&lt;/D&gt;&lt;D xsi:type="xsd:double"&gt;10.139906&lt;/D&gt;&lt;D xsi:type="xsd:double"&gt;9.26112&lt;/D&gt;&lt;D xsi:type="xsd:double"&gt;8.652306&lt;/D&gt;&lt;D xsi:type="xsd:double"&gt;10.639774&lt;/D&gt;&lt;D xsi:type="xsd:double"&gt;11.9081135&lt;/D&gt;&lt;D xsi:type="xsd:double"&gt;10.75058&lt;/D&gt;&lt;D xsi:type="xsd:double"&gt;-6.1974883&lt;/D&gt;&lt;D xsi:type="xsd:double"&gt;-10.957294&lt;/D&gt;&lt;D xsi:type="xsd:double"&gt;-9.975028&lt;/D&gt;&lt;D xsi:type="xsd:double"&gt;-11.928672&lt;/D&gt;&lt;D xsi:type="xsd:double"&gt;-10.573328&lt;/D&gt;&lt;D xsi:type="xsd:double"&gt;-5.682659&lt;/D&gt;&lt;D xsi:type="xsd:double"&gt;-6.3615856&lt;/D&gt;&lt;D xsi:type="xsd:double"&gt;-7.5610876&lt;/D&gt;&lt;D xsi:type="xsd:double"&gt;-10.0413685&lt;/D&gt;&lt;D xsi:type="xsd:double"&gt;8.876586&lt;/D&gt;&lt;D xsi:type="xsd:double"&gt;9.992433&lt;/D&gt;&lt;D xsi:type="xsd:double"&gt;4.8933864&lt;/D&gt;&lt;D xsi:type="xsd:double"&gt;23.80265&lt;/D&gt;&lt;D xsi:type="xsd:double"&gt;34.90319&lt;/D&gt;&lt;D xsi:type="xsd:double"&gt;40.251396&lt;/D&gt;&lt;D xsi:type="xsd:double"&gt;51.941597&lt;/D&gt;&lt;D xsi:type="xsd:double"&gt;51.225056&lt;/D&gt;&lt;D xsi:type="xsd:double"&gt;50.588013&lt;/D&gt;&lt;D xsi:type="xsd:double"&gt;46.779015&lt;/D&gt;&lt;D xsi:type="xsd:double"&gt;47.62213&lt;/D&gt;&lt;D xsi:type="xsd:double"&gt;49.535477&lt;/D&gt;&lt;D xsi:type="xsd:double"&gt;32.077183&lt;/D&gt;&lt;D xsi:type="xsd:double"&gt;33.577312&lt;/D&gt;&lt;D xsi:type="xsd:double"&gt;41.855587&lt;/D&gt;&lt;D xsi:type="xsd:double"&gt;31.45963&lt;/D&gt;&lt;D xsi:type="xsd:double"&gt;8.682501&lt;/D&gt;&lt;D xsi:type="xsd:double"&gt;17.15275&lt;/D&gt;&lt;D xsi:type="xsd:double"&gt;10.17282&lt;/D&gt;&lt;D xsi:type="xsd:double"&gt;8.961177&lt;/D&gt;&lt;D xsi:type="xsd:double"&gt;10.4195&lt;/D&gt;&lt;D xsi:type="xsd:double"&gt;19.651175&lt;/D&gt;&lt;D xsi:type="xsd:double"&gt;17.92097&lt;/D&gt;&lt;D xsi:type="xsd:double"&gt;25.985634&lt;/D&gt;&lt;D xsi:type="xsd:double"&gt;21.07519&lt;/D&gt;&lt;D xsi:type="xsd:double"&gt;12.02352&lt;/D&gt;&lt;D xsi:type="xsd:double"&gt;9.642183&lt;/D&gt;&lt;D xsi:type="xsd:double"&gt;3.9201498&lt;/D&gt;&lt;D xsi:type="xsd:double"&gt;21.778917&lt;/D&gt;&lt;D xsi:type="xsd:double"&gt;15.757788&lt;/D&gt;&lt;D xsi:type="xsd:double"&gt;24.243725&lt;/D&gt;&lt;D xsi:type="xsd:double"&gt;15.16403&lt;/D&gt;&lt;D xsi:type="xsd:double"&gt;15.392137&lt;/D&gt;&lt;D xsi:type="xsd:double"&gt;9.697496&lt;/D&gt;&lt;D xsi:type="xsd:double"&gt;7.2318673&lt;/D&gt;&lt;D xsi:type="xsd:double"&gt;2.8825045&lt;/D&gt;&lt;D xsi:type="xsd:double"&gt;5.9552073&lt;/D&gt;&lt;D xsi:type="xsd:double"&gt;20.335102&lt;/D&gt;&lt;D xsi:type="xsd:double"&gt;20.656193&lt;/D&gt;&lt;D xsi:type="xsd:double"&gt;26.562166&lt;/D&gt;&lt;D xsi:type="xsd:double"&gt;19.005192&lt;/D&gt;&lt;D xsi:type="xsd:double"&gt;19.817184&lt;/D&gt;&lt;D xsi:type="xsd:double"&gt;15.066957&lt;/D&gt;&lt;D xsi:type="xsd:double"&gt;2.7912378&lt;/D&gt;&lt;D xsi:type="xsd:double"&gt;6.722641&lt;/D&gt;&lt;D xsi:type="xsd:double"&gt;6.1376333&lt;/D&gt;&lt;D xsi:type="xsd:double"&gt;-1.7495573&lt;/D&gt;&lt;D xsi:type="xsd:double"&gt;-11.091381&lt;/D&gt;&lt;D xsi:type="xsd:double"&gt;-1.3055146&lt;/D&gt;&lt;D xsi:type="xsd:double"&gt;-4.2983236&lt;/D&gt;&lt;D xsi:type="xsd:double"&gt;-2.3084462&lt;/D&gt;&lt;D xsi:type="xsd:double"&gt;-10.955137&lt;/D&gt;&lt;D xsi:type="xsd:double"&gt;-2.110684&lt;/D&gt;&lt;D xsi:type="xsd:double"&gt;-2.3021102&lt;/D&gt;&lt;D xsi:type="xsd:double"&gt;3.0692697&lt;/D&gt;&lt;D xsi:type="xsd:double"&gt;15.148628&lt;/D&gt;&lt;D xsi:type="xsd:double"&gt;6.036854&lt;/D&gt;&lt;D xsi:type="xsd:double"&gt;4.8797965&lt;/D&gt;&lt;D xsi:type="xsd:double"&gt;14.604998&lt;/D&gt;&lt;D xsi:type="xsd:double"&gt;19.857836&lt;/D&gt;&lt;D xsi:type="xsd:double"&gt;10.571766&lt;/D&gt;&lt;D xsi:type="xsd:double"&gt;-2.3040175&lt;/D&gt;&lt;D xsi:type="xsd:double"&gt;1.8073559&lt;/D&gt;&lt;D xsi:type="xsd:double"&gt;17.772793&lt;/D&gt;&lt;D xsi:type="xsd:double"&gt;16.676294&lt;/D&gt;&lt;D xsi:type="xsd:double"&gt;5.9032917&lt;/D&gt;&lt;D xsi:type="xsd:double"&gt;10.539734&lt;/D&gt;&lt;D xsi:type="xsd:double"&gt;16.826391&lt;/D&gt;&lt;D xsi:type="xsd:double"&gt;14.10948&lt;/D&gt;&lt;D xsi:type="xsd:double"&gt;12.356651&lt;/D&gt;&lt;D xsi:type="xsd:double"&gt;18.412983&lt;/D&gt;&lt;D xsi:type="xsd:double"&gt;21.000433&lt;/D&gt;&lt;D xsi:type="xsd:double"&gt;14.748645&lt;/D&gt;&lt;D xsi:type="xsd:double"&gt;21.833944&lt;/D&gt;&lt;D xsi:type="xsd:double"&gt;9.812271&lt;/D&gt;&lt;D xsi:type="xsd:double"&gt;7.2422385&lt;/D&gt;&lt;D xsi:type="xsd:double"&gt;6.5672994&lt;/D&gt;&lt;D xsi:type="xsd:double"&gt;9.321761&lt;/D&gt;&lt;D xsi:type="xsd:double"&gt;-0.33547878&lt;/D&gt;&lt;D xsi:type="xsd:double"&gt;-1.1704326&lt;/D&gt;&lt;D xsi:type="xsd:double"&gt;-5.6532383&lt;/D&gt;&lt;D xsi:type="xsd:double"&gt;-5.7369413&lt;/D&gt;&lt;D xsi:type="xsd:double"&gt;-8.558792&lt;/D&gt;&lt;/FQL&gt;&lt;FQL&gt;&lt;Q&gt;BAC-US^P_PRICE_RETURNS_PR('52W',2,-10AY,0,AM)&lt;/Q&gt;&lt;R&gt;121&lt;/R&gt;&lt;C&gt;1&lt;/C&gt;&lt;D xsi:type="xsd:double"&gt;-1.0806739&lt;/D&gt;&lt;D xsi:type="xsd:double"&gt;1.4729857&lt;/D&gt;&lt;D xsi:type="xsd:double"&gt;2.9337883&lt;/D&gt;&lt;D xsi:type="xsd:double"&gt;7.4509025&lt;/D&gt;&lt;D xsi:type="xsd:double"&gt;-3.7118912&lt;/D&gt;&lt;D xsi:type="xsd:double"&gt;-25.352657&lt;/D&gt;&lt;D xsi:type="xsd:double"&gt;-16.432142&lt;/D&gt;&lt;D xsi:type="xsd:double"&gt;-9.346038&lt;/D&gt;&lt;D xsi:type="xsd:double"&gt;-13.71628&lt;/D&gt;&lt;D xsi:type="xsd:double"&gt;-23.162264&lt;/D&gt;&lt;D xsi:type="xsd:double"&gt;-21.72159&lt;/D&gt;&lt;D xsi:type="xsd:double"&gt;-13.166785&lt;/D&gt;&lt;D xsi:type="xsd:double"&gt;-3.7536144&lt;/D&gt;&lt;D xsi:type="xsd:double"&gt;3.8012028&lt;/D&gt;&lt;D xsi:type="xsd:double"&gt;14.971149&lt;/D&gt;&lt;D xsi:type="xsd:double"&gt;29.625237&lt;/D&gt;&lt;D xsi:type="xsd:double"&gt;56.804455&lt;/D&gt;&lt;D xsi:type="xsd:double"&gt;103.73883&lt;/D&gt;&lt;D xsi:type="xsd:double"&gt;92.24465&lt;/D&gt;&lt;D xsi:type="xsd:double"&gt;64.3638&lt;/D&gt;&lt;D xsi:type="xsd:double"&gt;74.72955&lt;/D&gt;&lt;D xsi:type="xsd:double"&gt;78.596794&lt;/D&gt;&lt;D xsi:type="xsd:double"&gt;79.94572&lt;/D&gt;&lt;D xsi:type="xsd:double"&gt;61.781837&lt;/D&gt;&lt;D xsi:type="xsd:double"&gt;57.909595&lt;/D&gt;&lt;D xsi:type="xsd:double"&gt;66.45149&lt;/D&gt;&lt;D xsi:type="xsd:double"&gt;37.51905&lt;/D&gt;&lt;D xsi:type="xsd:double"&gt;27.352798&lt;/D&gt;&lt;D xsi:type="xsd:double"&gt;37.89382&lt;/D&gt;&lt;D xsi:type="xsd:double"&gt;32.10255&lt;/D&gt;&lt;D xsi:type="xsd:double"&gt;29.668152&lt;/D&gt;&lt;D xsi:type="xsd:double"&gt;36.191784&lt;/D&gt;&lt;D xsi:type="xsd:double"&gt;31.612932&lt;/D&gt;&lt;D xsi:type="xsd:double"&gt;26.54116&lt;/D&gt;&lt;D xsi:type="xsd:double"&gt;25.140285&lt;/D&gt;&lt;D xsi:type="xsd:double"&gt;29.197037&lt;/D&gt;&lt;D xsi:type="xsd:double"&gt;27.440691&lt;/D&gt;&lt;D xsi:type="xsd:double"&gt;10.594595&lt;/D&gt;&lt;D xsi:type="xsd:double"&gt;5.480659&lt;/D&gt;&lt;D xsi:type="xsd:double"&gt;-13.204461&lt;/D&gt;&lt;D xsi:type="xsd:double"&gt;-7.233131&lt;/D&gt;&lt;D xsi:type="xsd:double"&gt;-7.9395475&lt;/D&gt;&lt;D xsi:type="xsd:double"&gt;-6.896448&lt;/D&gt;&lt;D xsi:type="xsd:double"&gt;1.830411&lt;/D&gt;&lt;D xsi:type="xsd:double"&gt;-6.1106386&lt;/D&gt;&lt;D xsi:type="xsd:double"&gt;-2.9268563&lt;/D&gt;&lt;D xsi:type="xsd:double"&gt;-0.58164&lt;/D&gt;&lt;D xsi:type="xsd:double"&gt;-10.139692&lt;/D&gt;&lt;D xsi:type="xsd:double"&gt;1.4756799&lt;/D&gt;&lt;D xsi:type="xsd:double"&gt;8.163619&lt;/D&gt;&lt;D xsi:type="xsd:double"&gt;20.72444&lt;/D&gt;&lt;D xsi:type="xsd:double"&gt;44.947243&lt;/D&gt;&lt;D xsi:type="xsd:double"&gt;24.792755&lt;/D&gt;&lt;D xsi:type="xsd:double"&gt;25.524723&lt;/D&gt;&lt;D xsi:type="xsd:double"&gt;-28.55364&lt;/D&gt;&lt;D xsi:type="xsd:double"&gt;-26.581467&lt;/D&gt;&lt;D xsi:type="xsd:double"&gt;-22.382677&lt;/D&gt;&lt;D xsi:type="xsd:double"&gt;-5.6400957&lt;/D&gt;&lt;D xsi:type="xsd:double"&gt;-15.347397&lt;/D&gt;&lt;D xsi:type="xsd:double"&gt;2.7464747&lt;/D&gt;&lt;D xsi:type="xsd:double"&gt;-12.813073&lt;/D&gt;&lt;D xsi:type="xsd:double"&gt;-17.554337&lt;/D&gt;&lt;D xsi:type="xsd:double"&gt;-14.056498&lt;/D&gt;&lt;D xsi:type="xsd:double"&gt;-15.002716&lt;/D&gt;&lt;D xsi:type="xsd:double"&gt;-2.2218585&lt;/D&gt;&lt;D xsi:type="xsd:double"&gt;0.9860635&lt;/D&gt;&lt;D xsi:type="xsd:double"&gt;88.775635&lt;/D&gt;&lt;D xsi:type="xsd:double"&gt;87.36546&lt;/D&gt;&lt;D xsi:type="xsd:double"&gt;100.020004&lt;/D&gt;&lt;D xsi:type="xsd:double"&gt;64.95065&lt;/D&gt;&lt;D xsi:type="xsd:double"&gt;62.030685&lt;/D&gt;&lt;D xsi:type="xsd:double"&gt;59.500717&lt;/D&gt;&lt;D xsi:type="xsd:double"&gt;61.262012&lt;/D&gt;&lt;D xsi:type="xsd:double"&gt;95.962715&lt;/D&gt;&lt;D xsi:type="xsd:double"&gt;74.21907&lt;/D&gt;&lt;D xsi:type="xsd:double"&gt;59.666157&lt;/D&gt;&lt;D xsi:type="xsd:double"&gt;43.634808&lt;/D&gt;&lt;D xsi:type="xsd:double"&gt;41.77736&lt;/D&gt;&lt;D xsi:type="xsd:double"&gt;15.873348&lt;/D&gt;&lt;D xsi:type="xsd:double"&gt;-3.9990604&lt;/D&gt;&lt;D xsi:type="xsd:double"&gt;-16.259115&lt;/D&gt;&lt;D xsi:type="xsd:double"&gt;-21.896393&lt;/D&gt;&lt;D xsi:type="xsd:double"&gt;-15.233153&lt;/D&gt;&lt;D xsi:type="xsd:double"&gt;-9.432101&lt;/D&gt;&lt;D xsi:type="xsd:double"&gt;-13.785208&lt;/D&gt;&lt;D xsi:type="xsd:double"&gt;-28.110897&lt;/D&gt;&lt;D xsi:type="xsd:double"&gt;-18.89236&lt;/D&gt;&lt;D xsi:type="xsd:double"&gt;-27.902962&lt;/D&gt;&lt;D xsi:type="xsd:double"&gt;-26.05316&lt;/D&gt;&lt;D xsi:type="xsd:double"&gt;-24.270868&lt;/D&gt;&lt;D xsi:type="xsd:double"&gt;-30.61304&lt;/D&gt;&lt;D xsi:type="xsd:double"&gt;-19.453197&lt;/D&gt;&lt;D xsi:type="xsd:double"&gt;-19.427807&lt;/D&gt;&lt;D xsi:type="xsd:double"&gt;-5.8445096&lt;/D&gt;&lt;D xsi:type="xsd:double"&gt;-0.7423401&lt;/D&gt;&lt;D xsi:type="xsd:double"&gt;-17.873203&lt;/D&gt;&lt;D xsi:type="xsd:double"&gt;-13.990503&lt;/D&gt;&lt;D xsi:type="xsd:double"&gt;-12.372661&lt;/D&gt;&lt;D xsi:type="xsd:double"&gt;-18.623375&lt;/D&gt;&lt;D xsi:type="xsd:double"&gt;9.047806&lt;/D&gt;&lt;D xsi:type="xsd:double"&gt;-5.993515&lt;/D&gt;&lt;D xsi:type="xsd:double"&gt;-0.36925673&lt;/D&gt;&lt;D xsi:type="xsd:double"&gt;28.201687&lt;/D&gt;&lt;D xsi:type="xsd:double"&gt;21.17778&lt;/D&gt;&lt;D xsi:type="xsd:double"&gt;47.86037&lt;/D&gt;&lt;D xsi:type="xsd:double"&gt;38.73448&lt;/D&gt;&lt;D xsi:type="xsd:double"&gt;56.07686&lt;/D&gt;&lt;D xsi:type="xsd:double"&gt;38.280773&lt;/D&gt;&lt;D xsi:type="xsd:double"&gt;39.351418&lt;/D&gt;&lt;D xsi:type="xsd:double"&gt;62.993694&lt;/D&gt;&lt;D xsi:type="xsd:double"&gt;62.228226&lt;/D&gt;&lt;D xsi:type="xsd:double"&gt;38.77753&lt;/D&gt;&lt;D xsi:type="xsd:double"&gt;48.90746&lt;/D&gt;&lt;D xsi:type="xsd:double"&gt;45.35837&lt;/D&gt;&lt;D xsi:type="xsd:double"&gt;17.412388&lt;/D&gt;&lt;D xsi:type="xsd:double"&gt;10.311878&lt;/D&gt;&lt;D xsi:type="xsd:double"&gt;16.773987&lt;/D&gt;&lt;D xsi:type="xsd:double"&gt;15.954208&lt;/D&gt;&lt;D xsi:type="xsd:double"&gt;6.8665504&lt;/D&gt;&lt;D xsi:type="xsd:double"&gt;23.219454&lt;/D&gt;&lt;D xsi:type="xsd:double"&gt;32.603848&lt;/D&gt;&lt;/FQL&gt;&lt;FQL&gt;&lt;Q&gt;9988-HK^P_PRICE_RETURNS_PR('52W',2,-10AY,0,AM)&lt;/Q&gt;&lt;R&gt;121&lt;/R&gt;&lt;C&gt;1&lt;/C&gt;&lt;D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xsi:type="xsd:double"&gt;24.875618&lt;/D&gt;&lt;D xsi:type="xsd:double"&gt;9.14855&lt;/D&gt;&lt;D xsi:type="xsd:double"&gt;22.883724&lt;/D&gt;&lt;D xsi:type="xsd:double"&gt;23.480202&lt;/D&gt;&lt;D xsi:type="xsd:double"&gt;16.173565&lt;/D&gt;&lt;D xsi:type="xsd:double"&gt;5.1928043&lt;/D&gt;&lt;D xsi:type="xsd:double"&gt;-4.5966268&lt;/D&gt;&lt;D xsi:type="xsd:double"&gt;-10.205835&lt;/D&gt;&lt;D xsi:type="xsd:double"&gt;-26.90438&lt;/D&gt;&lt;D xsi:type="xsd:double"&gt;-44.505493&lt;/D&gt;&lt;D xsi:type="xsd:double"&gt;-43.188198&lt;/D&gt;&lt;D xsi:type="xsd:double"&gt;-34.960632&lt;/D&gt;&lt;D xsi:type="xsd:double"&gt;-51.912354&lt;/D&gt;&lt;D xsi:type="xsd:double"&gt;-44.97872&lt;/D&gt;&lt;D xsi:type="xsd:double"&gt;-53.633614&lt;/D&gt;&lt;D xsi:type="xsd:double"&gt;-59.033424&lt;/D&gt;&lt;D xsi:type="xsd:double"&gt;-59.840202&lt;/D&gt;&lt;D xsi:type="xsd:double"&gt;-58.651028&lt;/D&gt;&lt;D xsi:type="xsd:double"&gt;-49.65585&lt;/D&gt;&lt;D xsi:type="xsd:double"&gt;-51.47199&lt;/D&gt;&lt;D xsi:type="xsd:double"&gt;-50.13858&lt;/D&gt;&lt;D xsi:type="xsd:double"&gt;-42.70627&lt;/D&gt;&lt;D xsi:type="xsd:double"&gt;-54.587727&lt;/D&gt;&lt;D xsi:type="xsd:double"&gt;-52.30024&lt;/D&gt;&lt;D xsi:type="xsd:double"&gt;-28.376139&lt;/D&gt;&lt;D xsi:type="xsd:double"&gt;-12.296987&lt;/D&gt;&lt;D xsi:type="xsd:double"&gt;-16.65306&lt;/D&gt;&lt;D xsi:type="xsd:double"&gt;-11.245865&lt;/D&gt;&lt;D xsi:type="xsd:double"&gt;-1.0471225&lt;/D&gt;&lt;D xsi:type="xsd:double"&gt;1.3593435&lt;/D&gt;&lt;D xsi:type="xsd:double"&gt;-10.546875&lt;/D&gt;&lt;D xsi:type="xsd:double"&gt;-14.489418&lt;/D&gt;&lt;D xsi:type="xsd:double"&gt;-0.7782042&lt;/D&gt;&lt;D xsi:type="xsd:double"&gt;-2.0998836&lt;/D&gt;&lt;D xsi:type="xsd:double"&gt;10.989761&lt;/D&gt;&lt;D xsi:type="xsd:double"&gt;3.2360315&lt;/D&gt;&lt;D xsi:type="xsd:double"&gt;-16.589058&lt;/D&gt;&lt;D xsi:type="xsd:double"&gt;-38.87113&lt;/D&gt;&lt;D xsi:type="xsd:double"&gt;-27.539658&lt;/D&gt;&lt;D xsi:type="xsd:double"&gt;-11.191696&lt;/D&gt;&lt;D xsi:type="xsd:double"&gt;-26.591747&lt;/D&gt;&lt;D xsi:type="xsd:double"&gt;-5.805093&lt;/D&gt;&lt;D xsi:type="xsd:double"&gt;-11.460161&lt;/D&gt;&lt;D xsi:type="xsd:double"&gt;-15.881878&lt;/D&gt;&lt;D xsi:type="xsd:double"&gt;-7.057089&lt;/D&gt;&lt;D xsi:type="xsd:double"&gt;-1.5429735&lt;/D&gt;&lt;D xsi:type="xsd:double"&gt;26.042557&lt;/D&gt;&lt;D xsi:type="xsd:double"&gt;8.53883&lt;/D&gt;&lt;D xsi:type="xsd:double"&gt;21.91603&lt;/D&gt;&lt;D xsi:type="xsd:double"&gt;20.187319&lt;/D&gt;&lt;D xsi:type="xsd:double"&gt;79.113045&lt;/D&gt;&lt;D xsi:type="xsd:double"&gt;88.92816&lt;/D&gt;&lt;D xsi:type="xsd:double"&gt;57.34607&lt;/D&gt;&lt;D xsi:type="xsd:double"&gt;58.214233&lt;/D&gt;&lt;D xsi:type="xsd:double"&gt;57.65263&lt;/D&gt;&lt;D xsi:type="xsd:double"&gt;53.226543&lt;/D&gt;&lt;D xsi:type="xsd:double"&gt;57.143055&lt;/D&gt;&lt;D xsi:type="xsd:double"&gt;90.297554&lt;/D&gt;&lt;/FQL&gt;&lt;FQL&gt;&lt;Q&gt;ABBV-US^P_PRICE_RETURNS_PR('52W',2,-10AY,0,AM)&lt;/Q&gt;&lt;R&gt;121&lt;/R&gt;&lt;C&gt;1&lt;/C&gt;&lt;D xsi:type="xsd:double"&gt;4.7413826&lt;/D&gt;&lt;D xsi:type="xsd:double"&gt;10.41832&lt;/D&gt;&lt;D xsi:type="xsd:double"&gt;-3.1138957&lt;/D&gt;&lt;D xsi:type="xsd:double"&gt;-8.73884&lt;/D&gt;&lt;D xsi:type="xsd:double"&gt;-5.4721174&lt;/D&gt;&lt;D xsi:type="xsd:double"&gt;-4.4311166&lt;/D&gt;&lt;D xsi:type="xsd:double"&gt;-1.2504935&lt;/D&gt;&lt;D xsi:type="xsd:double"&gt;-0.4046142&lt;/D&gt;&lt;D xsi:type="xsd:double"&gt;-1.7561376&lt;/D&gt;&lt;D xsi:type="xsd:double"&gt;-5.3137245&lt;/D&gt;&lt;D xsi:type="xsd:double"&gt;-5.6198&lt;/D&gt;&lt;D xsi:type="xsd:double"&gt;1.071763&lt;/D&gt;&lt;D xsi:type="xsd:double"&gt;10.533035&lt;/D&gt;&lt;D xsi:type="xsd:double"&gt;15.952802&lt;/D&gt;&lt;D xsi:type="xsd:double"&gt;6.5972686&lt;/D&gt;&lt;D xsi:type="xsd:double"&gt;12.226021&lt;/D&gt;&lt;D xsi:type="xsd:double"&gt;25.81892&lt;/D&gt;&lt;D xsi:type="xsd:double"&gt;19.35029&lt;/D&gt;&lt;D xsi:type="xsd:double"&gt;21.569466&lt;/D&gt;&lt;D xsi:type="xsd:double"&gt;12.831486&lt;/D&gt;&lt;D xsi:type="xsd:double"&gt;11.232448&lt;/D&gt;&lt;D xsi:type="xsd:double"&gt;21.22978&lt;/D&gt;&lt;D xsi:type="xsd:double"&gt;19.423592&lt;/D&gt;&lt;D xsi:type="xsd:double"&gt;9.652079&lt;/D&gt;&lt;D xsi:type="xsd:double"&gt;43.325256&lt;/D&gt;&lt;D xsi:type="xsd:double"&gt;56.878532&lt;/D&gt;&lt;D xsi:type="xsd:double"&gt;59.165024&lt;/D&gt;&lt;D xsi:type="xsd:double"&gt;62.9151&lt;/D&gt;&lt;D xsi:type="xsd:double"&gt;70.86131&lt;/D&gt;&lt;D xsi:type="xsd:double"&gt;99.358475&lt;/D&gt;&lt;D xsi:type="xsd:double"&gt;78.3188&lt;/D&gt;&lt;D xsi:type="xsd:double"&gt;49.288654&lt;/D&gt;&lt;D xsi:type="xsd:double"&gt;62.454&lt;/D&gt;&lt;D xsi:type="xsd:double"&gt;45.81455&lt;/D&gt;&lt;D xsi:type="xsd:double"&gt;36.266838&lt;/D&gt;&lt;D xsi:type="xsd:double"&gt;44.367744&lt;/D&gt;&lt;D xsi:type="xsd:double"&gt;11.000562&lt;/D&gt;&lt;D xsi:type="xsd:double"&gt;4.8672915&lt;/D&gt;&lt;D xsi:type="xsd:double"&gt;0.64196587&lt;/D&gt;&lt;D xsi:type="xsd:double"&gt;-7.6561985&lt;/D&gt;&lt;D xsi:type="xsd:double"&gt;-12.823158&lt;/D&gt;&lt;D xsi:type="xsd:double"&gt;-26.510965&lt;/D&gt;&lt;D xsi:type="xsd:double"&gt;-26.084877&lt;/D&gt;&lt;D xsi:type="xsd:double"&gt;-9.282196&lt;/D&gt;&lt;D xsi:type="xsd:double"&gt;-20.733917&lt;/D&gt;&lt;D xsi:type="xsd:double"&gt;-16.544025&lt;/D&gt;&lt;D xsi:type="xsd:double"&gt;-24.359816&lt;/D&gt;&lt;D xsi:type="xsd:double"&gt;-30.946373&lt;/D&gt;&lt;D xsi:type="xsd:double"&gt;-22.3469&lt;/D&gt;&lt;D xsi:type="xsd:double"&gt;-14.0512705&lt;/D&gt;&lt;D xsi:type="xsd:double"&gt;3.9092422&lt;/D&gt;&lt;D xsi:type="xsd:double"&gt;10.395098&lt;/D&gt;&lt;D xsi:type="xsd:double"&gt;10.3447075&lt;/D&gt;&lt;D xsi:type="xsd:double"&gt;23.52922&lt;/D&gt;&lt;D xsi:type="xsd:double"&gt;-3.434074&lt;/D&gt;&lt;D xsi:type="xsd:double"&gt;8.053374&lt;/D&gt;&lt;D xsi:type="xsd:double"&gt;21.908592&lt;/D&gt;&lt;D xsi:type="xsd:double"&gt;29.246307&lt;/D&gt;&lt;D xsi:type="xsd:double"&gt;52.46948&lt;/D&gt;&lt;D xsi:type="xsd:double"&gt;57.999336&lt;/D&gt;&lt;D xsi:type="xsd:double"&gt;34.24046&lt;/D&gt;&lt;D xsi:type="xsd:double"&gt;21.697557&lt;/D&gt;&lt;D xsi:type="xsd:double"&gt;17.022968&lt;/D&gt;&lt;D xsi:type="xsd:double"&gt;23.380863&lt;/D&gt;&lt;D xsi:type="xsd:double"&gt;30.338848&lt;/D&gt;&lt;D xsi:type="xsd:double"&gt;16.626919&lt;/D&gt;&lt;D xsi:type="xsd:double"&gt;57.098843&lt;/D&gt;&lt;D xsi:type="xsd:double"&gt;38.478817&lt;/D&gt;&lt;D xsi:type="xsd:double"&gt;35.98951&lt;/D&gt;&lt;D xsi:type="xsd:double"&gt;26.34139&lt;/D&gt;&lt;D xsi:type="xsd:double"&gt;23.427105&lt;/D&gt;&lt;D xsi:type="xsd:double"&gt;30.728424&lt;/D&gt;&lt;D xsi:type="xsd:double"&gt;26.354527&lt;/D&gt;&lt;D xsi:type="xsd:double"&gt;34.4038&lt;/D&gt;&lt;D xsi:type="xsd:double"&gt;24.014877&lt;/D&gt;&lt;D xsi:type="xsd:double"&gt;31.952168&lt;/D&gt;&lt;D xsi:type="xsd:double"&gt;27.391697&lt;/D&gt;&lt;D xsi:type="xsd:double"&gt;46.51996&lt;/D&gt;&lt;D xsi:type="xsd:double"&gt;47.355293&lt;/D&gt;&lt;D xsi:type="xsd:double"&gt;59.876442&lt;/D&gt;&lt;D xsi:type="xsd:double"&gt;39.28901&lt;/D&gt;&lt;D xsi:type="xsd:double"&gt;25.638748&lt;/D&gt;&lt;D xsi:type="xsd:double"&gt;36.520123&lt;/D&gt;&lt;D xsi:type="xsd:double"&gt;25.366438&lt;/D&gt;&lt;D xsi:type="xsd:double"&gt;38.803516&lt;/D&gt;&lt;D xsi:type="xsd:double"&gt;36.395107&lt;/D&gt;&lt;D xsi:type="xsd:double"&gt;35.568&lt;/D&gt;&lt;D xsi:type="xsd:double"&gt;26.55642&lt;/D&gt;&lt;D xsi:type="xsd:double"&gt;19.453156&lt;/D&gt;&lt;D xsi:type="xsd:double"&gt;6.442499&lt;/D&gt;&lt;D xsi:type="xsd:double"&gt;3.3380866&lt;/D&gt;&lt;D xsi:type="xsd:double"&gt;3.3997178&lt;/D&gt;&lt;D xsi:type="xsd:double"&gt;-4.2763114&lt;/D&gt;&lt;D xsi:type="xsd:double"&gt;3.4797907&lt;/D&gt;&lt;D xsi:type="xsd:double"&gt;-5.9429884&lt;/D&gt;&lt;D xsi:type="xsd:double"&gt;10.604393&lt;/D&gt;&lt;D xsi:type="xsd:double"&gt;11.051548&lt;/D&gt;&lt;D xsi:type="xsd:double"&gt;7.1705103&lt;/D&gt;&lt;D xsi:type="xsd:double"&gt;-5.2628875&lt;/D&gt;&lt;D xsi:type="xsd:double"&gt;-1.7319679&lt;/D&gt;&lt;D xsi:type="xsd:double"&gt;9.366298&lt;/D&gt;&lt;D xsi:type="xsd:double"&gt;23.481405&lt;/D&gt;&lt;D xsi:type="xsd:double"&gt;20.113886&lt;/D&gt;&lt;D xsi:type="xsd:double"&gt;4.688096&lt;/D&gt;&lt;D xsi:type="xsd:double"&gt;19.372797&lt;/D&gt;&lt;D xsi:type="xsd:double"&gt;28.798437&lt;/D&gt;&lt;D xsi:type="xsd:double"&gt;29.236103&lt;/D&gt;&lt;D xsi:type="xsd:double"&gt;32.915665&lt;/D&gt;&lt;D xsi:type="xsd:double"&gt;33.667385&lt;/D&gt;&lt;D xsi:type="xsd:double"&gt;34.13546&lt;/D&gt;&lt;D xsi:type="xsd:double"&gt;24.329817&lt;/D&gt;&lt;D xsi:type="xsd:double"&gt;15.530289&lt;/D&gt;&lt;D xsi:type="xsd:double"&gt;11.539507&lt;/D&gt;&lt;D xsi:type="xsd:double"&gt;14.661074&lt;/D&gt;&lt;D xsi:type="xsd:double"&gt;21.1864&lt;/D&gt;&lt;D xsi:type="xsd:double"&gt;9.493566&lt;/D&gt;&lt;D xsi:type="xsd:double"&gt;16.071201&lt;/D&gt;&lt;D xsi:type="xsd:double"&gt;17.357885&lt;/D&gt;&lt;D xsi:type="xsd:double"&gt;16.713964&lt;/D&gt;&lt;D xsi:type="xsd:double"&gt;10.741102&lt;/D&gt;&lt;D xsi:type="xsd:double"&gt;14.489233&lt;/D&gt;&lt;/FQL&gt;&lt;FQL&gt;&lt;Q&gt;PLTR-US^P_PRICE_RETURNS_PR('52W',2,-10AY,0,AM)&lt;/Q&gt;&lt;R&gt;121&lt;/R&gt;&lt;C&gt;1&lt;/C&gt;&lt;D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xsi:type="xsd:double"&gt;142.17963&lt;/D&gt;&lt;D xsi:type="xsd:double"&gt;45.19774&lt;/D&gt;&lt;D xsi:type="xsd:double"&gt;-29.243828&lt;/D&gt;&lt;D xsi:type="xsd:double"&gt;-35.754414&lt;/D&gt;&lt;D xsi:type="xsd:double"&gt;-49.8204&lt;/D&gt;&lt;D xsi:type="xsd:double"&gt;-53.9633&lt;/D&gt;&lt;D xsi:type="xsd:double"&gt;-47.59494&lt;/D&gt;&lt;D xsi:type="xsd:double"&gt;-59.96016&lt;/D&gt;&lt;D xsi:type="xsd:double"&gt;-69.07258&lt;/D&gt;&lt;D xsi:type="xsd:double"&gt;-57.894737&lt;/D&gt;&lt;D xsi:type="xsd:double"&gt;-60.2449&lt;/D&gt;&lt;D xsi:type="xsd:double"&gt;-72.82571&lt;/D&gt;&lt;D xsi:type="xsd:double"&gt;-69.07597&lt;/D&gt;&lt;D xsi:type="xsd:double"&gt;-65.15347&lt;/D&gt;&lt;D xsi:type="xsd:double"&gt;-62.377316&lt;/D&gt;&lt;D xsi:type="xsd:double"&gt;-56.527172&lt;/D&gt;&lt;D xsi:type="xsd:double"&gt;-30.493916&lt;/D&gt;&lt;D xsi:type="xsd:double"&gt;-32.31552&lt;/D&gt;&lt;D xsi:type="xsd:double"&gt;-29.066021&lt;/D&gt;&lt;D xsi:type="xsd:double"&gt;17.786074&lt;/D&gt;&lt;D xsi:type="xsd:double"&gt;112.51628&lt;/D&gt;&lt;D xsi:type="xsd:double"&gt;84.26967&lt;/D&gt;&lt;D xsi:type="xsd:double"&gt;58.624233&lt;/D&gt;&lt;D xsi:type="xsd:double"&gt;91.38576&lt;/D&gt;&lt;D xsi:type="xsd:double"&gt;130.5445&lt;/D&gt;&lt;D xsi:type="xsd:double"&gt;145.28534&lt;/D&gt;&lt;D xsi:type="xsd:double"&gt;159.6291&lt;/D&gt;&lt;D xsi:type="xsd:double"&gt;137.5&lt;/D&gt;&lt;D xsi:type="xsd:double"&gt;151.69928&lt;/D&gt;&lt;D xsi:type="xsd:double"&gt;197.34178&lt;/D&gt;&lt;D xsi:type="xsd:double"&gt;148.35413&lt;/D&gt;&lt;D xsi:type="xsd:double"&gt;128.61667&lt;/D&gt;&lt;D xsi:type="xsd:double"&gt;48.14582&lt;/D&gt;&lt;D xsi:type="xsd:double"&gt;74.81707&lt;/D&gt;&lt;D xsi:type="xsd:double"&gt;107.63755&lt;/D&gt;&lt;D xsi:type="xsd:double"&gt;136.85583&lt;/D&gt;&lt;D xsi:type="xsd:double"&gt;141.53226&lt;/D&gt;&lt;D xsi:type="xsd:double"&gt;229.67415&lt;/D&gt;&lt;D xsi:type="xsd:double"&gt;316.2088&lt;/D&gt;&lt;D xsi:type="xsd:double"&gt;318.87476&lt;/D&gt;&lt;D xsi:type="xsd:double"&gt;373.04486&lt;/D&gt;&lt;D xsi:type="xsd:double"&gt;253.00858&lt;/D&gt;&lt;D xsi:type="xsd:double"&gt;323.7203&lt;/D&gt;&lt;D xsi:type="xsd:double"&gt;498.24487&lt;/D&gt;&lt;D xsi:type="xsd:double"&gt;499.9576&lt;/D&gt;&lt;D xsi:type="xsd:double"&gt;426.36905&lt;/D&gt;&lt;D xsi:type="xsd:double"&gt;467.4888&lt;/D&gt;&lt;D xsi:type="xsd:double"&gt;368.9066&lt;/D&gt;&lt;/FQL&gt;&lt;FQL&gt;&lt;Q&gt;HD-US^P_PRICE_RETURNS_PR('52W',2,-10AY,0,AM)&lt;/Q&gt;&lt;R&gt;121&lt;/R&gt;&lt;C&gt;1&lt;/C&gt;&lt;D xsi:type="xsd:double"&gt;33.22046&lt;/D&gt;&lt;D xsi:type="xsd:double"&gt;40.954006&lt;/D&gt;&lt;D xsi:type="xsd:double"&gt;25.550293&lt;/D&gt;&lt;D xsi:type="xsd:double"&gt;39.70356&lt;/D&gt;&lt;D xsi:type="xsd:double"&gt;20.432568&lt;/D&gt;&lt;D xsi:type="xsd:double"&gt;8.904278&lt;/D&gt;&lt;D xsi:type="xsd:double"&gt;14.269102&lt;/D&gt;&lt;D xsi:type="xsd:double"&gt;21.44289&lt;/D&gt;&lt;D xsi:type="xsd:double"&gt;21.84713&lt;/D&gt;&lt;D xsi:type="xsd:double"&gt;17.900585&lt;/D&gt;&lt;D xsi:type="xsd:double"&gt;18.994118&lt;/D&gt;&lt;D xsi:type="xsd:double"&gt;16.086042&lt;/D&gt;&lt;D xsi:type="xsd:double"&gt;9.214914&lt;/D&gt;&lt;D xsi:type="xsd:double"&gt;7.2530985&lt;/D&gt;&lt;D xsi:type="xsd:double"&gt;5.826819&lt;/D&gt;&lt;D xsi:type="xsd:double"&gt;3.828776&lt;/D&gt;&lt;D xsi:type="xsd:double"&gt;13.605392&lt;/D&gt;&lt;D xsi:type="xsd:double"&gt;21.03778&lt;/D&gt;&lt;D xsi:type="xsd:double"&gt;16.517294&lt;/D&gt;&lt;D xsi:type="xsd:double"&gt;11.412775&lt;/D&gt;&lt;D xsi:type="xsd:double"&gt;19.503557&lt;/D&gt;&lt;D xsi:type="xsd:double"&gt;25.761545&lt;/D&gt;&lt;D xsi:type="xsd:double"&gt;16.19234&lt;/D&gt;&lt;D xsi:type="xsd:double"&gt;14.278042&lt;/D&gt;&lt;D xsi:type="xsd:double"&gt;27.67607&lt;/D&gt;&lt;D xsi:type="xsd:double"&gt;32.932617&lt;/D&gt;&lt;D xsi:type="xsd:double"&gt;36.766922&lt;/D&gt;&lt;D xsi:type="xsd:double"&gt;37.504303&lt;/D&gt;&lt;D xsi:type="xsd:double"&gt;48.720455&lt;/D&gt;&lt;D xsi:type="xsd:double"&gt;35.13986&lt;/D&gt;&lt;D xsi:type="xsd:double"&gt;23.057138&lt;/D&gt;&lt;D xsi:type="xsd:double"&gt;22.26032&lt;/D&gt;&lt;D xsi:type="xsd:double"&gt;20.44189&lt;/D&gt;&lt;D xsi:type="xsd:double"&gt;30.78779&lt;/D&gt;&lt;D xsi:type="xsd:double"&gt;33.005512&lt;/D&gt;&lt;D xsi:type="xsd:double"&gt;31.212212&lt;/D&gt;&lt;D xsi:type="xsd:double"&gt;34.00701&lt;/D&gt;&lt;D xsi:type="xsd:double"&gt;20.421505&lt;/D&gt;&lt;D xsi:type="xsd:double"&gt;7.96355&lt;/D&gt;&lt;D xsi:type="xsd:double"&gt;-3.2865644&lt;/D&gt;&lt;D xsi:type="xsd:double"&gt;-7.7986536&lt;/D&gt;&lt;D xsi:type="xsd:double"&gt;6.166053&lt;/D&gt;&lt;D xsi:type="xsd:double"&gt;4.8064947&lt;/D&gt;&lt;D xsi:type="xsd:double"&gt;20.05148&lt;/D&gt;&lt;D xsi:type="xsd:double"&gt;5.710876&lt;/D&gt;&lt;D xsi:type="xsd:double"&gt;5.6906343&lt;/D&gt;&lt;D xsi:type="xsd:double"&gt;12.035561&lt;/D&gt;&lt;D xsi:type="xsd:double"&gt;6.893015&lt;/D&gt;&lt;D xsi:type="xsd:double"&gt;13.418377&lt;/D&gt;&lt;D xsi:type="xsd:double"&gt;25.097729&lt;/D&gt;&lt;D xsi:type="xsd:double"&gt;37.342728&lt;/D&gt;&lt;D xsi:type="xsd:double"&gt;28.488958&lt;/D&gt;&lt;D xsi:type="xsd:double"&gt;32.751892&lt;/D&gt;&lt;D xsi:type="xsd:double"&gt;34.075665&lt;/D&gt;&lt;D xsi:type="xsd:double"&gt;-7.065344&lt;/D&gt;&lt;D xsi:type="xsd:double"&gt;0.34447908&lt;/D&gt;&lt;D xsi:type="xsd:double"&gt;28.132116&lt;/D&gt;&lt;D xsi:type="xsd:double"&gt;24.590528&lt;/D&gt;&lt;D xsi:type="xsd:double"&gt;21.839619&lt;/D&gt;&lt;D xsi:type="xsd:double"&gt;42.743156&lt;/D&gt;&lt;D xsi:type="xsd:double"&gt;24.949646&lt;/D&gt;&lt;D xsi:type="xsd:double"&gt;24.968588&lt;/D&gt;&lt;D xsi:type="xsd:double"&gt;20.74257&lt;/D&gt;&lt;D xsi:type="xsd:double"&gt;28.08305&lt;/D&gt;&lt;D xsi:type="xsd:double"&gt;25.651777&lt;/D&gt;&lt;D xsi:type="xsd:double"&gt;15.086544&lt;/D&gt;&lt;D xsi:type="xsd:double"&gt;74.95371&lt;/D&gt;&lt;D xsi:type="xsd:double"&gt;67.95972&lt;/D&gt;&lt;D xsi:type="xsd:double"&gt;41.212296&lt;/D&gt;&lt;D xsi:type="xsd:double"&gt;23.850464&lt;/D&gt;&lt;D xsi:type="xsd:double"&gt;27.380896&lt;/D&gt;&lt;D xsi:type="xsd:double"&gt;22.102047&lt;/D&gt;&lt;D xsi:type="xsd:double"&gt;22.105133&lt;/D&gt;&lt;D xsi:type="xsd:double"&gt;24.579884&lt;/D&gt;&lt;D xsi:type="xsd:double"&gt;43.459953&lt;/D&gt;&lt;D xsi:type="xsd:double"&gt;51.288162&lt;/D&gt;&lt;D xsi:type="xsd:double"&gt;41.51969&lt;/D&gt;&lt;D xsi:type="xsd:double"&gt;29.77494&lt;/D&gt;&lt;D xsi:type="xsd:double"&gt;19.731213&lt;/D&gt;&lt;D xsi:type="xsd:double"&gt;-2.8800488&lt;/D&gt;&lt;D xsi:type="xsd:double"&gt;-6.6535053&lt;/D&gt;&lt;D xsi:type="xsd:double"&gt;-7.7168584&lt;/D&gt;&lt;D xsi:type="xsd:double"&gt;-7.4160814&lt;/D&gt;&lt;D xsi:type="xsd:double"&gt;-0.16143322&lt;/D&gt;&lt;D xsi:type="xsd:double"&gt;-16.050602&lt;/D&gt;&lt;D xsi:type="xsd:double"&gt;-17.782848&lt;/D&gt;&lt;D xsi:type="xsd:double"&gt;-17.863964&lt;/D&gt;&lt;D xsi:type="xsd:double"&gt;-17.041218&lt;/D&gt;&lt;D xsi:type="xsd:double"&gt;-12.266141&lt;/D&gt;&lt;D xsi:type="xsd:double"&gt;-5.9405923&lt;/D&gt;&lt;D xsi:type="xsd:double"&gt;-11.074818&lt;/D&gt;&lt;D xsi:type="xsd:double"&gt;-1.5283883&lt;/D&gt;&lt;D xsi:type="xsd:double"&gt;-2.1092892&lt;/D&gt;&lt;D xsi:type="xsd:double"&gt;12.839592&lt;/D&gt;&lt;D xsi:type="xsd:double"&gt;12.315428&lt;/D&gt;&lt;D xsi:type="xsd:double"&gt;4.499817&lt;/D&gt;&lt;D xsi:type="xsd:double"&gt;21.557404&lt;/D&gt;&lt;D xsi:type="xsd:double"&gt;10.464549&lt;/D&gt;&lt;D xsi:type="xsd:double"&gt;-0.06252527&lt;/D&gt;&lt;D xsi:type="xsd:double"&gt;11.070299&lt;/D&gt;&lt;D xsi:type="xsd:double"&gt;11.234498&lt;/D&gt;&lt;D xsi:type="xsd:double"&gt;15.941048&lt;/D&gt;&lt;D xsi:type="xsd:double"&gt;33.05963&lt;/D&gt;&lt;D xsi:type="xsd:double"&gt;17.645693&lt;/D&gt;&lt;D xsi:type="xsd:double"&gt;24.626995&lt;/D&gt;&lt;D xsi:type="xsd:double"&gt;18.744326&lt;/D&gt;&lt;D xsi:type="xsd:double"&gt;19.66821&lt;/D&gt;&lt;D xsi:type="xsd:double"&gt;11.553216&lt;/D&gt;&lt;D xsi:type="xsd:double"&gt;21.93576&lt;/D&gt;&lt;D xsi:type="xsd:double"&gt;44.435226&lt;/D&gt;&lt;D xsi:type="xsd:double"&gt;35.8737&lt;/D&gt;&lt;D xsi:type="xsd:double"&gt;18.852139&lt;/D&gt;&lt;D xsi:type="xsd:double"&gt;16.98879&lt;/D&gt;&lt;D xsi:type="xsd:double"&gt;17.102718&lt;/D&gt;&lt;D xsi:type="xsd:double"&gt;-4.036194&lt;/D&gt;&lt;D xsi:type="xsd:double"&gt;5.9253693&lt;/D&gt;&lt;D xsi:type="xsd:double"&gt;13.8892765&lt;/D&gt;&lt;D xsi:type="xsd:double"&gt;4.431832&lt;/D&gt;&lt;D xsi:type="xsd:double"&gt;-0.8058727&lt;/D&gt;&lt;D xsi:type="xsd:double"&gt;13.631392&lt;/D&gt;&lt;D xsi:type="xsd:double"&gt;12.962902&lt;/D&gt;&lt;/FQL&gt;&lt;FQL&gt;&lt;Q&gt;COST-US^P_PRICE_RETURNS_PR('52W',2,-10AY,0,AM)&lt;/Q&gt;&lt;R&gt;121&lt;/R&gt;&lt;C&gt;1&lt;/C&gt;&lt;D xsi:type="xsd:double"&gt;18.635487&lt;/D&gt;&lt;D xsi:type="xsd:double"&gt;29.171444&lt;/D&gt;&lt;D xsi:type="xsd:double"&gt;17.992138&lt;/D&gt;&lt;D xsi:type="xsd:double"&gt;23.796988&lt;/D&gt;&lt;D xsi:type="xsd:double"&gt;12.746024&lt;/D&gt;&lt;D xsi:type="xsd:double"&gt;2.4613857&lt;/D&gt;&lt;D xsi:type="xsd:double"&gt;3.82303&lt;/D&gt;&lt;D xsi:type="xsd:double"&gt;3.8602948&lt;/D&gt;&lt;D xsi:type="xsd:double"&gt;1.7701149&lt;/D&gt;&lt;D xsi:type="xsd:double"&gt;14.611244&lt;/D&gt;&lt;D xsi:type="xsd:double"&gt;17.13463&lt;/D&gt;&lt;D xsi:type="xsd:double"&gt;16.539717&lt;/D&gt;&lt;D xsi:type="xsd:double"&gt;7.2467923&lt;/D&gt;&lt;D xsi:type="xsd:double"&gt;1.3034225&lt;/D&gt;&lt;D xsi:type="xsd:double"&gt;-1.639837&lt;/D&gt;&lt;D xsi:type="xsd:double"&gt;-0.31377077&lt;/D&gt;&lt;D xsi:type="xsd:double"&gt;7.6228857&lt;/D&gt;&lt;D xsi:type="xsd:double"&gt;19.213915&lt;/D&gt;&lt;D xsi:type="xsd:double"&gt;9.678375&lt;/D&gt;&lt;D xsi:type="xsd:double"&gt;12.438011&lt;/D&gt;&lt;D xsi:type="xsd:double"&gt;23.437775&lt;/D&gt;&lt;D xsi:type="xsd:double"&gt;12.431979&lt;/D&gt;&lt;D xsi:type="xsd:double"&gt;-3.5481215&lt;/D&gt;&lt;D xsi:type="xsd:double"&gt;-0.120317936&lt;/D&gt;&lt;D xsi:type="xsd:double"&gt;11.928808&lt;/D&gt;&lt;D xsi:type="xsd:double"&gt;11.360085&lt;/D&gt;&lt;D xsi:type="xsd:double"&gt;18.307697&lt;/D&gt;&lt;D xsi:type="xsd:double"&gt;26.71907&lt;/D&gt;&lt;D xsi:type="xsd:double"&gt;24.568558&lt;/D&gt;&lt;D xsi:type="xsd:double"&gt;14.734578&lt;/D&gt;&lt;D xsi:type="xsd:double"&gt;17.117453&lt;/D&gt;&lt;D xsi:type="xsd:double"&gt;21.313095&lt;/D&gt;&lt;D xsi:type="xsd:double"&gt;17.556358&lt;/D&gt;&lt;D xsi:type="xsd:double"&gt;16.478682&lt;/D&gt;&lt;D xsi:type="xsd:double"&gt;42.058254&lt;/D&gt;&lt;D xsi:type="xsd:double"&gt;40.88739&lt;/D&gt;&lt;D xsi:type="xsd:double"&gt;46.554886&lt;/D&gt;&lt;D xsi:type="xsd:double"&gt;44.938446&lt;/D&gt;&lt;D</t>
        </r>
      </text>
    </comment>
    <comment ref="A28" authorId="0" shapeId="0" xr:uid="{7BCD3812-1D12-4CB3-8C10-EA0036AB42B2}">
      <text>
        <r>
          <rPr>
            <b/>
            <sz val="9"/>
            <color indexed="81"/>
            <rFont val="Tahoma"/>
            <family val="2"/>
          </rPr>
          <t xml:space="preserve"> xsi:type="xsd:double"&gt;36.52384&lt;/D&gt;&lt;D xsi:type="xsd:double"&gt;12.163555&lt;/D&gt;&lt;D xsi:type="xsd:double"&gt;10.881424&lt;/D&gt;&lt;D xsi:type="xsd:double"&gt;14.242708&lt;/D&gt;&lt;D xsi:type="xsd:double"&gt;27.250576&lt;/D&gt;&lt;D xsi:type="xsd:double"&gt;27.416122&lt;/D&gt;&lt;D xsi:type="xsd:double"&gt;25.804901&lt;/D&gt;&lt;D xsi:type="xsd:double"&gt;28.133656&lt;/D&gt;&lt;D xsi:type="xsd:double"&gt;31.97056&lt;/D&gt;&lt;D xsi:type="xsd:double"&gt;24.074268&lt;/D&gt;&lt;D xsi:type="xsd:double"&gt;23.876595&lt;/D&gt;&lt;D xsi:type="xsd:double"&gt;32.542072&lt;/D&gt;&lt;D xsi:type="xsd:double"&gt;33.356274&lt;/D&gt;&lt;D xsi:type="xsd:double"&gt;43.137123&lt;/D&gt;&lt;D xsi:type="xsd:double"&gt;45.591045&lt;/D&gt;&lt;D xsi:type="xsd:double"&gt;50.21975&lt;/D&gt;&lt;D xsi:type="xsd:double"&gt;22.336329&lt;/D&gt;&lt;D xsi:type="xsd:double"&gt;32.269394&lt;/D&gt;&lt;D xsi:type="xsd:double"&gt;23.368788&lt;/D&gt;&lt;D xsi:type="xsd:double"&gt;16.86157&lt;/D&gt;&lt;D xsi:type="xsd:double"&gt;17.279482&lt;/D&gt;&lt;D xsi:type="xsd:double"&gt;26.785076&lt;/D&gt;&lt;D xsi:type="xsd:double"&gt;20.110167&lt;/D&gt;&lt;D xsi:type="xsd:double"&gt;28.8198&lt;/D&gt;&lt;D xsi:type="xsd:double"&gt;26.134336&lt;/D&gt;&lt;D xsi:type="xsd:double"&gt;30.219769&lt;/D&gt;&lt;D xsi:type="xsd:double"&gt;24.547459&lt;/D&gt;&lt;D xsi:type="xsd:double"&gt;15.037573&lt;/D&gt;&lt;D xsi:type="xsd:double"&gt;19.537401&lt;/D&gt;&lt;D xsi:type="xsd:double"&gt;19.253386&lt;/D&gt;&lt;D xsi:type="xsd:double"&gt;32.63658&lt;/D&gt;&lt;D xsi:type="xsd:double"&gt;30.204273&lt;/D&gt;&lt;D xsi:type="xsd:double"&gt;30.077003&lt;/D&gt;&lt;D xsi:type="xsd:double"&gt;39.23105&lt;/D&gt;&lt;D xsi:type="xsd:double"&gt;39.35653&lt;/D&gt;&lt;D xsi:type="xsd:double"&gt;24.202097&lt;/D&gt;&lt;D xsi:type="xsd:double"&gt;43.342793&lt;/D&gt;&lt;D xsi:type="xsd:double"&gt;50.718437&lt;/D&gt;&lt;D xsi:type="xsd:double"&gt;39.864326&lt;/D&gt;&lt;D xsi:type="xsd:double"&gt;45.77576&lt;/D&gt;&lt;D xsi:type="xsd:double"&gt;67.228935&lt;/D&gt;&lt;D xsi:type="xsd:double"&gt;63.722527&lt;/D&gt;&lt;D xsi:type="xsd:double"&gt;29.492165&lt;/D&gt;&lt;D xsi:type="xsd:double"&gt;19.854916&lt;/D&gt;&lt;D xsi:type="xsd:double"&gt;27.823185&lt;/D&gt;&lt;D xsi:type="xsd:double"&gt;22.90119&lt;/D&gt;&lt;D xsi:type="xsd:double"&gt;9.511232&lt;/D&gt;&lt;D xsi:type="xsd:double"&gt;1.5330434&lt;/D&gt;&lt;D xsi:type="xsd:double"&gt;0.16349554&lt;/D&gt;&lt;D xsi:type="xsd:double"&gt;-15.946263&lt;/D&gt;&lt;D xsi:type="xsd:double"&gt;-5.4976463&lt;/D&gt;&lt;D xsi:type="xsd:double"&gt;-0.94795823&lt;/D&gt;&lt;D xsi:type="xsd:double"&gt;-9.717215&lt;/D&gt;&lt;D xsi:type="xsd:double"&gt;-16.215515&lt;/D&gt;&lt;D xsi:type="xsd:double"&gt;1.0610342&lt;/D&gt;&lt;D xsi:type="xsd:double"&gt;16.76072&lt;/D&gt;&lt;D xsi:type="xsd:double"&gt;7.5705647&lt;/D&gt;&lt;D xsi:type="xsd:double"&gt;1.6587734&lt;/D&gt;&lt;D xsi:type="xsd:double"&gt;11.332977&lt;/D&gt;&lt;D xsi:type="xsd:double"&gt;26.814365&lt;/D&gt;&lt;D xsi:type="xsd:double"&gt;11.228979&lt;/D&gt;&lt;D xsi:type="xsd:double"&gt;43.090225&lt;/D&gt;&lt;D xsi:type="xsd:double"&gt;44.68794&lt;/D&gt;&lt;D xsi:type="xsd:double"&gt;47.923267&lt;/D&gt;&lt;D xsi:type="xsd:double"&gt;53.887558&lt;/D&gt;&lt;D xsi:type="xsd:double"&gt;50.095844&lt;/D&gt;&lt;D xsi:type="xsd:double"&gt;64.55611&lt;/D&gt;&lt;D xsi:type="xsd:double"&gt;67.088425&lt;/D&gt;&lt;D xsi:type="xsd:double"&gt;60.205925&lt;/D&gt;&lt;D xsi:type="xsd:double"&gt;60.54406&lt;/D&gt;&lt;D xsi:type="xsd:double"&gt;67.90617&lt;/D&gt;&lt;D xsi:type="xsd:double"&gt;59.562313&lt;/D&gt;&lt;D xsi:type="xsd:double"&gt;56.31591&lt;/D&gt;&lt;D xsi:type="xsd:double"&gt;54.989494&lt;/D&gt;&lt;D xsi:type="xsd:double"&gt;35.74555&lt;/D&gt;&lt;D xsi:type="xsd:double"&gt;49.2306&lt;/D&gt;&lt;D xsi:type="xsd:double"&gt;24.17034&lt;/D&gt;&lt;D xsi:type="xsd:double"&gt;35.90571&lt;/D&gt;&lt;D xsi:type="xsd:double"&gt;30.015587&lt;/D&gt;&lt;D xsi:type="xsd:double"&gt;15.632307&lt;/D&gt;&lt;D xsi:type="xsd:double"&gt;12.400651&lt;/D&gt;&lt;D xsi:type="xsd:double"&gt;11.357474&lt;/D&gt;&lt;D xsi:type="xsd:double"&gt;5.4031014&lt;/D&gt;&lt;/FQL&gt;&lt;FQL&gt;&lt;Q&gt;JNJ-US^P_PRICE_RETURNS_PR('52W',2,-10AY,0,AM)&lt;/Q&gt;&lt;R&gt;121&lt;/R&gt;&lt;C&gt;1&lt;/C&gt;&lt;D xsi:type="xsd:double"&gt;-8.057117&lt;/D&gt;&lt;D xsi:type="xsd:double"&gt;4.4474125&lt;/D&gt;&lt;D xsi:type="xsd:double"&gt;-3.7070215&lt;/D&gt;&lt;D xsi:type="xsd:double"&gt;5.475211&lt;/D&gt;&lt;D xsi:type="xsd:double"&gt;-2.5363624&lt;/D&gt;&lt;D xsi:type="xsd:double"&gt;5.7709455&lt;/D&gt;&lt;D xsi:type="xsd:double"&gt;9.4742775&lt;/D&gt;&lt;D xsi:type="xsd:double"&gt;12.810993&lt;/D&gt;&lt;D xsi:type="xsd:double"&gt;15.225577&lt;/D&gt;&lt;D xsi:type="xsd:double"&gt;22.118246&lt;/D&gt;&lt;D xsi:type="xsd:double"&gt;26.135242&lt;/D&gt;&lt;D xsi:type="xsd:double"&gt;25.407803&lt;/D&gt;&lt;D xsi:type="xsd:double"&gt;28.560627&lt;/D&gt;&lt;D xsi:type="xsd:double"&gt;27.918636&lt;/D&gt;&lt;D xsi:type="xsd:double"&gt;18.244589&lt;/D&gt;&lt;D xsi:type="xsd:double"&gt;13.204789&lt;/D&gt;&lt;D xsi:type="xsd:double"&gt;21.451187&lt;/D&gt;&lt;D xsi:type="xsd:double"&gt;18.657244&lt;/D&gt;&lt;D xsi:type="xsd:double"&gt;22.88742&lt;/D&gt;&lt;D xsi:type="xsd:double"&gt;16.890812&lt;/D&gt;&lt;D xsi:type="xsd:double"&gt;14.718973&lt;/D&gt;&lt;D xsi:type="xsd:double"&gt;18.291092&lt;/D&gt;&lt;D xsi:type="xsd:double"&gt;10.551643&lt;/D&gt;&lt;D xsi:type="xsd:double"&gt;14.509988&lt;/D&gt;&lt;D xsi:type="xsd:double"&gt;16.35958&lt;/D&gt;&lt;D xsi:type="xsd:double"&gt;18.877089&lt;/D&gt;&lt;D xsi:type="xsd:double"&gt;22.52947&lt;/D&gt;&lt;D xsi:type="xsd:double"&gt;26.09999&lt;/D&gt;&lt;D xsi:type="xsd:double"&gt;31.457985&lt;/D&gt;&lt;D xsi:type="xsd:double"&gt;15.673244&lt;/D&gt;&lt;D xsi:type="xsd:double"&gt;6.732917&lt;/D&gt;&lt;D xsi:type="xsd:double"&gt;8.120537&lt;/D&gt;&lt;D xsi:type="xsd:double"&gt;0.6225586&lt;/D&gt;&lt;D xsi:type="xsd:double"&gt;-5.3984346&lt;/D&gt;&lt;D xsi:type="xsd:double"&gt;-3.4743547&lt;/D&gt;&lt;D xsi:type="xsd:double"&gt;1.3560176&lt;/D&gt;&lt;D xsi:type="xsd:double"&gt;6.742108&lt;/D&gt;&lt;D xsi:type="xsd:double"&gt;3.0106187&lt;/D&gt;&lt;D xsi:type="xsd:double"&gt;7.9431653&lt;/D&gt;&lt;D xsi:type="xsd:double"&gt;-3.5642684&lt;/D&gt;&lt;D xsi:type="xsd:double"&gt;-10.454237&lt;/D&gt;&lt;D xsi:type="xsd:double"&gt;6.738353&lt;/D&gt;&lt;D xsi:type="xsd:double"&gt;6.23821&lt;/D&gt;&lt;D xsi:type="xsd:double"&gt;7.6138735&lt;/D&gt;&lt;D xsi:type="xsd:double"&gt;13.272619&lt;/D&gt;&lt;D xsi:type="xsd:double"&gt;17.50474&lt;/D&gt;&lt;D xsi:type="xsd:double"&gt;9.106183&lt;/D&gt;&lt;D xsi:type="xsd:double"&gt;1.8070698&lt;/D&gt;&lt;D xsi:type="xsd:double"&gt;-4.576606&lt;/D&gt;&lt;D xsi:type="xsd:double"&gt;1.7070293&lt;/D&gt;&lt;D xsi:type="xsd:double"&gt;-4.0451407&lt;/D&gt;&lt;D xsi:type="xsd:double"&gt;9.604692&lt;/D&gt;&lt;D xsi:type="xsd:double"&gt;18.997478&lt;/D&gt;&lt;D xsi:type="xsd:double"&gt;14.919674&lt;/D&gt;&lt;D xsi:type="xsd:double"&gt;-5.022013&lt;/D&gt;&lt;D xsi:type="xsd:double"&gt;11.477196&lt;/D&gt;&lt;D xsi:type="xsd:double"&gt;12.95917&lt;/D&gt;&lt;D xsi:type="xsd:double"&gt;6.0230374&lt;/D&gt;&lt;D xsi:type="xsd:double"&gt;15.813231&lt;/D&gt;&lt;D xsi:type="xsd:double"&gt;17.007614&lt;/D&gt;&lt;D xsi:type="xsd:double"&gt;17.691957&lt;/D&gt;&lt;D xsi:type="xsd:double"&gt;12.561941&lt;/D&gt;&lt;D xsi:type="xsd:double"&gt;14.847458&lt;/D&gt;&lt;D xsi:type="xsd:double"&gt;8.454334&lt;/D&gt;&lt;D xsi:type="xsd:double"&gt;12.032604&lt;/D&gt;&lt;D xsi:type="xsd:double"&gt;12.968779&lt;/D&gt;&lt;D xsi:type="xsd:double"&gt;30.381334&lt;/D&gt;&lt;D xsi:type="xsd:double"&gt;11.343252&lt;/D&gt;&lt;D xsi:type="xsd:double"&gt;18.426048&lt;/D&gt;&lt;D xsi:type="xsd:double"&gt;16.825401&lt;/D&gt;&lt;D xsi:type="xsd:double"&gt;15.599847&lt;/D&gt;&lt;D xsi:type="xsd:double"&gt;23.131132&lt;/D&gt;&lt;D xsi:type="xsd:double"&gt;14.194023&lt;/D&gt;&lt;D xsi:type="xsd:double"&gt;12.401152&lt;/D&gt;&lt;D xsi:type="xsd:double"&gt;10.605526&lt;/D&gt;&lt;D xsi:type="xsd:double"&gt;18.51846&lt;/D&gt;&lt;D xsi:type="xsd:double"&gt;7.1184397&lt;/D&gt;&lt;D xsi:type="xsd:double"&gt;3.8588643&lt;/D&gt;&lt;D xsi:type="xsd:double"&gt;10.912239&lt;/D&gt;&lt;D xsi:type="xsd:double"&gt;15.368021&lt;/D&gt;&lt;D xsi:type="xsd:double"&gt;7.29059&lt;/D&gt;&lt;D xsi:type="xsd:double"&gt;6.087625&lt;/D&gt;&lt;D xsi:type="xsd:double"&gt;8.569706&lt;/D&gt;&lt;D xsi:type="xsd:double"&gt;-3.359449&lt;/D&gt;&lt;D xsi:type="xsd:double"&gt;4.12097&lt;/D&gt;&lt;D xsi:type="xsd:double"&gt;5.43108&lt;/D&gt;&lt;D xsi:type="xsd:double"&gt;9.450733&lt;/D&gt;&lt;D xsi:type="xsd:double"&gt;4.198158&lt;/D&gt;&lt;D xsi:type="xsd:double"&gt;5.460131&lt;/D&gt;&lt;D xsi:type="xsd:double"&gt;-2.884698&lt;/D&gt;&lt;D xsi:type="xsd:double"&gt;-9.377956&lt;/D&gt;&lt;D xsi:type="xsd:double"&gt;-5.3475437&lt;/D&gt;&lt;D xsi:type="xsd:double"&gt;-8.127946&lt;/D&gt;&lt;D xsi:type="xsd:double"&gt;-0.72755814&lt;/D&gt;&lt;D xsi:type="xsd:double"&gt;-6.443453&lt;/D&gt;&lt;D xsi:type="xsd:double"&gt;5.7658195&lt;/D&gt;&lt;D xsi:type="xsd:double"&gt;0.58939457&lt;/D&gt;&lt;D xsi:type="xsd:double"&gt;-1.4829159&lt;/D&gt;&lt;D xsi:type="xsd:double"&gt;-11.000008&lt;/D&gt;&lt;D xsi:type="xsd:double"&gt;-9.953165&lt;/D&gt;&lt;D xsi:type="xsd:double"&gt;-4.661691&lt;/D&gt;&lt;D xsi:type="xsd:double"&gt;2.6805282&lt;/D&gt;&lt;D xsi:type="xsd:double"&gt;5.620253&lt;/D&gt;&lt;D xsi:type="xsd:double"&gt;-10.230136&lt;/D&gt;&lt;D xsi:type="xsd:double"&gt;-0.20997524&lt;/D&gt;&lt;D xsi:type="xsd:double"&gt;-7.100314&lt;/D&gt;&lt;D xsi:type="xsd:double"&gt;-2.589792&lt;/D&gt;&lt;D xsi:type="xsd:double"&gt;-4.651308&lt;/D&gt;&lt;D xsi:type="xsd:double"&gt;6.711924&lt;/D&gt;&lt;D xsi:type="xsd:double"&gt;7.5924873&lt;/D&gt;&lt;D xsi:type="xsd:double"&gt;6.7771435&lt;/D&gt;&lt;D xsi:type="xsd:double"&gt;-4.3405294&lt;/D&gt;&lt;D xsi:type="xsd:double"&gt;-5.0150037&lt;/D&gt;&lt;D xsi:type="xsd:double"&gt;3.4521818&lt;/D&gt;&lt;D xsi:type="xsd:double"&gt;5.555439&lt;/D&gt;&lt;D xsi:type="xsd:double"&gt;9.981394&lt;/D&gt;&lt;D xsi:type="xsd:double"&gt;1.2477279&lt;/D&gt;&lt;D xsi:type="xsd:double"&gt;10.117971&lt;/D&gt;&lt;D xsi:type="xsd:double"&gt;12.665689&lt;/D&gt;&lt;D xsi:type="xsd:double"&gt;14.64076&lt;/D&gt;&lt;D xsi:type="xsd:double"&gt;9.079611&lt;/D&gt;&lt;/FQL&gt;&lt;FQL&gt;&lt;Q&gt;XOM-US^P_PRICE_RETURNS_PR('52W',2,-10AY,0,AM)&lt;/Q&gt;&lt;R&gt;121&lt;/R&gt;&lt;C&gt;1&lt;/C&gt;&lt;D xsi:type="xsd:double"&gt;-21.230078&lt;/D&gt;&lt;D xsi:type="xsd:double"&gt;-5.9660316&lt;/D&gt;&lt;D xsi:type="xsd:double"&gt;-11.968493&lt;/D&gt;&lt;D xsi:type="xsd:double"&gt;-5.221176&lt;/D&gt;&lt;D xsi:type="xsd:double"&gt;-9.764081&lt;/D&gt;&lt;D xsi:type="xsd:double"&gt;-9.851533&lt;/D&gt;&lt;D xsi:type="xsd:double"&gt;1.3232589&lt;/D&gt;&lt;D xsi:type="xsd:double"&gt;-0.025093555&lt;/D&gt;&lt;D xsi:type="xsd:double"&gt;6.2714577&lt;/D&gt;&lt;D xsi:type="xsd:double"&gt;11.641634&lt;/D&gt;&lt;D xsi:type="xsd:double"&gt;19.115507&lt;/D&gt;&lt;D xsi:type="xsd:double"&gt;16.196012&lt;/D&gt;&lt;D xsi:type="xsd:double"&gt;17.123354&lt;/D&gt;&lt;D xsi:type="xsd:double"&gt;11.803949&lt;/D&gt;&lt;D xsi:type="xsd:double"&gt;9.757328&lt;/D&gt;&lt;D xsi:type="xsd:double"&gt;19.287956&lt;/D&gt;&lt;D xsi:type="xsd:double"&gt;18.195593&lt;/D&gt;&lt;D xsi:type="xsd:double"&gt;4.935622&lt;/D&gt;&lt;D xsi:type="xsd:double"&gt;2.558875&lt;/D&gt;&lt;D xsi:type="xsd:double"&gt;-0.27465224&lt;/D&gt;&lt;D xsi:type="xsd:double"&gt;-4.4673147&lt;/D&gt;&lt;D xsi:type="xsd:double"&gt;-5.1271796&lt;/D&gt;&lt;D xsi:type="xsd:double"&gt;-11.266792&lt;/D&gt;&lt;D xsi:type="xsd:double"&gt;-8.566737&lt;/D&gt;&lt;D xsi:type="xsd:double"&gt;-2.343607&lt;/D&gt;&lt;D xsi:type="xsd:double"&gt;-0.70572495&lt;/D&gt;&lt;D xsi:type="xsd:double"&gt;-2.4661183&lt;/D&gt;&lt;D xsi:type="xsd:double"&gt;-5.160528&lt;/D&gt;&lt;D xsi:type="xsd:double"&gt;4.562831&lt;/D&gt;&lt;D xsi:type="xsd:double"&gt;-3.3570588&lt;/D&gt;&lt;D xsi:type="xsd:double"&gt;-4.8841953&lt;/D&gt;&lt;D xsi:type="xsd:double"&gt;-0.09124279&lt;/D&gt;&lt;D xsi:type="xsd:double"&gt;3.3189774&lt;/D&gt;&lt;D xsi:type="xsd:double"&gt;1.9640326&lt;/D&gt;&lt;D xsi:type="xsd:double"&gt;5.534649&lt;/D&gt;&lt;D xsi:type="xsd:double"&gt;4.757583&lt;/D&gt;&lt;D xsi:type="xsd:double"&gt;7.7222586&lt;/D&gt;&lt;D xsi:type="xsd:double"&gt;2.0228863&lt;/D&gt;&lt;D xsi:type="xsd:double"&gt;2.0657897&lt;/D&gt;&lt;D xsi:type="xsd:double"&gt;-5.060953&lt;/D&gt;&lt;D xsi:type="xsd:double"&gt;-14.221466&lt;/D&gt;&lt;D xsi:type="xsd:double"&gt;6.280625&lt;/D&gt;&lt;D xsi:type="xsd:double"&gt;12.254322&lt;/D&gt;&lt;D xsi:type="xsd:double"&gt;7.7591896&lt;/D&gt;&lt;D xsi:type="xsd:double"&gt;-2.840954&lt;/D&gt;&lt;D xsi:type="xsd:double"&gt;-5.248266&lt;/D&gt;&lt;D xsi:type="xsd:double"&gt;-3.9385378&lt;/D&gt;&lt;D xsi:type="xsd:double"&gt;-8.421212&lt;/D&gt;&lt;D xsi:type="xsd:double"&gt;-7.006258&lt;/D&gt;&lt;D xsi:type="xsd:double"&gt;-12.120384&lt;/D&gt;&lt;D xsi:type="xsd:double"&gt;-7.2560015&lt;/D&gt;&lt;D xsi:type="xsd:double"&gt;-2.9300451&lt;/D&gt;&lt;D xsi:type="xsd:double"&gt;0.6822109&lt;/D&gt;&lt;D xsi:type="xsd:double"&gt;-16.374302&lt;/D&gt;&lt;D xsi:type="xsd:double"&gt;-54.746483&lt;/D&gt;&lt;D xsi:type="xsd:double"&gt;-49.296444&lt;/D&gt;&lt;D xsi:type="xsd:double"&gt;-41.687424&lt;/D&gt;&lt;D xsi:type="xsd:double"&gt;-31.261217&lt;/D&gt;&lt;D xsi:type="xsd:double"&gt;-38.16563&lt;/D&gt;&lt;D xsi:type="xsd:double"&gt;-31.80614&lt;/D&gt;&lt;D xsi:type="xsd:double"&gt;-45.23643&lt;/D&gt;&lt;D xsi:type="xsd:double"&gt;-46.628643&lt;/D&gt;&lt;D xsi:type="xsd:double"&gt;-40.44484&lt;/D&gt;&lt;D xsi:type="xsd:double"&gt;-32.58791&lt;/D&gt;&lt;D xsi:type="xsd:double"&gt;-25.151337&lt;/D&gt;&lt;D xsi:type="xsd:double"&gt;-7.1025133&lt;/D&gt;&lt;D xsi:type="xsd:double"&gt;85.551834&lt;/D&gt;&lt;D xsi:type="xsd:double"&gt;56.69036&lt;/D&gt;&lt;D xsi:type="xsd:double"&gt;54.74397&lt;/D&gt;&lt;D xsi:type="xsd:double"&gt;43.2438&lt;/D&gt;&lt;D xsi:type="xsd:double"&gt;39.432323&lt;/D&gt;&lt;D xsi:type="xsd:double"&gt;38.853274999999996&lt;/D&gt;&lt;D xsi:type="xsd:double"&gt;58.30717&lt;/D&gt;&lt;D xsi:type="xsd:double"&gt;94.81982&lt;/D&gt;&lt;D xsi:type="xsd:double"&gt;80.941414&lt;/D&gt;&lt;D xsi:type="xsd:double"&gt;49.13311&lt;/D&gt;&lt;D xsi:type="xsd:double"&gt;51.702488&lt;/D&gt;&lt;D xsi:type="xsd:double"&gt;58.932518&lt;/D&gt;&lt;D xsi:type="xsd:double"&gt;37.387062&lt;/D&gt;&lt;D xsi:type="xsd:double"&gt;61.751305&lt;/D&gt;&lt;D xsi:type="xsd:double"&gt;57.319546&lt;/D&gt;&lt;D xsi:type="xsd:double"&gt;49.86832&lt;/D&gt;&lt;D xsi:type="xsd:double"&gt;50.746643&lt;/D&gt;&lt;D xsi:type="xsd:double"&gt;70.89172&lt;/D&gt;&lt;D xsi:type="xsd:double"&gt;74.53599&lt;/D&gt;&lt;D xsi:type="xsd:double"&gt;67.220116&lt;/D&gt;&lt;D xsi:type="xsd:double"&gt;80.49138&lt;/D&gt;&lt;D xsi:type="xsd:double"&gt;77.32154&lt;/D&gt;&lt;D xsi:type="xsd:double"&gt;66.50847&lt;/D&gt;&lt;D xsi:type="xsd:double"&gt;53.006195&lt;/D&gt;&lt;D xsi:type="xsd:double"&gt;36.036884&lt;/D&gt;&lt;D xsi:type="xsd:double"&gt;36.86875&lt;/D&gt;&lt;D xsi:type="xsd:double"&gt;16.586172&lt;/D&gt;&lt;D xsi:type="xsd:double"&gt;18.97868&lt;/D&gt;&lt;D xsi:type="xsd:double"&gt;25.572468&lt;/D&gt;&lt;D xsi:type="xsd:double"&gt;20.133305&lt;/D&gt;&lt;D xsi:type="xsd:double"&gt;27.151955&lt;/D&gt;&lt;D xsi:type="xsd:double"&gt;14.531576&lt;/D&gt;&lt;D xsi:type="xsd:double"&gt;-6.138831&lt;/D&gt;&lt;D xsi:type="xsd:double"&gt;-1.0194719&lt;/D&gt;&lt;D xsi:type="xsd:double"&gt;-10.698337&lt;/D&gt;&lt;D xsi:type="xsd:double"&gt;-7.1391463&lt;/D&gt;&lt;D xsi:type="xsd:double"&gt;13.441801&lt;/D&gt;&lt;D xsi:type="xsd:double"&gt;5.9603095&lt;/D&gt;&lt;D xsi:type="xsd:double"&gt;19.046307&lt;/D&gt;&lt;D xsi:type="xsd:double"&gt;7.4323773&lt;/D&gt;&lt;D xsi:type="xsd:double"&gt;19.032515&lt;/D&gt;&lt;D xsi:type="xsd:double"&gt;15.014946&lt;/D&gt;&lt;D xsi:type="xsd:double"&gt;-0.037914515&lt;/D&gt;&lt;D xsi:type="xsd:double"&gt;13.5826&lt;/D&gt;&lt;D xsi:type="xsd:double"&gt;19.020796&lt;/D&gt;&lt;D xsi:type="xsd:double"&gt;11.166954&lt;/D&gt;&lt;D xsi:type="xsd:double"&gt;17.83663&lt;/D&gt;&lt;D xsi:type="xsd:double"&gt;10.980522&lt;/D&gt;&lt;D xsi:type="xsd:double"&gt;3.791988&lt;/D&gt;&lt;D xsi:type="xsd:double"&gt;-9.238082&lt;/D&gt;&lt;D xsi:type="xsd:double"&gt;-4.999632&lt;/D&gt;&lt;D xsi:type="xsd:double"&gt;6.696999&lt;/D&gt;&lt;D xsi:type="xsd:double"&gt;0.10199547&lt;/D&gt;&lt;D xsi:type="xsd:double"&gt;-7.050407&lt;/D&gt;&lt;D xsi:type="xsd:double"&gt;5.444622&lt;/D&gt;&lt;/FQL&gt;&lt;FQL&gt;&lt;Q&gt;NFLX-US^P_PRICE_RETURNS_PR('52W',2,-10AY,0,AM)&lt;/Q&gt;&lt;R&gt;121&lt;/R&gt;&lt;C&gt;1&lt;/C&gt;&lt;D xsi:type="xsd:double"&gt;59.45389&lt;/D&gt;&lt;D xsi:type="xsd:double"&gt;91.57607&lt;/D&gt;&lt;D xsi:type="xsd:double"&gt;101.909325&lt;/D&gt;&lt;D xsi:type="xsd:double"&gt;171.29343&lt;/D&gt;&lt;D xsi:type="xsd:double"&gt;124.94462&lt;/D&gt;&lt;D xsi:type="xsd:double"&gt;33.73753&lt;/D&gt;&lt;D xsi:type="xsd:double"&gt;64.810455&lt;/D&gt;&lt;D xsi:type="xsd:double"&gt;64.17171&lt;/D&gt;&lt;D xsi:type="xsd:double"&gt;1.726973&lt;/D&gt;&lt;D xsi:type="xsd:double"&gt;0.1755476&lt;/D&gt;&lt;D xsi:type="xsd:double"&gt;0.26495457&lt;/D&gt;&lt;D xsi:type="xsd:double"&gt;-22.911089&lt;/D&gt;&lt;D xsi:type="xsd:double"&gt;-4.4196787&lt;/D&gt;&lt;D xsi:type="xsd:double"&gt;-7.9470215&lt;/D&gt;&lt;D xsi:type="xsd:double"&gt;3.4485936&lt;/D&gt;&lt;D xsi:type="xsd:double"&gt;1.2883306&lt;/D&gt;&lt;D xsi:type="xsd:double"&gt;25.46922&lt;/D&gt;&lt;D xsi:type="xsd:double"&gt;59.47219&lt;/D&gt;&lt;D xsi:type="xsd:double"&gt;45.33467&lt;/D&gt;&lt;D xsi:type="xsd:double"&gt;30.341995&lt;/D&gt;&lt;D xsi:type="xsd:double"&gt;78.87118&lt;/D&gt;&lt;D xsi:type="xsd:double"&gt;59.66052&lt;/D&gt;&lt;D xsi:type="xsd:double"&gt;64.37461&lt;/D&gt;&lt;D xsi:type="xsd:double"&gt;78.70058&lt;/D&gt;&lt;D xsi:type="xsd:double"&gt;87.33307&lt;/D&gt;&lt;D xsi:type="xsd:double"&gt;99.74376&lt;/D&gt;&lt;D xsi:type="xsd:double"&gt;69.728264&lt;/D&gt;&lt;D xsi:type="xsd:double"&gt;52.095997&lt;/D&gt;&lt;D xsi:type="xsd:double"&gt;65.69185&lt;/D&gt;&lt;D xsi:type="xsd:double"&gt;96.12703&lt;/D&gt;&lt;D xsi:type="xsd:double"&gt;120.54854&lt;/D&gt;&lt;D xsi:type="xsd:double"&gt;115.35125&lt;/D&gt;&lt;D xsi:type="xsd:double"&gt;105.87792&lt;/D&gt;&lt;D xsi:type="xsd:double"&gt;158.28943&lt;/D&gt;&lt;D xsi:type="xsd:double"&gt;148.56009&lt;/D&gt;&lt;D xsi:type="xsd:double"&gt;89.69292&lt;/D&gt;&lt;D xsi:type="xsd:double"&gt;99.61671&lt;/D&gt;&lt;D xsi:type="xsd:double"&gt;70.90981&lt;/D&gt;&lt;D xsi:type="xsd:double"&gt;46.391487&lt;/D&gt;&lt;D xsi:type="xsd:double"&gt;40.768097&lt;/D&gt;&lt;D xsi:type="xsd:double"&gt;58.619606&lt;/D&gt;&lt;D xsi:type="xsd:double"&gt;27.330791&lt;/D&gt;&lt;D xsi:type="xsd:double"&gt;12.572802&lt;/D&gt;&lt;D xsi:type="xsd:double"&gt;16.791212&lt;/D&gt;&lt;D xsi:type="xsd:double"&gt;9.482312&lt;/D&gt;&lt;D xsi:type="xsd:double"&gt;-13.5261&lt;/D&gt;&lt;D xsi:type="xsd:double"&gt;-8.612167&lt;/D&gt;&lt;D xsi:type="xsd:double"&gt;-6.0910583&lt;/D&gt;&lt;D xsi:type="xsd:double"&gt;-19.27529&lt;/D&gt;&lt;D xsi:type="xsd:double"&gt;-17.355656&lt;/D&gt;&lt;D xsi:type="xsd:double"&gt;1.7134428&lt;/D&gt;&lt;D xsi:type="xsd:double"&gt;14.004648&lt;/D&gt;&lt;D xsi:type="xsd:double"&gt;-3.6341429&lt;/D&gt;&lt;D xsi:type="xsd:double"&gt;5.940342&lt;/D&gt;&lt;D xsi:type="xsd:double"&gt;-17.324184&lt;/D&gt;&lt;D xsi:type="xsd:double"&gt;22.17493&lt;/D&gt;&lt;D xsi:type="xsd:double"&gt;27.944458&lt;/D&gt;&lt;D xsi:type="xsd:double"&gt;28.375471&lt;/D&gt;&lt;D xsi:type="xsd:double"&gt;44.09957&lt;/D&gt;&lt;D xsi:type="xsd:double"&gt;61.372078&lt;/D&gt;&lt;D xsi:type="xsd:double"&gt;64.41604&lt;/D&gt;&lt;D xsi:type="xsd:double"&gt;85.40938&lt;/D&gt;&lt;D xsi:type="xsd:double"&gt;62.390266&lt;/D&gt;&lt;D xsi:type="xsd:double"&gt;72.522285&lt;/D&gt;&lt;D xsi:type="xsd:double"&gt;46.86643&lt;/D&gt;&lt;D xsi:type="xsd:double"&gt;46.49843&lt;/D&gt;&lt;D xsi:type="xsd:double"&gt;75.35472&lt;/D&gt;&lt;D xsi:type="xsd:double"&gt;24.448383&lt;/D&gt;&lt;D xsi:type="xsd:double"&gt;11.63479&lt;/D&gt;&lt;D xsi:type="xsd:double"&gt;12.904406&lt;/D&gt;&lt;D xsi:type="xsd:double"&gt;0.55366755&lt;/D&gt;&lt;D xsi:type="xsd:double"&gt;7.3009014&lt;/D&gt;&lt;D xsi:type="xsd:double"&gt;21.212757&lt;/D&gt;&lt;D xsi:type="xsd:double"&gt;15.93349&lt;/D&gt;&lt;D xsi:type="xsd:double"&gt;43.477356&lt;/D&gt;&lt;D xsi:type="xsd:double"&gt;12.619316&lt;/D&gt;&lt;D xsi:type="xsd:double"&gt;4.9574733&lt;/D&gt;&lt;D xsi:type="xsd:double"&gt;-28.567331&lt;/D&gt;&lt;D xsi:type="xsd:double"&gt;-31.772995&lt;/D&gt;&lt;D xsi:type="xsd:double"&gt;-36.83012&lt;/D&gt;&lt;D xsi:type="xsd:double"&gt;-62.196728&lt;/D&gt;&lt;D xsi:type="xsd:double"&gt;-64.79559&lt;/D&gt;&lt;D xsi:type="xsd:double"&gt;-65.16991&lt;/D&gt;&lt;D xsi:type="xsd:double"&gt;-52.56217&lt;/D&gt;&lt;D xsi:type="xsd:double"&gt;-59.057117&lt;/D&gt;&lt;D xsi:type="xsd:double"&gt;-63.71095&lt;/D&gt;&lt;D xsi:type="xsd:double"&gt;-55.48153&lt;/D&gt;&lt;D xsi:type="xsd:double"&gt;-50.815483&lt;/D&gt;&lt;D xsi:type="xsd:double"&gt;-35.897533&lt;/D&gt;&lt;D xsi:type="xsd:double"&gt;-11.89962&lt;/D&gt;&lt;D xsi:type="xsd:double"&gt;-13.277208&lt;/D&gt;&lt;D xsi:type="xsd:double"&gt;-0.732857&lt;/D&gt;&lt;D xsi:type="xsd:double"&gt;78.94484&lt;/D&gt;&lt;D xsi:type="xsd:double"&gt;149.18373&lt;/D&gt;&lt;D xsi:type="xsd:double"&gt;152.83784&lt;/D&gt;&lt;D xsi:type="xsd:double"&gt;69.09521&lt;/D&gt;&lt;D xsi:type="xsd:double"&gt;68.63794&lt;/D&gt;&lt;D xsi:type="xsd:double"&gt;56.87827&lt;/D&gt;&lt;D xsi:type="xsd:double"&gt;52.58808&lt;/D&gt;&lt;D xsi:type="xsd:double"&gt;62.549496&lt;/D&gt;&lt;D xsi:type="xsd:double"&gt;44.59467&lt;/D&gt;&lt;D xsi:type="xsd:double"&gt;66.5051&lt;/D&gt;&lt;D xsi:type="xsd:double"&gt;99.4404&lt;/D&gt;&lt;D xsi:type="xsd:double"&gt;82.35832&lt;/D&gt;&lt;D xsi:type="xsd:double"&gt;82.927345&lt;/D&gt;&lt;D xsi:type="xsd:double"&gt;51.83506&lt;/D&gt;&lt;D xsi:type="xsd:double"&gt;48.518932&lt;/D&gt;&lt;D xsi:type="xsd:double"&gt;62.250565&lt;/D&gt;&lt;D xsi:type="xsd:double"&gt;75.46732&lt;/D&gt;&lt;D xsi:type="xsd:double"&gt;94.55685&lt;/D&gt;&lt;D xsi:type="xsd:double"&gt;78.369484&lt;/D&gt;&lt;D xsi:type="xsd:double"&gt;95.11927&lt;/D&gt;&lt;D xsi:type="xsd:double"&gt;75.04156&lt;/D&gt;&lt;D xsi:type="xsd:double"&gt;82.72832&lt;/D&gt;&lt;D xsi:type="xsd:double"&gt;49.752853&lt;/D&gt;&lt;D xsi:type="xsd:double"&gt;55.724503&lt;/D&gt;&lt;D xsi:type="xsd:double"&gt;95.16641&lt;/D&gt;&lt;D xsi:type="xsd:double"&gt;83.05745&lt;/D&gt;&lt;D xsi:type="xsd:double"&gt;90.50312&lt;/D&gt;&lt;D xsi:type="xsd:double"&gt;86.808304&lt;/D&gt;&lt;D xsi:type="xsd:double"&gt;72.36324&lt;/D&gt;&lt;/FQL&gt;&lt;FQL&gt;&lt;Q&gt;MA-US^P_PRICE_RETURNS_PR('52W',2,-10AY,0,AM)&lt;/Q&gt;&lt;R&gt;121&lt;/R&gt;&lt;C&gt;1&lt;/C&gt;&lt;D xsi:type="xsd:double"&gt;21.914696&lt;/D&gt;&lt;D xsi:type="xsd:double"&gt;38.77443&lt;/D&gt;&lt;D xsi:type="xsd:double"&gt;17.78735&lt;/D&gt;&lt;D xsi:type="xsd:double"&gt;21.917557&lt;/D&gt;&lt;D xsi:type="xsd:double"&gt;8.637118&lt;/D&gt;&lt;D xsi:type="xsd:double"&gt;-0.3836751&lt;/D&gt;&lt;D xsi:type="xsd:double"&gt;2.2020936&lt;/D&gt;&lt;D xsi:type="xsd:double"&gt;9.131575&lt;/D&gt;&lt;D xsi:type="xsd:double"&gt;3.9111495&lt;/D&gt;&lt;D xsi:type="xsd:double"&gt;0.66974163&lt;/D&gt;&lt;D xsi:type="xsd:double"&gt;-3.7780821&lt;/D&gt;&lt;D xsi:type="xsd:double"&gt;-1.5439928&lt;/D&gt;&lt;D xsi:type="xsd:double"&gt;7.9998374&lt;/D&gt;&lt;D xsi:type="xsd:double"&gt;7.016754&lt;/D&gt;&lt;D xsi:type="xsd:double"&gt;6.65648&lt;/D&gt;&lt;D xsi:type="xsd:double"&gt;4.2270064&lt;/D&gt;&lt;D xsi:type="xsd:double"&gt;22.865463&lt;/D&gt;&lt;D xsi:type="xsd:double"&gt;27.858662&lt;/D&gt;&lt;D xsi:type="xsd:double"&gt;26.192617&lt;/D&gt;&lt;D xsi:type="xsd:double"&gt;17.096054&lt;/D&gt;&lt;D xsi:type="xsd:double"&gt;24.23117&lt;/D&gt;&lt;D xsi:type="xsd:double"&gt;30.682743&lt;/D&gt;&lt;D xsi:type="xsd:double"&gt;39.954124&lt;/D&gt;&lt;D xsi:type="xsd:double"&gt;39.499367&lt;/D&gt;&lt;D xsi:type="xsd:double"&gt;43.430412&lt;/D&gt;&lt;D xsi:type="xsd:double"&gt;46.013237&lt;/D&gt;&lt;D xsi:type="xsd:double"&gt;45.613907&lt;/D&gt;&lt;D xsi:type="xsd:double"&gt;48.08922&lt;/D&gt;&lt;D xsi:type="xsd:double"&gt;50.32866&lt;/D&gt;&lt;D xsi:type="xsd:double"&gt;61.810814&lt;/D&gt;&lt;D xsi:type="xsd:double"&gt;63.137268&lt;/D&gt;&lt;D xsi:type="xsd:double"&gt;57.32905&lt;/D&gt;&lt;D xsi:type="xsd:double"&gt;63.397503&lt;/D&gt;&lt;D xsi:type="xsd:double"&gt;65.38081&lt;/D&gt;&lt;D xsi:type="xsd:double"&gt;61.618458&lt;/D&gt;&lt;D xsi:type="xsd:double"&gt;54.70939&lt;/D&gt;&lt;D xsi:type="xsd:double"&gt;54.967594&lt;/D&gt;&lt;D xsi:type="xsd:double"&gt;42.879547&lt;/D&gt;&lt;D xsi:type="xsd:double"&gt;33.12751&lt;/D&gt;&lt;D xsi:type="xsd:double"&gt;29.270231&lt;/D&gt;&lt;D xsi:type="xsd:double"&gt;22.547758&lt;/D&gt;&lt;D xsi:type="xsd:double"&gt;27.860605&lt;/D&gt;&lt;D xsi:type="xsd:double"&gt;28.472328&lt;/D&gt;&lt;D xsi:type="xsd:double"&gt;38.852264&lt;/D&gt;&lt;D xsi:type="xsd:double"&gt;32.459915&lt;/D&gt;&lt;D xsi:type="xsd:double"&gt;31.224464&lt;/D&gt;&lt;D xsi:type="xsd:double"&gt;36.292183&lt;/D&gt;&lt;D xsi:type="xsd:double"&gt;35.497345&lt;/D&gt;&lt;D xsi:type="xsd:double"&gt;26.441109&lt;/D&gt;&lt;D xsi:type="xsd:double"&gt;34.672188&lt;/D&gt;&lt;D xsi:type="xsd:double"&gt;40.673542&lt;/D&gt;&lt;D xsi:type="xsd:double"&gt;52.877747&lt;/D&gt;&lt;D xsi:type="xsd:double"&gt;62.793137&lt;/D&gt;&lt;D xsi:type="xsd:double"&gt;55.913185&lt;/D&gt;&lt;D xsi:type="xsd:double"&gt;2.4649978&lt;/D&gt;&lt;D xsi:type="xsd:double"&gt;3.3177018&lt;/D&gt;&lt;D xsi:type="xsd:double"&gt;12.54443&lt;/D&gt;&lt;D xsi:type="xsd:double"&gt;17.677248&lt;/D&gt;&lt;D xsi:type="xsd:double"&gt;8.797789&lt;/D&gt;&lt;D xsi:type="xsd:double"&gt;22.984743&lt;/D&gt;&lt;D xsi:type="xsd:double"&gt;25.395702&lt;/D&gt;&lt;D xsi:type="xsd:double"&gt;22.613&lt;/D&gt;&lt;D xsi:type="xsd:double"&gt;20.102692&lt;/D&gt;&lt;D xsi:type="xsd:double"&gt;12.424767&lt;/D&gt;&lt;D xsi:type="xsd:double"&gt;3.405726&lt;/D&gt;&lt;D xsi:type="xsd:double"&gt;0.6002188&lt;/D&gt;&lt;D xsi:type="xsd:double"&gt;63.115658&lt;/D&gt;&lt;D xsi:type="xsd:double"&gt;57.26664&lt;/D&gt;&lt;D xsi:type="xsd:double"&gt;31.874634&lt;/D&gt;&lt;D xsi:type="xsd:double"&gt;20.077217&lt;/D&gt;&lt;D xsi:type="xsd:double"&gt;29.938137&lt;/D&gt;&lt;D xsi:type="xsd:double"&gt;11.780071&lt;/D&gt;&lt;D xsi:type="xsd:double"&gt;1.7887473&lt;/D&gt;&lt;D xsi:type="xsd:double"&gt;5.659461&lt;/D&gt;&lt;D xsi:type="xsd:double"&gt;10.704184&lt;/D&gt;&lt;D xsi:type="xsd:double"&gt;6.785989&lt;/D&gt;&lt;D xsi:type="xsd:double"&gt;14.389837&lt;/D&gt;&lt;D xsi:type="xsd:double"&gt;12.780369&lt;/D&gt;&lt;D xsi:type="xsd:double"&gt;-9.414906&lt;/D&gt;&lt;D xsi:type="xsd:double"&gt;-4.929906&lt;/D&gt;&lt;D xsi:type="xsd:double"&gt;-8.92418&lt;/D&gt;&lt;D xsi:type="xsd:double"&gt;-14.68975&lt;/D&gt;&lt;D xsi:type="xsd:double"&gt;-14.307791&lt;/D&gt;&lt;D xsi:type="xsd:double"&gt;-0.6427467&lt;/D&gt;&lt;D xsi:type="xsd:double"&gt;-8.503675&lt;/D&gt;&lt;D xsi:type="xsd:double"&gt;-15.726394&lt;/D&gt;&lt;D xsi:type="xsd:double"&gt;-6.7057014&lt;/D&gt;&lt;D xsi:type="xsd:double"&gt;-1.429081&lt;/D&gt;&lt;D xsi:type="xsd:double"&gt;2.2452235&lt;/D&gt;&lt;D xsi:type="xsd:double"&gt;-3.429401&lt;/D&gt;&lt;D xsi:type="xsd:double"&gt;1.5806675&lt;/D&gt;&lt;D xsi:type="xsd:double"&gt;4.7368526&lt;/D&gt;&lt;D xsi:type="xsd:double"&gt;16.04296&lt;/D&gt;&lt;D xsi:type="xsd:double"&gt;22.707176&lt;/D&gt;&lt;D xsi:type="xsd:double"&gt;24.607967&lt;/D&gt;&lt;D xsi:type="xsd:double"&gt;10.458624&lt;/D&gt;&lt;D xsi:type="xsd:double"&gt;31.526577&lt;/D&gt;&lt;D xsi:type="xsd:double"&gt;39.796196&lt;/D&gt;&lt;D xsi:type="xsd:double"&gt;16.551865&lt;/D&gt;&lt;D xsi:type="xsd:double"&gt;21.615171&lt;/D&gt;&lt;D xsi:type="xsd:double"&gt;14.757526&lt;/D&gt;&lt;D xsi:type="xsd:double"&gt;28.134335&lt;/D&gt;&lt;D xsi:type="xsd:double"&gt;37.527073&lt;/D&gt;&lt;D xsi:type="xsd:double"&gt;24.18722&lt;/D&gt;&lt;D xsi:type="xsd:double"&gt;21.385157&lt;/D&gt;&lt;D xsi:type="xsd:double"&gt;19.33813&lt;/D&gt;&lt;D xsi:type="xsd:double"&gt;10.8395815&lt;/D&gt;&lt;D xsi:type="xsd:double"&gt;19.59318&lt;/D&gt;&lt;D xsi:type="xsd:double"&gt;20.836878&lt;/D&gt;&lt;D xsi:type="xsd:double"&gt;28.883886&lt;/D&gt;&lt;D xsi:type="xsd:double"&gt;32.272182&lt;/D&gt;&lt;D xsi:type="xsd:double"&gt;27.4253&lt;/D&gt;&lt;D xsi:type="xsd:double"&gt;22.825325&lt;/D&gt;&lt;D xsi:type="xsd:double"&gt;22.096241&lt;/D&gt;&lt;D xsi:type="xsd:double"&gt;10.671544&lt;/D&gt;&lt;D xsi:type="xsd:double"&gt;12.306225&lt;/D&gt;&lt;D xsi:type="xsd:double"&gt;27.849161&lt;/D&gt;&lt;D xsi:type="xsd:double"&gt;28.638803&lt;/D&gt;&lt;D xsi:type="xsd:double"&gt;25.958288&lt;/D&gt;&lt;D xsi:type="xsd:double"&gt;24.808704&lt;/D&gt;&lt;D xsi:type="xsd:double"&gt;18.490196&lt;/D&gt;&lt;/FQL&gt;&lt;FQL&gt;&lt;Q&gt;V-US^P_PRICE_RETURNS_PR('52W',2,-10AY,0,AM)&lt;/Q&gt;&lt;R&gt;121&lt;/R&gt;&lt;C&gt;1&lt;/C&gt;&lt;D xsi:type="xsd:double"&gt;31.605375&lt;/D&gt;&lt;D xsi:type="xsd:double"&gt;50.818207&lt;/D&gt;&lt;D xsi:type="xsd:double"&gt;27.711714&lt;/D&gt;&lt;D xsi:type="xsd:double"&gt;26.934433&lt;/D&gt;&lt;D xsi:type="xsd:double"&gt;14.297354&lt;/D&gt;&lt;D xsi:type="xsd:double"&gt;6.0210824&lt;/D&gt;&lt;D xsi:type="xsd:double"&gt;8.369791&lt;/D&gt;&lt;D xsi:type="xsd:double"&gt;22.790611&lt;/D&gt;&lt;D xsi:type="xsd:double"&gt;12.631321&lt;/D&gt;&lt;D xsi:type="xsd:double"&gt;14.347971&lt;/D&gt;&lt;D xsi:type="xsd:double"&gt;12.626659&lt;/D&gt;&lt;D xsi:type="xsd:double"&gt;9.480703&lt;/D&gt;&lt;D xsi:type="xsd:double"&gt;16.448032&lt;/D&gt;&lt;D xsi:type="xsd:double"&gt;11.926186&lt;/D&gt;&lt;D xsi:type="xsd:double"&gt;2.2637248&lt;/D&gt;&lt;D xsi:type="xsd:double"&gt;-1.1482835&lt;/D&gt;&lt;D xsi:type="xsd:double"&gt;11.880064&lt;/D&gt;&lt;D xsi:type="xsd:double"&gt;24.10345&lt;/D&gt;&lt;D xsi:type="xsd:double"&gt;25.350475&lt;/D&gt;&lt;D xsi:type="xsd:double"&gt;12.328887&lt;/D&gt;&lt;D xsi:type="xsd:double"&gt;20.411074&lt;/D&gt;&lt;D xsi:type="xsd:double"&gt;21.092426&lt;/D&gt;&lt;D xsi:type="xsd:double"&gt;24.976467&lt;/D&gt;&lt;D xsi:type="xsd:double"&gt;29.019606&lt;/D&gt;&lt;D xsi:type="xsd:double"&gt;29.34407&lt;/D&gt;&lt;D xsi:type="xsd:double"&gt;32.319164&lt;/D&gt;&lt;D xsi:type="xsd:double"&gt;39.614426&lt;/D&gt;&lt;D xsi:type="xsd:double"&gt;44.17987&lt;/D&gt;&lt;D xsi:type="xsd:double"&gt;49.364723&lt;/D&gt;&lt;D xsi:type="xsd:double"&gt;40.36051&lt;/D&gt;&lt;D xsi:type="xsd:double"&gt;39.257656&lt;/D&gt;&lt;D xsi:type="xsd:double"&gt;38.088596&lt;/D&gt;&lt;D xsi:type="xsd:double"&gt;41.48296&lt;/D&gt;&lt;D xsi:type="xsd:double"&gt;44.425713&lt;/D&gt;&lt;D xsi:type="xsd:double"&gt;43.80295&lt;/D&gt;&lt;D xsi:type="xsd:double"&gt;37.028824&lt;/D&gt;&lt;D xsi:type="xsd:double"&gt;40.286232&lt;/D&gt;&lt;D xsi:type="xsd:double"&gt;31.740892&lt;/D&gt;&lt;D xsi:type="xsd:double"&gt;27.099573&lt;/D&gt;&lt;D xsi:type="xsd:double"&gt;20.423603&lt;/D&gt;&lt;D xsi:type="xsd:double"&gt;14.832794&lt;/D&gt;&lt;D xsi:type="xsd:double"&gt;19.29295&lt;/D&gt;&lt;D xsi:type="xsd:double"&gt;26.806091&lt;/D&gt;&lt;D xsi:type="xsd:double"&gt;32.337593&lt;/D&gt;&lt;D xsi:type="xsd:double"&gt;26.988686&lt;/D&gt;&lt;D xsi:type="xsd:double"&gt;26.495243&lt;/D&gt;&lt;D xsi:type="xsd:double"&gt;30.34929&lt;/D&gt;&lt;D xsi:type="xsd:double"&gt;27.537287&lt;/D&gt;&lt;D xsi:type="xsd:double"&gt;19.89143&lt;/D&gt;&lt;D xsi:type="xsd:double"&gt;26.30087&lt;/D&gt;&lt;D xsi:type="xsd:double"&gt;27.548111&lt;/D&gt;&lt;D xsi:type="xsd:double"&gt;38.741146&lt;/D&gt;&lt;D xsi:type="xsd:double"&gt;47.247005&lt;/D&gt;&lt;D xsi:type="xsd:double"&gt;47.78228&lt;/D&gt;&lt;D xsi:type="xsd:double"&gt;-1.6263127&lt;/D&gt;&lt;D xsi:type="xsd:double"&gt;1.9814372&lt;/D&gt;&lt;D xsi:type="xsd:double"&gt;13.591361&lt;/D&gt;&lt;D xsi:type="xsd:double"&gt;14.395845&lt;/D&gt;&lt;D xsi:type="xsd:double"&gt;8.587289&lt;/D&gt;&lt;D xsi:type="xsd:double"&gt;14.211237&lt;/D&gt;&lt;D xsi:type="xsd:double"&gt;17.217148&lt;/D&gt;&lt;D xsi:type="xsd:double"&gt;13.301981&lt;/D&gt;&lt;D xsi:type="xsd:double"&gt;19.052578&lt;/D&gt;&lt;D xsi:type="xsd:double"&gt;12.52327&lt;/D&gt;&lt;D xsi:type="xsd:double"&gt;1.5224457&lt;/D&gt;&lt;D xsi:type="xsd:double"&gt;-0.51538944&lt;/D&gt;&lt;D xsi:type="xsd:double"&gt;48.747932&lt;/D&gt;&lt;D xsi:type="xsd:double"&gt;40.273666&lt;/D&gt;&lt;D xsi:type="xsd:double"&gt;26.205444&lt;/D&gt;&lt;D xsi:type="xsd:double"&gt;19.754076&lt;/D&gt;&lt;D xsi:type="xsd:double"&gt;28.999031&lt;/D&gt;&lt;D xsi:type="xsd:double"&gt;20.394505&lt;/D&gt;&lt;D xsi:type="xsd:double"&gt;10.002875&lt;/D&gt;&lt;D xsi:type="xsd:double"&gt;16.436005&lt;/D&gt;&lt;D xsi:type="xsd:double"&gt;1.7813802&lt;/D&gt;&lt;D xsi:type="xsd:double"&gt;3.5550237&lt;/D&gt;&lt;D xsi:type="xsd:double"&gt;6.9929123&lt;/D&gt;&lt;D xsi:type="xsd:double"&gt;10.747933&lt;/D&gt;&lt;D xsi:type="xsd:double"&gt;-5.1226735&lt;/D&gt;&lt;D xsi:type="xsd:double"&gt;-3.543073&lt;/D&gt;&lt;D xsi:type="xsd:double"&gt;-12.249142&lt;/D&gt;&lt;D xsi:type="xsd:double"&gt;-17.106783&lt;/D&gt;&lt;D xsi:type="xsd:double"&gt;-14.924913&lt;/D&gt;&lt;D xsi:type="xsd:double"&gt;-7.0834455&lt;/D&gt;&lt;D xsi:type="xsd:double"&gt;-13.217849&lt;/D&gt;&lt;D xsi:type="xsd:double"&gt;-18.322123&lt;/D&gt;&lt;D xsi:type="xsd:double"&gt;-1.5888214&lt;/D&gt;&lt;D xsi:type="xsd:double"&gt;-2.7447402&lt;/D&gt;&lt;D xsi:type="xsd:double"&gt;4.549229&lt;/D&gt;&lt;D xsi:type="xsd:double"&gt;-0.51555634&lt;/D&gt;&lt;D xsi:type="xsd:double"&gt;3.4564257&lt;/D&gt;&lt;D xsi:type="xsd:double"&gt;10.858583&lt;/D&gt;&lt;D xsi:type="xsd:double"&gt;17.446495&lt;/D&gt;&lt;D xsi:type="xsd:double"&gt;22.056807&lt;/D&gt;&lt;D xsi:type="xsd:double"&gt;19.03882&lt;/D&gt;&lt;D xsi:type="xsd:double"&gt;11.096584&lt;/D&gt;&lt;D xsi:type="xsd:double"&gt;24.394548&lt;/D&gt;&lt;D xsi:type="xsd:double"&gt;32.527374&lt;/D&gt;&lt;D xsi:type="xsd:double"&gt;19.226933&lt;/D&gt;&lt;D xsi:type="xsd:double"&gt;25.091887&lt;/D&gt;&lt;D xsi:type="xsd:double"&gt;19.853771&lt;/D&gt;&lt;D xsi:type="xsd:double"&gt;24.31922&lt;/D&gt;&lt;D xsi:type="xsd:double"&gt;31.841457&lt;/D&gt;&lt;D xsi:type="xsd:double"&gt;16.863274&lt;/D&gt;&lt;D xsi:type="xsd:double"&gt;22.36513&lt;/D&gt;&lt;D xsi:type="xsd:double"&gt;22.07464&lt;/D&gt;&lt;D xsi:type="xsd:double"&gt;11.590147&lt;/D&gt;&lt;D xsi:type="xsd:double"&gt;12.621725&lt;/D&gt;&lt;D xsi:type="xsd:double"&gt;21.448135&lt;/D&gt;&lt;D xsi:type="xsd:double"&gt;20.71129&lt;/D&gt;&lt;D xsi:type="xsd:double"&gt;25.756931&lt;/D&gt;&lt;D xsi:type="xsd:double"&gt;23.362959&lt;/D&gt;&lt;D xsi:type="xsd:double"&gt;20.526266&lt;/D&gt;&lt;D xsi:type="xsd:double"&gt;28.423405&lt;/D&gt;&lt;D xsi:type="xsd:double"&gt;16.712975&lt;/D&gt;&lt;D xsi:type="xsd:double"&gt;23.01606&lt;/D&gt;&lt;D xsi:type="xsd:double"&gt;31.422401&lt;/D&gt;&lt;D xsi:type="xsd:double"&gt;32.29233&lt;/D&gt;&lt;D xsi:type="xsd:double"&gt;30.897629&lt;/D&gt;&lt;D xsi:type="xsd:double"&gt;30.017208&lt;/D&gt;&lt;D xsi:type="xsd:double"&gt;17.878937&lt;/D&gt;&lt;/FQL&gt;&lt;FQL&gt;&lt;Q&gt;LLY-US^P_PRICE_RETURNS_PR('52W',2,-10AY,0,AM)&lt;/Q&gt;&lt;R&gt;121&lt;/R&gt;&lt;C&gt;1&lt;/C&gt;&lt;D xsi:type="xsd:double"&gt;31.877731&lt;/D&gt;&lt;D xsi:type="xsd:double"&gt;35.306297&lt;/D&gt;&lt;D xsi:type="xsd:double"&gt;23.84075&lt;/D&gt;&lt;D xsi:type="xsd:double"&gt;27.889156&lt;/D&gt;&lt;D xsi:type="xsd:double"&gt;19.575905&lt;/D&gt;&lt;D xsi:type="xsd:double"&gt;6.661141&lt;/D&gt;&lt;D xsi:type="xsd:double"&gt;4.6682596&lt;/D&gt;&lt;D xsi:type="xsd:double"&gt;5.1662087&lt;/D&gt;&lt;D xsi:type="xsd:double"&gt;10.202813&lt;/D&gt;&lt;D xsi:type="xsd:double"&gt;-10.129541&lt;/D&gt;&lt;D xsi:type="xsd:double"&gt;-4.7020855&lt;/D&gt;&lt;D xsi:type="xsd:double"&gt;-2.3291767&lt;/D&gt;&lt;D xsi:type="xsd:double"&gt;-4.2178273&lt;/D&gt;&lt;D xsi:type="xsd:double"&gt;2.6757002&lt;/D&gt;&lt;D xsi:type="xsd:double"&gt;-2.7458668&lt;/D&gt;&lt;D xsi:type="xsd:double"&gt;-12.768155&lt;/D&gt;&lt;D xsi:type="xsd:double"&gt;0.21671057&lt;/D&gt;&lt;D xsi:type="xsd:double"&gt;12.039518&lt;/D&gt;&lt;D xsi:type="xsd:double"&gt;20.3637&lt;/D&gt;&lt;D xsi:type="xsd:double"&gt;17.287338&lt;/D&gt;&lt;D xsi:type="xsd:double"&gt;3.543985&lt;/D&gt;&lt;D xsi:type="xsd:double"&gt;13.172388&lt;/D&gt;&lt;D xsi:type="xsd:double"&gt;7.4145317&lt;/D&gt;&lt;D xsi:type="xsd:double"&gt;3.7269592&lt;/D&gt;&lt;D xsi:type="xsd:double"&gt;7.348001&lt;/D&gt;&lt;D xsi:type="xsd:double"&gt;11.283159&lt;/D&gt;&lt;D xsi:type="xsd:double"&gt;11.282158&lt;/D&gt;&lt;D xsi:type="xsd:double"&gt;24.424135&lt;/D&gt;&lt;D xsi:type="xsd:double"&gt;13.073433&lt;/D&gt;&lt;D xsi:type="xsd:double"&gt;1.3034225&lt;/D&gt;&lt;D xsi:type="xsd:double"&gt;-2.7603924&lt;/D&gt;&lt;D xsi:type="xsd:double"&gt;-4.210472&lt;/D&gt;&lt;D xsi:type="xsd:double"&gt;5.569589&lt;/D&gt;&lt;D xsi:type="xsd:double"&gt;8.768475&lt;/D&gt;&lt;D xsi:type="xsd:double"&gt;8.469653&lt;/D&gt;&lt;D xsi:type="xsd:double"&gt;32.73344&lt;/D&gt;&lt;D xsi:type="xsd:double"&gt;30.672539&lt;/D&gt;&lt;D xsi:type="xsd:double"&gt;32.574654&lt;/D&gt;&lt;D xsi:type="xsd:double"&gt;39.842224&lt;/D&gt;&lt;D xsi:type="xsd:double"&gt;32.64358&lt;/D&gt;&lt;D xsi:type="xsd:double"&gt;40.378498&lt;/D&gt;&lt;D xsi:type="xsd:double"&gt;60.60866&lt;/D&gt;&lt;D xsi:type="xsd:double"&gt;61.016594&lt;/D&gt;&lt;D xsi:type="xsd:double"&gt;53.1811&lt;/D&gt;&lt;D xsi:type="xsd:double"&gt;46.90528&lt;/D&gt;&lt;D xsi:type="xsd:double"&gt;32.205738&lt;/D&gt;&lt;D xsi:type="xsd:double"&gt;24.819147&lt;/D&gt;&lt;D xsi:type="xsd:double"&gt;8.234322&lt;/D&gt;&lt;D xsi:type="xsd:double"&gt;6.41464&lt;/D&gt;&lt;D xsi:type="xsd:double"&gt;-0.63337684&lt;/D&gt;&lt;D xsi:type="xsd:double"&gt;3.1720161&lt;/D&gt;&lt;D xsi:type="xsd:double"&gt;12.2471695&lt;/D&gt;&lt;D xsi:type="xsd:double"&gt;23.835564&lt;/D&gt;&lt;D xsi:type="xsd:double"&gt;19.507456&lt;/D&gt;&lt;D xsi:type="xsd:double"&gt;6.745422&lt;/D&gt;&lt;D xsi:type="xsd:double"&gt;31.896008&lt;/D&gt;&lt;D xsi:type="xsd:double"&gt;41.484844&lt;/D&gt;&lt;D xsi:type="xsd:double"&gt;49.689545&lt;/D&gt;&lt;D xsi:type="xsd:double"&gt;54.91737&lt;/D&gt;&lt;D xsi:type="xsd:double"&gt;38.91169&lt;/D&gt;&lt;D xsi:type="xsd:double"&gt;39.919888&lt;/D&gt;&lt;D xsi:type="xsd:double"&gt;38.168873&lt;/D&gt;&lt;D xsi:type="xsd:double"&gt;26.716995&lt;/D&gt;&lt;D xsi:type="xsd:double"&gt;42.87888&lt;/D&gt;&lt;D xsi:type="xsd:double"&gt;37.9243&lt;/D&gt;&lt;D xsi:type="xsd:double"&gt;48.599995&lt;/D&gt;&lt;D xsi:type="xsd:double"&gt;50.3783&lt;/D&gt;&lt;D xsi:type="xsd:double"&gt;24.654448&lt;/D&gt;&lt;D xsi:type="xsd:double"&gt;26.221203&lt;/D&gt;&lt;D xsi:type="xsd:double"&gt;37.390495&lt;/D&gt;&lt;D xsi:type="xsd:double"&gt;43.540966&lt;/D&gt;&lt;D xsi:type="xsd:double"&gt;82.93431&lt;/D&gt;&lt;D xsi:type="xsd:double"&gt;55.67&lt;/D&gt;&lt;D xsi:type="xsd:double"&gt;64.84308&lt;/D&gt;&lt;D xsi:type="xsd:double"&gt;86.088684&lt;/D&gt;&lt;D xsi:type="xsd:double"&gt;64.641&lt;/D&gt;&lt;D xsi:type="xsd:double"&gt;32.742046&lt;/D&gt;&lt;D xsi:type="xsd:double"&gt;21.1573&lt;/D&gt;&lt;D xsi:type="xsd:double"&gt;46.99836&lt;/D&gt;&lt;D xsi:type="xsd:double"&gt;67.44492&lt;/D&gt;&lt;D xsi:type="xsd:double"&gt;54.734303&lt;/D&gt;&lt;D xsi:type="xsd:double"&gt;32.33131&lt;/D&gt;&lt;D xsi:type="xsd:double"&gt;45.279648&lt;/D&gt;&lt;D xsi:type="xsd:double"&gt;16.571903&lt;/D&gt;&lt;D xsi:type="xsd:double"&gt;35.57577&lt;/D&gt;&lt;D xsi:type="xsd:double"&gt;41.97925&lt;/D&gt;&lt;D xsi:type="xsd:double"&gt;38.79701&lt;/D&gt;&lt;D xsi:type="xsd:double"&gt;30.713009&lt;/D&gt;&lt;D xsi:type="xsd:double"&gt;46.799896&lt;/D&gt;&lt;D xsi:type="xsd:double"&gt;34.448982&lt;/D&gt;&lt;D xsi:type="xsd:double"&gt;20.707357&lt;/D&gt;&lt;D xsi:type="xsd:double"&gt;25.705004&lt;/D&gt;&lt;D xsi:type="xsd:double"&gt;47.577976&lt;/D&gt;&lt;D xsi:type="xsd:double"&gt;57.256866&lt;/D&gt;&lt;D xsi:type="xsd:double"&gt;39.123417&lt;/D&gt;&lt;D xsi:type="xsd:double"&gt;77.922356&lt;/D&gt;&lt;D xsi:type="xsd:double"&gt;88.014046&lt;/D&gt;&lt;D xsi:type="xsd:double"&gt;88.07672&lt;/D&gt;&lt;D xsi:type="xsd:double"&gt;68.458984&lt;/D&gt;&lt;D xsi:type="xsd:double"&gt;60.458828&lt;/D&gt;&lt;D xsi:type="xsd:double"&gt;77.20619&lt;/D&gt;&lt;D xsi:type="xsd:double"&gt;141.83337&lt;/D&gt;&lt;D xsi:type="xsd:double"&gt;130.80241&lt;/D&gt;&lt;D xsi:type="xsd:double"&gt;100.92683&lt;/D&gt;&lt;D xsi:type="xsd:double"&gt;77.89513&lt;/D&gt;&lt;D xsi:type="xsd:double"&gt;97.64513&lt;/D&gt;&lt;D xsi:type="xsd:double"&gt;111.03327&lt;/D&gt;&lt;D xsi:type="xsd:double"&gt;69.93148&lt;/D&gt;&lt;D xsi:type="xsd:double"&gt;61.49521&lt;/D&gt;&lt;D xsi:type="xsd:double"&gt;49.60041&lt;/D&gt;&lt;D xsi:type="xsd:double"&gt;27.615225&lt;/D&gt;&lt;D xsi:type="xsd:double"&gt;37.067436&lt;/D&gt;&lt;D xsi:type="xsd:double"&gt;20.166565&lt;/D&gt;&lt;D xsi:type="xsd:double"&gt;12.216557&lt;/D&gt;&lt;D xsi:type="xsd:double"&gt;7.6380014&lt;/D&gt;&lt;D xsi:type="xsd:double"&gt;-0.9377718&lt;/D&gt;&lt;D xsi:type="xsd:double"&gt;-1.1015773&lt;/D&gt;&lt;D xsi:type="xsd:double"&gt;-7.4321327&lt;/D&gt;&lt;D xsi:type="xsd:double"&gt;-15.541678&lt;/D&gt;&lt;D xsi:type="xsd:double"&gt;-24.150198&lt;/D&gt;&lt;D xsi:type="xsd:double"&gt;-16.563665&lt;/D&gt;&lt;/FQL&gt;&lt;FQL&gt;&lt;Q&gt;700-HK^P_PRICE_RETURNS_PR('52W',2,-10AY,0,AM)&lt;/Q&gt;&lt;R&gt;121&lt;/R&gt;&lt;C&gt;1&lt;/C&gt;&lt;D xsi:type="xsd:double"&gt;12.149024&lt;/D&gt;&lt;D xsi:type="xsd:double"&gt;30.022263&lt;/D&gt;&lt;D xsi:type="xsd:double"&gt;13.29093&lt;/D&gt;&lt;D xsi:type="xsd:double"&gt;40.86733&lt;/D&gt;&lt;D xsi:type="xsd:double"&gt;8.198488&lt;/D&gt;&lt;D xsi:type="xsd:double"&gt;6.9800615&lt;/D&gt;&lt;D xsi:type="xsd:double"&gt;11.530006&lt;/D&gt;&lt;D xsi:type="xsd:double"&gt;5.1184297&lt;/D&gt;&lt;D xsi:type="xsd:double"&gt;-1.4787495&lt;/D&gt;&lt;D xsi:type="xsd:double"&gt;9.86408&lt;/D&gt;&lt;D xsi:type="xsd:double"&gt;23.56534&lt;/D&gt;&lt;D xsi:type="xsd:double"&gt;36.666237&lt;/D&gt;&lt;D xsi:type="xsd:double"&gt;60.382725&lt;/D&gt;&lt;D xsi:type="xsd:double"&gt;46.998417&lt;/D&gt;&lt;D xsi:type="xsd:double"&gt;32.450615&lt;/D&gt;&lt;D xsi:type="xsd:double"&gt;21.505487&lt;/D&gt;&lt;D xsi:type="xsd:double"&gt;44.002377&lt;/D&gt;&lt;D xsi:type="xsd:double"&gt;52.64083&lt;/D&gt;&lt;D xsi:type="xsd:double"&gt;46.75598&lt;/D&gt;&lt;D xsi:type="xsd:double"&gt;40.59806&lt;/D&gt;&lt;D xsi:type="xsd:double"&gt;62.331104&lt;/D&gt;&lt;D xsi:type="xsd:double"&gt;61.859917&lt;/D&gt;&lt;D xsi:type="xsd:double"&gt;55.55706&lt;/D&gt;&lt;D xsi:type="xsd:double"&gt;65.78024&lt;/D&gt;&lt;D xsi:type="xsd:double"&gt;61.854126&lt;/D&gt;&lt;D xsi:type="xsd:double"&gt;70.53025&lt;/D&gt;&lt;D xsi:type="xsd:double"&gt;99.4365&lt;/D&gt;&lt;D xsi:type="xsd:double"&gt;111.89353&lt;/D&gt;&lt;D xsi:type="xsd:double"&gt;126.33943&lt;/D&gt;&lt;D xsi:type="xsd:double"&gt;116.85183&lt;/D&gt;&lt;D xsi:type="xsd:double"&gt;111.16727&lt;/D&gt;&lt;D xsi:type="xsd:double"&gt;75.15865&lt;/D&gt;&lt;D xsi:type="xsd:double"&gt;53.43915&lt;/D&gt;&lt;D xsi:type="xsd:double"&gt;50.504707&lt;/D&gt;&lt;D xsi:type="xsd:double"&gt;34.20528&lt;/D&gt;&lt;D xsi:type="xsd:double"&gt;1.0202765&lt;/D&gt;&lt;D xsi:type="xsd:double"&gt;-1.867491&lt;/D&gt;&lt;D xsi:type="xsd:double"&gt;-20.696712&lt;/D&gt;&lt;D xsi:type="xsd:double"&gt;-25.721848&lt;/D&gt;&lt;D xsi:type="xsd:double"&gt;-22.089338&lt;/D&gt;&lt;D xsi:type="xsd:double"&gt;-25.31823&lt;/D&gt;&lt;D xsi:type="xsd:double"&gt;-2</t>
        </r>
      </text>
    </comment>
    <comment ref="A29" authorId="0" shapeId="0" xr:uid="{80610875-6148-4061-B302-E6AD6247E207}">
      <text>
        <r>
          <rPr>
            <b/>
            <sz val="9"/>
            <color indexed="81"/>
            <rFont val="Tahoma"/>
            <family val="2"/>
          </rPr>
          <t>5.158245&lt;/D&gt;&lt;D xsi:type="xsd:double"&gt;-23.218369&lt;/D&gt;&lt;D xsi:type="xsd:double"&gt;-2.1152139&lt;/D&gt;&lt;D xsi:type="xsd:double"&gt;-7.518077&lt;/D&gt;&lt;D xsi:type="xsd:double"&gt;-19.67109&lt;/D&gt;&lt;D xsi:type="xsd:double"&gt;-4.6540318&lt;/D&gt;&lt;D xsi:type="xsd:double"&gt;0.4741192&lt;/D&gt;&lt;D xsi:type="xsd:double"&gt;5.334294&lt;/D&gt;&lt;D xsi:type="xsd:double"&gt;17.966616&lt;/D&gt;&lt;D xsi:type="xsd:double"&gt;11.432695&lt;/D&gt;&lt;D xsi:type="xsd:double"&gt;16.852772&lt;/D&gt;&lt;D xsi:type="xsd:double"&gt;21.185553&lt;/D&gt;&lt;D xsi:type="xsd:double"&gt;21.75728&lt;/D&gt;&lt;D xsi:type="xsd:double"&gt;-4.5234976&lt;/D&gt;&lt;D xsi:type="xsd:double"&gt;3.6441326&lt;/D&gt;&lt;D xsi:type="xsd:double"&gt;13.258612&lt;/D&gt;&lt;D xsi:type="xsd:double"&gt;36.387444&lt;/D&gt;&lt;D xsi:type="xsd:double"&gt;41.881298&lt;/D&gt;&lt;D xsi:type="xsd:double"&gt;49.395&lt;/D&gt;&lt;D xsi:type="xsd:double"&gt;54.651703&lt;/D&gt;&lt;D xsi:type="xsd:double"&gt;68.75737&lt;/D&gt;&lt;D xsi:type="xsd:double"&gt;87.093994&lt;/D&gt;&lt;D xsi:type="xsd:double"&gt;59.29078&lt;/D&gt;&lt;D xsi:type="xsd:double"&gt;62.196003&lt;/D&gt;&lt;D xsi:type="xsd:double"&gt;80.02953&lt;/D&gt;&lt;D xsi:type="xsd:double"&gt;84.99016&lt;/D&gt;&lt;D xsi:type="xsd:double"&gt;55.80151&lt;/D&gt;&lt;D xsi:type="xsd:double"&gt;35.77819&lt;/D&gt;&lt;D xsi:type="xsd:double"&gt;33.273186&lt;/D&gt;&lt;D xsi:type="xsd:double"&gt;10.241974&lt;/D&gt;&lt;D xsi:type="xsd:double"&gt;-10.159892&lt;/D&gt;&lt;D xsi:type="xsd:double"&gt;-15.391499&lt;/D&gt;&lt;D xsi:type="xsd:double"&gt;-9.972048&lt;/D&gt;&lt;D xsi:type="xsd:double"&gt;-15.599126&lt;/D&gt;&lt;D xsi:type="xsd:double"&gt;-20.588488&lt;/D&gt;&lt;D xsi:type="xsd:double"&gt;-24.591953&lt;/D&gt;&lt;D xsi:type="xsd:double"&gt;-33.964493&lt;/D&gt;&lt;D xsi:type="xsd:double"&gt;-39.865273&lt;/D&gt;&lt;D xsi:type="xsd:double"&gt;-37.963997&lt;/D&gt;&lt;D xsi:type="xsd:double"&gt;-37.978275&lt;/D&gt;&lt;D xsi:type="xsd:double"&gt;-36.21879&lt;/D&gt;&lt;D xsi:type="xsd:double"&gt;-40.46634&lt;/D&gt;&lt;D xsi:type="xsd:double"&gt;-30.895584&lt;/D&gt;&lt;D xsi:type="xsd:double"&gt;-32.71548&lt;/D&gt;&lt;D xsi:type="xsd:double"&gt;-46.623665&lt;/D&gt;&lt;D xsi:type="xsd:double"&gt;-39.36416&lt;/D&gt;&lt;D xsi:type="xsd:double"&gt;-27.556694&lt;/D&gt;&lt;D xsi:type="xsd:double"&gt;-14.7854805&lt;/D&gt;&lt;D xsi:type="xsd:double"&gt;-15.022927&lt;/D&gt;&lt;D xsi:type="xsd:double"&gt;-3.1678796&lt;/D&gt;&lt;D xsi:type="xsd:double"&gt;3.223586&lt;/D&gt;&lt;D xsi:type="xsd:double"&gt;4.194653&lt;/D&gt;&lt;D xsi:type="xsd:double"&gt;4.7190666&lt;/D&gt;&lt;D xsi:type="xsd:double"&gt;11.61747&lt;/D&gt;&lt;D xsi:type="xsd:double"&gt;15.0757675&lt;/D&gt;&lt;D xsi:type="xsd:double"&gt;12.126076&lt;/D&gt;&lt;D xsi:type="xsd:double"&gt;28.174507&lt;/D&gt;&lt;D xsi:type="xsd:double"&gt;16.996515&lt;/D&gt;&lt;D xsi:type="xsd:double"&gt;4.9776077&lt;/D&gt;&lt;D xsi:type="xsd:double"&gt;-23.167456&lt;/D&gt;&lt;D xsi:type="xsd:double"&gt;-23.183012&lt;/D&gt;&lt;D xsi:type="xsd:double"&gt;-17.050451&lt;/D&gt;&lt;D xsi:type="xsd:double"&gt;-16.810661&lt;/D&gt;&lt;D xsi:type="xsd:double"&gt;15.96855&lt;/D&gt;&lt;D xsi:type="xsd:double"&gt;10.841763&lt;/D&gt;&lt;D xsi:type="xsd:double"&gt;8.12639&lt;/D&gt;&lt;D xsi:type="xsd:double"&gt;14.296603&lt;/D&gt;&lt;D xsi:type="xsd:double"&gt;20.12986&lt;/D&gt;&lt;D xsi:type="xsd:double"&gt;39.236057&lt;/D&gt;&lt;D xsi:type="xsd:double"&gt;25.372482&lt;/D&gt;&lt;D xsi:type="xsd:double"&gt;30.118084&lt;/D&gt;&lt;D xsi:type="xsd:double"&gt;36.576332&lt;/D&gt;&lt;D xsi:type="xsd:double"&gt;65.133415&lt;/D&gt;&lt;D xsi:type="xsd:double"&gt;81.87718&lt;/D&gt;&lt;D xsi:type="xsd:double"&gt;49.720417&lt;/D&gt;&lt;D xsi:type="xsd:double"&gt;30.20438&lt;/D&gt;&lt;D xsi:type="xsd:double"&gt;35.337902&lt;/D&gt;&lt;D xsi:type="xsd:double"&gt;37.850616&lt;/D&gt;&lt;D xsi:type="xsd:double"&gt;62.118374&lt;/D&gt;&lt;D xsi:type="xsd:double"&gt;72.23757&lt;/D&gt;&lt;/FQL&gt;&lt;FQL&gt;&lt;Q&gt;WMT-US^P_PRICE_RETURNS_PR('52W',2,-10AY,0,AM)&lt;/Q&gt;&lt;R&gt;121&lt;/R&gt;&lt;C&gt;1&lt;/C&gt;&lt;D xsi:type="xsd:double"&gt;-13.12542&lt;/D&gt;&lt;D xsi:type="xsd:double"&gt;-18.236143&lt;/D&gt;&lt;D xsi:type="xsd:double"&gt;-28.504515&lt;/D&gt;&lt;D xsi:type="xsd:double"&gt;-25.298904&lt;/D&gt;&lt;D xsi:type="xsd:double"&gt;-27.160423&lt;/D&gt;&lt;D xsi:type="xsd:double"&gt;-21.07293&lt;/D&gt;&lt;D xsi:type="xsd:double"&gt;-15.995026&lt;/D&gt;&lt;D xsi:type="xsd:double"&gt;-10.874253&lt;/D&gt;&lt;D xsi:type="xsd:double"&gt;-14.156097&lt;/D&gt;&lt;D xsi:type="xsd:double"&gt;1.5382051&lt;/D&gt;&lt;D xsi:type="xsd:double"&gt;3.0614734&lt;/D&gt;&lt;D xsi:type="xsd:double"&gt;3.7693262&lt;/D&gt;&lt;D xsi:type="xsd:double"&gt;16.073013&lt;/D&gt;&lt;D xsi:type="xsd:double"&gt;17.496454&lt;/D&gt;&lt;D xsi:type="xsd:double"&gt;27.116978&lt;/D&gt;&lt;D xsi:type="xsd:double"&gt;21.13551&lt;/D&gt;&lt;D xsi:type="xsd:double"&gt;11.567699&lt;/D&gt;&lt;D xsi:type="xsd:double"&gt;7.5467944&lt;/D&gt;&lt;D xsi:type="xsd:double"&gt;6.6068172&lt;/D&gt;&lt;D xsi:type="xsd:double"&gt;8.85111&lt;/D&gt;&lt;D xsi:type="xsd:double"&gt;16.964363&lt;/D&gt;&lt;D xsi:type="xsd:double"&gt;8.490205&lt;/D&gt;&lt;D xsi:type="xsd:double"&gt;6.4917445&lt;/D&gt;&lt;D xsi:type="xsd:double"&gt;14.161646&lt;/D&gt;&lt;D xsi:type="xsd:double"&gt;14.082682&lt;/D&gt;&lt;D xsi:type="xsd:double"&gt;28.71238&lt;/D&gt;&lt;D xsi:type="xsd:double"&gt;43.3902&lt;/D&gt;&lt;D xsi:type="xsd:double"&gt;40.134335&lt;/D&gt;&lt;D xsi:type="xsd:double"&gt;53.850067&lt;/D&gt;&lt;D xsi:type="xsd:double"&gt;56.054474&lt;/D&gt;&lt;D xsi:type="xsd:double"&gt;29.666185&lt;/D&gt;&lt;D xsi:type="xsd:double"&gt;21.599781&lt;/D&gt;&lt;D xsi:type="xsd:double"&gt;17.416298&lt;/D&gt;&lt;D xsi:type="xsd:double"&gt;8.608818&lt;/D&gt;&lt;D xsi:type="xsd:double"&gt;17.549824&lt;/D&gt;&lt;D xsi:type="xsd:double"&gt;24.672663&lt;/D&gt;&lt;D xsi:type="xsd:double"&gt;21.504343&lt;/D&gt;&lt;D xsi:type="xsd:double"&gt;14.372932&lt;/D&gt;&lt;D xsi:type="xsd:double"&gt;0.3689766&lt;/D&gt;&lt;D xsi:type="xsd:double"&gt;-3.191036&lt;/D&gt;&lt;D xsi:type="xsd:double"&gt;-2.0385385&lt;/D&gt;&lt;D xsi:type="xsd:double"&gt;-0.8391082&lt;/D&gt;&lt;D xsi:type="xsd:double"&gt;15.077793&lt;/D&gt;&lt;D xsi:type="xsd:double"&gt;21.279694&lt;/D&gt;&lt;D xsi:type="xsd:double"&gt;20.239603&lt;/D&gt;&lt;D xsi:type="xsd:double"&gt;33.064663&lt;/D&gt;&lt;D xsi:type="xsd:double"&gt;33.85601&lt;/D&gt;&lt;D xsi:type="xsd:double"&gt;16.982985&lt;/D&gt;&lt;D xsi:type="xsd:double"&gt;24.777328&lt;/D&gt;&lt;D xsi:type="xsd:double"&gt;27.292263&lt;/D&gt;&lt;D xsi:type="xsd:double"&gt;21.958029&lt;/D&gt;&lt;D xsi:type="xsd:double"&gt;33.88959&lt;/D&gt;&lt;D xsi:type="xsd:double"&gt;22.723175&lt;/D&gt;&lt;D xsi:type="xsd:double"&gt;22.080803&lt;/D&gt;&lt;D xsi:type="xsd:double"&gt;10.073519&lt;/D&gt;&lt;D xsi:type="xsd:double"&gt;31.048752&lt;/D&gt;&lt;D xsi:type="xsd:double"&gt;28.414833&lt;/D&gt;&lt;D xsi:type="xsd:double"&gt;11.72167&lt;/D&gt;&lt;D xsi:type="xsd:double"&gt;17.31968&lt;/D&gt;&lt;D xsi:type="xsd:double"&gt;27.059818&lt;/D&gt;&lt;D xsi:type="xsd:double"&gt;19.98098&lt;/D&gt;&lt;D xsi:type="xsd:double"&gt;23.31351&lt;/D&gt;&lt;D xsi:type="xsd:double"&gt;30.501604&lt;/D&gt;&lt;D xsi:type="xsd:double"&gt;22.678507&lt;/D&gt;&lt;D xsi:type="xsd:double"&gt;27.579296&lt;/D&gt;&lt;D xsi:type="xsd:double"&gt;25.634539&lt;/D&gt;&lt;D xsi:type="xsd:double"&gt;27.045834&lt;/D&gt;&lt;D xsi:type="xsd:double"&gt;8.013523&lt;/D&gt;&lt;D xsi:type="xsd:double"&gt;14.852786&lt;/D&gt;&lt;D xsi:type="xsd:double"&gt;16.459167&lt;/D&gt;&lt;D xsi:type="xsd:double"&gt;8.792675&lt;/D&gt;&lt;D xsi:type="xsd:double"&gt;15.459275&lt;/D&gt;&lt;D xsi:type="xsd:double"&gt;8.094716&lt;/D&gt;&lt;D xsi:type="xsd:double"&gt;-1.2384474&lt;/D&gt;&lt;D xsi:type="xsd:double"&gt;-4.6176195&lt;/D&gt;&lt;D xsi:type="xsd:double"&gt;0.1284957&lt;/D&gt;&lt;D xsi:type="xsd:double"&gt;0.26820898&lt;/D&gt;&lt;D xsi:type="xsd:double"&gt;-6.871462&lt;/D&gt;&lt;D xsi:type="xsd:double"&gt;10.697055&lt;/D&gt;&lt;D xsi:type="xsd:double"&gt;14.496506&lt;/D&gt;&lt;D xsi:type="xsd:double"&gt;7.851219&lt;/D&gt;&lt;D xsi:type="xsd:double"&gt;-10.709018&lt;/D&gt;&lt;D xsi:type="xsd:double"&gt;-7.4956536&lt;/D&gt;&lt;D xsi:type="xsd:double"&gt;-6.0783205&lt;/D&gt;&lt;D xsi:type="xsd:double"&gt;-6.703001&lt;/D&gt;&lt;D xsi:type="xsd:double"&gt;-5.2658024&lt;/D&gt;&lt;D xsi:type="xsd:double"&gt;5.372727&lt;/D&gt;&lt;D xsi:type="xsd:double"&gt;1.1516452&lt;/D&gt;&lt;D xsi:type="xsd:double"&gt;1.4440417&lt;/D&gt;&lt;D xsi:type="xsd:double"&gt;9.739137&lt;/D&gt;&lt;D xsi:type="xsd:double"&gt;-2.9724479&lt;/D&gt;&lt;D xsi:type="xsd:double"&gt;-3.966254&lt;/D&gt;&lt;D xsi:type="xsd:double"&gt;2.6847243&lt;/D&gt;&lt;D xsi:type="xsd:double"&gt;31.015991&lt;/D&gt;&lt;D xsi:type="xsd:double"&gt;22.944403&lt;/D&gt;&lt;D xsi:type="xsd:double"&gt;16.021765&lt;/D&gt;&lt;D xsi:type="xsd:double"&gt;25.24308&lt;/D&gt;&lt;D xsi:type="xsd:double"&gt;25.492168&lt;/D&gt;&lt;D xsi:type="xsd:double"&gt;6.6870093&lt;/D&gt;&lt;D xsi:type="xsd:double"&gt;6.6839576&lt;/D&gt;&lt;D xsi:type="xsd:double"&gt;13.087475&lt;/D&gt;&lt;D xsi:type="xsd:double"&gt;19.889927&lt;/D&gt;&lt;D xsi:type="xsd:double"&gt;32.807575&lt;/D&gt;&lt;D xsi:type="xsd:double"&gt;22.666025&lt;/D&gt;&lt;D xsi:type="xsd:double"&gt;30.029274&lt;/D&gt;&lt;D xsi:type="xsd:double"&gt;29.990494&lt;/D&gt;&lt;D xsi:type="xsd:double"&gt;37.690853&lt;/D&gt;&lt;D xsi:type="xsd:double"&gt;40.221764&lt;/D&gt;&lt;D xsi:type="xsd:double"&gt;48.769676&lt;/D&gt;&lt;D xsi:type="xsd:double"&gt;53.179718&lt;/D&gt;&lt;D xsi:type="xsd:double"&gt;50.873756&lt;/D&gt;&lt;D xsi:type="xsd:double"&gt;88.556206&lt;/D&gt;&lt;D xsi:type="xsd:double"&gt;71.2681&lt;/D&gt;&lt;D xsi:type="xsd:double"&gt;87.330055&lt;/D&gt;&lt;D xsi:type="xsd:double"&gt;41.058743&lt;/D&gt;&lt;D xsi:type="xsd:double"&gt;54.102516&lt;/D&gt;&lt;D xsi:type="xsd:double"&gt;55.04583&lt;/D&gt;&lt;D xsi:type="xsd:double"&gt;42.128384&lt;/D&gt;&lt;D xsi:type="xsd:double"&gt;37.33852&lt;/D&gt;&lt;D xsi:type="xsd:double"&gt;38.371468&lt;/D&gt;&lt;D xsi:type="xsd:double"&gt;29.628014&lt;/D&gt;&lt;/FQL&gt;&lt;FQL&gt;&lt;Q&gt;JPM-US^P_PRICE_RETURNS_PR('52W',2,-10AY,0,AM)&lt;/Q&gt;&lt;R&gt;121&lt;/R&gt;&lt;C&gt;1&lt;/C&gt;&lt;D xsi:type="xsd:double"&gt;9.761465&lt;/D&gt;&lt;D xsi:type="xsd:double"&gt;16.40935&lt;/D&gt;&lt;D xsi:type="xsd:double"&gt;13.318872&lt;/D&gt;&lt;D xsi:type="xsd:double"&gt;18.69961&lt;/D&gt;&lt;D xsi:type="xsd:double"&gt;6.587541&lt;/D&gt;&lt;D xsi:type="xsd:double"&gt;0.48366785&lt;/D&gt;&lt;D xsi:type="xsd:double"&gt;-2.1110415&lt;/D&gt;&lt;D xsi:type="xsd:double"&gt;-0.91317296&lt;/D&gt;&lt;D xsi:type="xsd:double"&gt;-3.7527144&lt;/D&gt;&lt;D xsi:type="xsd:double"&gt;-6.415719&lt;/D&gt;&lt;D xsi:type="xsd:double"&gt;-4.481763&lt;/D&gt;&lt;D xsi:type="xsd:double"&gt;-0.33203363&lt;/D&gt;&lt;D xsi:type="xsd:double"&gt;5.6717396&lt;/D&gt;&lt;D xsi:type="xsd:double"&gt;15.896726&lt;/D&gt;&lt;D xsi:type="xsd:double"&gt;19.83168&lt;/D&gt;&lt;D xsi:type="xsd:double"&gt;29.518913&lt;/D&gt;&lt;D xsi:type="xsd:double"&gt;55.481148&lt;/D&gt;&lt;D xsi:type="xsd:double"&gt;59.539413&lt;/D&gt;&lt;D xsi:type="xsd:double"&gt;59.933235&lt;/D&gt;&lt;D xsi:type="xsd:double"&gt;40.218292&lt;/D&gt;&lt;D xsi:type="xsd:double"&gt;45.85812&lt;/D&gt;&lt;D xsi:type="xsd:double"&gt;42.18602&lt;/D&gt;&lt;D xsi:type="xsd:double"&gt;47.33251&lt;/D&gt;&lt;D xsi:type="xsd:double"&gt;43.518112&lt;/D&gt;&lt;D xsi:type="xsd:double"&gt;40.79299&lt;/D&gt;&lt;D xsi:type="xsd:double"&gt;48.179688&lt;/D&gt;&lt;D xsi:type="xsd:double"&gt;30.097115&lt;/D&gt;&lt;D xsi:type="xsd:double"&gt;26.207542&lt;/D&gt;&lt;D xsi:type="xsd:double"&gt;32.367672&lt;/D&gt;&lt;D xsi:type="xsd:double"&gt;29.488886&lt;/D&gt;&lt;D xsi:type="xsd:double"&gt;28.768194&lt;/D&gt;&lt;D xsi:type="xsd:double"&gt;33.384155&lt;/D&gt;&lt;D xsi:type="xsd:double"&gt;32.14637&lt;/D&gt;&lt;D xsi:type="xsd:double"&gt;27.315056&lt;/D&gt;&lt;D xsi:type="xsd:double"&gt;22.444557&lt;/D&gt;&lt;D xsi:type="xsd:double"&gt;27.304924&lt;/D&gt;&lt;D xsi:type="xsd:double"&gt;27.446234&lt;/D&gt;&lt;D xsi:type="xsd:double"&gt;13.534713&lt;/D&gt;&lt;D xsi:type="xsd:double"&gt;14.231146&lt;/D&gt;&lt;D xsi:type="xsd:double"&gt;-2.0031393&lt;/D&gt;&lt;D xsi:type="xsd:double"&gt;-6.344384&lt;/D&gt;&lt;D xsi:type="xsd:double"&gt;-6.2627196&lt;/D&gt;&lt;D xsi:type="xsd:double"&gt;-5.1529408&lt;/D&gt;&lt;D xsi:type="xsd:double"&gt;3.6757827&lt;/D&gt;&lt;D xsi:type="xsd:double"&gt;1.0032177&lt;/D&gt;&lt;D xsi:type="xsd:double"&gt;4.5493364&lt;/D&gt;&lt;D xsi:type="xsd:double"&gt;7.2478533&lt;/D&gt;&lt;D xsi:type="xsd:double"&gt;-3.3098102&lt;/D&gt;&lt;D xsi:type="xsd:double"&gt;8.155621&lt;/D&gt;&lt;D xsi:type="xsd:double"&gt;13.629877&lt;/D&gt;&lt;D xsi:type="xsd:double"&gt;21.36184&lt;/D&gt;&lt;D xsi:type="xsd:double"&gt;41.227795&lt;/D&gt;&lt;D xsi:type="xsd:double"&gt;37.85497&lt;/D&gt;&lt;D xsi:type="xsd:double"&gt;38.17376&lt;/D&gt;&lt;D xsi:type="xsd:double"&gt;-14.623922&lt;/D&gt;&lt;D xsi:type="xsd:double"&gt;-18.823545&lt;/D&gt;&lt;D xsi:type="xsd:double"&gt;-19.280933&lt;/D&gt;&lt;D xsi:type="xsd:double"&gt;-4.0257454&lt;/D&gt;&lt;D xsi:type="xsd:double"&gt;-10.049719&lt;/D&gt;&lt;D xsi:type="xsd:double"&gt;1.1791468&lt;/D&gt;&lt;D xsi:type="xsd:double"&gt;-13.368761&lt;/D&gt;&lt;D xsi:type="xsd:double"&gt;-12.086457&lt;/D&gt;&lt;D xsi:type="xsd:double"&gt;-6.13662&lt;/D&gt;&lt;D xsi:type="xsd:double"&gt;-8.930951&lt;/D&gt;&lt;D xsi:type="xsd:double"&gt;5.174017&lt;/D&gt;&lt;D xsi:type="xsd:double"&gt;9.142542&lt;/D&gt;&lt;D xsi:type="xsd:double"&gt;80.19095&lt;/D&gt;&lt;D xsi:type="xsd:double"&gt;81.19322&lt;/D&gt;&lt;D xsi:type="xsd:double"&gt;93.43109&lt;/D&gt;&lt;D xsi:type="xsd:double"&gt;58.045925&lt;/D&gt;&lt;D xsi:type="xsd:double"&gt;56.17305&lt;/D&gt;&lt;D xsi:type="xsd:double"&gt;59.560966&lt;/D&gt;&lt;D xsi:type="xsd:double"&gt;63.03183&lt;/D&gt;&lt;D xsi:type="xsd:double"&gt;67.87906&lt;/D&gt;&lt;D xsi:type="xsd:double"&gt;44.488823&lt;/D&gt;&lt;D xsi:type="xsd:double"&gt;36.249195&lt;/D&gt;&lt;D xsi:type="xsd:double"&gt;14.513838&lt;/D&gt;&lt;D xsi:type="xsd:double"&gt;9.713244&lt;/D&gt;&lt;D xsi:type="xsd:double"&gt;-7.6907635&lt;/D&gt;&lt;D xsi:type="xsd:double"&gt;-14.462381&lt;/D&gt;&lt;D xsi:type="xsd:double"&gt;-26.052874&lt;/D&gt;&lt;D xsi:type="xsd:double"&gt;-25.560051&lt;/D&gt;&lt;D xsi:type="xsd:double"&gt;-25.258345&lt;/D&gt;&lt;D xsi:type="xsd:double"&gt;-19.977314&lt;/D&gt;&lt;D xsi:type="xsd:double"&gt;-23.814297&lt;/D&gt;&lt;D xsi:type="xsd:double"&gt;-29.81053&lt;/D&gt;&lt;D xsi:type="xsd:double"&gt;-16.927534&lt;/D&gt;&lt;D xsi:type="xsd:double"&gt;-16.827887&lt;/D&gt;&lt;D xsi:type="xsd:double"&gt;-12.166452&lt;/D&gt;&lt;D xsi:type="xsd:double"&gt;-5.462676&lt;/D&gt;&lt;D xsi:type="xsd:double"&gt;-2.3880184&lt;/D&gt;&lt;D xsi:type="xsd:double"&gt;13.691771&lt;/D&gt;&lt;D xsi:type="xsd:double"&gt;17.393875&lt;/D&gt;&lt;D xsi:type="xsd:double"&gt;30.538809&lt;/D&gt;&lt;D xsi:type="xsd:double"&gt;43.052925&lt;/D&gt;&lt;D xsi:type="xsd:double"&gt;25.317812&lt;/D&gt;&lt;D xsi:type="xsd:double"&gt;30.234028&lt;/D&gt;&lt;D xsi:type="xsd:double"&gt;36.934925&lt;/D&gt;&lt;D xsi:type="xsd:double"&gt;17.161417&lt;/D&gt;&lt;D xsi:type="xsd:double"&gt;30.788685&lt;/D&gt;&lt;D xsi:type="xsd:double"&gt;20.81783&lt;/D&gt;&lt;D xsi:type="xsd:double"&gt;29.838133&lt;/D&gt;&lt;D xsi:type="xsd:double"&gt;52.60247&lt;/D&gt;&lt;D xsi:type="xsd:double"&gt;33.78186&lt;/D&gt;&lt;D xsi:type="xsd:double"&gt;54.735207&lt;/D&gt;&lt;D xsi:type="xsd:double"&gt;40.589333&lt;/D&gt;&lt;D xsi:type="xsd:double"&gt;46.226456&lt;/D&gt;&lt;D xsi:type="xsd:double"&gt;46.05644&lt;/D&gt;&lt;D xsi:type="xsd:double"&gt;43.20154&lt;/D&gt;&lt;D xsi:type="xsd:double"&gt;54.853188&lt;/D&gt;&lt;D xsi:type="xsd:double"&gt;67.714035&lt;/D&gt;&lt;D xsi:type="xsd:double"&gt;48.440945&lt;/D&gt;&lt;D xsi:type="xsd:double"&gt;54.810215&lt;/D&gt;&lt;D xsi:type="xsd:double"&gt;60.70809&lt;/D&gt;&lt;D xsi:type="xsd:double"&gt;26.476622&lt;/D&gt;&lt;D xsi:type="xsd:double"&gt;29.99208&lt;/D&gt;&lt;D xsi:type="xsd:double"&gt;35.264862&lt;/D&gt;&lt;D xsi:type="xsd:double"&gt;42.809784&lt;/D&gt;&lt;D xsi:type="xsd:double"&gt;36.833527&lt;/D&gt;&lt;D xsi:type="xsd:double"&gt;40.430023&lt;/D&gt;&lt;D xsi:type="xsd:double"&gt;52.123512&lt;/D&gt;&lt;/FQL&gt;&lt;FQL&gt;&lt;Q&gt;ORCL-US^P_PRICE_RETURNS_PR('52W',2,-10AY,0,AM)&lt;/Q&gt;&lt;R&gt;121&lt;/R&gt;&lt;C&gt;1&lt;/C&gt;&lt;D xsi:type="xsd:double"&gt;-5.86797&lt;/D&gt;&lt;D xsi:type="xsd:double"&gt;0.8888483&lt;/D&gt;&lt;D xsi:type="xsd:double"&gt;-5.3516865&lt;/D&gt;&lt;D xsi:type="xsd:double"&gt;-2.890867&lt;/D&gt;&lt;D xsi:type="xsd:double"&gt;-18.72372&lt;/D&gt;&lt;D xsi:type="xsd:double"&gt;-17.47659&lt;/D&gt;&lt;D xsi:type="xsd:double"&gt;-5.914551&lt;/D&gt;&lt;D xsi:type="xsd:double"&gt;-5.2902403&lt;/D&gt;&lt;D xsi:type="xsd:double"&gt;-8.048993&lt;/D&gt;&lt;D xsi:type="xsd:double"&gt;-12.084389&lt;/D&gt;&lt;D xsi:type="xsd:double"&gt;4.0005684&lt;/D&gt;&lt;D xsi:type="xsd:double"&gt;6.482637&lt;/D&gt;&lt;D xsi:type="xsd:double"&gt;3.2854795&lt;/D&gt;&lt;D xsi:type="xsd:double"&gt;4.6886444&lt;/D&gt;&lt;D xsi:type="xsd:double"&gt;5.763483&lt;/D&gt;&lt;D xsi:type="xsd:double"&gt;2.0501375&lt;/D&gt;&lt;D xsi:type="xsd:double"&gt;16.954506&lt;/D&gt;&lt;D xsi:type="xsd:double"&gt;18.273365&lt;/D&gt;&lt;D xsi:type="xsd:double"&gt;15.431786&lt;/D&gt;&lt;D xsi:type="xsd:double"&gt;8.199787&lt;/D&gt;&lt;D xsi:type="xsd:double"&gt;15.105761&lt;/D&gt;&lt;D xsi:type="xsd:double"&gt;18.541945&lt;/D&gt;&lt;D xsi:type="xsd:double"&gt;22.80643&lt;/D&gt;&lt;D xsi:type="xsd:double"&gt;21.092236&lt;/D&gt;&lt;D xsi:type="xsd:double"&gt;21.187424&lt;/D&gt;&lt;D xsi:type="xsd:double"&gt;29.243326&lt;/D&gt;&lt;D xsi:type="xsd:double"&gt;25.91387&lt;/D&gt;&lt;D xsi:type="xsd:double"&gt;20.101309&lt;/D&gt;&lt;D xsi:type="xsd:double"&gt;28.332006&lt;/D&gt;&lt;D xsi:type="xsd:double"&gt;23.878468&lt;/D&gt;&lt;D xsi:type="xsd:double"&gt;16.12947&lt;/D&gt;&lt;D xsi:type="xsd:double"&gt;6.3126445&lt;/D&gt;&lt;D xsi:type="xsd:double"&gt;4.8096895&lt;/D&gt;&lt;D xsi:type="xsd:double"&gt;5.2175403&lt;/D&gt;&lt;D xsi:type="xsd:double"&gt;-2.2574306&lt;/D&gt;&lt;D xsi:type="xsd:double"&gt;-0.77676773&lt;/D&gt;&lt;D xsi:type="xsd:double"&gt;-5.21729&lt;/D&gt;&lt;D xsi:type="xsd:double"&gt;0.2946496&lt;/D&gt;&lt;D xsi:type="xsd:double"&gt;5.673051&lt;/D&gt;&lt;D xsi:type="xsd:double"&gt;-5.6628647&lt;/D&gt;&lt;D xsi:type="xsd:double"&gt;-1.5247166&lt;/D&gt;&lt;D xsi:type="xsd:double"&gt;3.7773132&lt;/D&gt;&lt;D xsi:type="xsd:double"&gt;2.7161956&lt;/D&gt;&lt;D xsi:type="xsd:double"&gt;20.492447&lt;/D&gt;&lt;D xsi:type="xsd:double"&gt;18.847824&lt;/D&gt;&lt;D xsi:type="xsd:double"&gt;17.985285&lt;/D&gt;&lt;D xsi:type="xsd:double"&gt;22.953236&lt;/D&gt;&lt;D xsi:type="xsd:double"&gt;13.263583&lt;/D&gt;&lt;D xsi:type="xsd:double"&gt;9.689975&lt;/D&gt;&lt;D xsi:type="xsd:double"&gt;17.8285&lt;/D&gt;&lt;D xsi:type="xsd:double"&gt;13.327765&lt;/D&gt;&lt;D xsi:type="xsd:double"&gt;17.825317&lt;/D&gt;&lt;D xsi:type="xsd:double"&gt;17.352236&lt;/D&gt;&lt;D xsi:type="xsd:double"&gt;9.635174&lt;/D&gt;&lt;D xsi:type="xsd:double"&gt;-17.893494&lt;/D&gt;&lt;D xsi:type="xsd:double"&gt;0.10582209&lt;/D&gt;&lt;D xsi:type="xsd:double"&gt;-1.293993&lt;/D&gt;&lt;D xsi:type="xsd:double"&gt;4.267037&lt;/D&gt;&lt;D xsi:type="xsd:double"&gt;-3.0696154&lt;/D&gt;&lt;D xsi:type="xsd:double"&gt;5.4322243&lt;/D&gt;&lt;D xsi:type="xsd:double"&gt;15.737164&lt;/D&gt;&lt;D xsi:type="xsd:double"&gt;9.759045&lt;/D&gt;&lt;D xsi:type="xsd:double"&gt;3.0468225&lt;/D&gt;&lt;D xsi:type="xsd:double"&gt;18.293106&lt;/D&gt;&lt;D xsi:type="xsd:double"&gt;14.703644&lt;/D&gt;&lt;D xsi:type="xsd:double"&gt;13.895309&lt;/D&gt;&lt;D xsi:type="xsd:double"&gt;59.097324&lt;/D&gt;&lt;D xsi:type="xsd:double"&gt;49.433506&lt;/D&gt;&lt;D xsi:type="xsd:double"&gt;51.549435&lt;/D&gt;&lt;D xsi:type="xsd:double"&gt;43.51547&lt;/D&gt;&lt;D xsi:type="xsd:double"&gt;59.217823&lt;/D&gt;&lt;D xsi:type="xsd:double"&gt;70.21793&lt;/D&gt;&lt;D xsi:type="xsd:double"&gt;46.66817&lt;/D&gt;&lt;D xsi:type="xsd:double"&gt;59.92148&lt;/D&gt;&lt;D xsi:type="xsd:double"&gt;69.849075&lt;/D&gt;&lt;D xsi:type="xsd:double"&gt;66.92394&lt;/D&gt;&lt;D xsi:type="xsd:double"&gt;44.507217&lt;/D&gt;&lt;D xsi:type="xsd:double"&gt;29.365719&lt;/D&gt;&lt;D xsi:type="xsd:double"&gt;21.420347&lt;/D&gt;&lt;D xsi:type="xsd:double"&gt;4.946637&lt;/D&gt;&lt;D xsi:type="xsd:double"&gt;-10.335177&lt;/D&gt;&lt;D xsi:type="xsd:double"&gt;-9.546131&lt;/D&gt;&lt;D xsi:type="xsd:double"&gt;-16.69495&lt;/D&gt;&lt;D xsi:type="xsd:double"&gt;-11.077863&lt;/D&gt;&lt;D xsi:type="xsd:double"&gt;-19.882505&lt;/D&gt;&lt;D xsi:type="xsd:double"&gt;-31.333805&lt;/D&gt;&lt;D xsi:type="xsd:double"&gt;-14.992875&lt;/D&gt;&lt;D xsi:type="xsd:double"&gt;-21.565645&lt;/D&gt;&lt;D xsi:type="xsd:double"&gt;3.3676267&lt;/D&gt;&lt;D xsi:type="xsd:double"&gt;12.6919985&lt;/D&gt;&lt;D xsi:type="xsd:double"&gt;7.917094&lt;/D&gt;&lt;D xsi:type="xsd:double"&gt;22.595919&lt;/D&gt;&lt;D xsi:type="xsd:double"&gt;43.433334&lt;/D&gt;&lt;D xsi:type="xsd:double"&gt;85.822334&lt;/D&gt;&lt;D xsi:type="xsd:double"&gt;74.59977&lt;/D&gt;&lt;D xsi:type="xsd:double"&gt;47.464764&lt;/D&gt;&lt;D xsi:type="xsd:double"&gt;64.87776&lt;/D&gt;&lt;D xsi:type="xsd:double"&gt;71.607445&lt;/D&gt;&lt;D xsi:type="xsd:double"&gt;45.714424&lt;/D&gt;&lt;D xsi:type="xsd:double"&gt;30.996502&lt;/D&gt;&lt;D xsi:type="xsd:double"&gt;21.304953&lt;/D&gt;&lt;D xsi:type="xsd:double"&gt;28.837978&lt;/D&gt;&lt;D xsi:type="xsd:double"&gt;53.609146&lt;/D&gt;&lt;D xsi:type="xsd:double"&gt;27.828884&lt;/D&gt;&lt;D xsi:type="xsd:double"&gt;26.114035&lt;/D&gt;&lt;D xsi:type="xsd:double"&gt;14.5869255&lt;/D&gt;&lt;D xsi:type="xsd:double"&gt;21.196854&lt;/D&gt;&lt;D xsi:type="xsd:double"&gt;20.809353&lt;/D&gt;&lt;D xsi:type="xsd:double"&gt;51.56603&lt;/D&gt;&lt;D xsi:type="xsd:double"&gt;62.73377&lt;/D&gt;&lt;D xsi:type="xsd:double"&gt;63.061214&lt;/D&gt;&lt;D xsi:type="xsd:double"&gt;67.75509&lt;/D&gt;&lt;D xsi:type="xsd:double"&gt;51.345444&lt;/D&gt;&lt;D xsi:type="xsd:double"&gt;54.09515&lt;/D&gt;&lt;D xsi:type="xsd:double"&gt;20.21532&lt;/D&gt;&lt;D xsi:type="xsd:double"&gt;8.811342&lt;/D&gt;&lt;D xsi:type="xsd:double"&gt;32.88368&lt;/D&gt;&lt;D xsi:type="xsd:double"&gt;54.579853&lt;/D&gt;&lt;D xsi:type="xsd:double"&gt;71.02827&lt;/D&gt;&lt;D xsi:type="xsd:double"&gt;83.27521&lt;/D&gt;&lt;D xsi:type="xsd:double"&gt;81.97528&lt;/D&gt;&lt;/FQL&gt;&lt;FQL&gt;&lt;Q&gt;BRK.B-US^P_PRICE_RETURNS_PR('52W',2,-10AY,0,AM)&lt;/Q&gt;&lt;R&gt;121&lt;/R&gt;&lt;C&gt;1&lt;/C&gt;&lt;D xsi:type="xsd:double"&gt;-4.4055104&lt;/D&gt;&lt;D xsi:type="xsd:double"&gt;-0.6607294&lt;/D&gt;&lt;D xsi:type="xsd:double"&gt;-8.397472&lt;/D&gt;&lt;D xsi:type="xsd:double"&gt;-6.470263&lt;/D&gt;&lt;D xsi:type="xsd:double"&gt;-14.527714&lt;/D&gt;&lt;D xsi:type="xsd:double"&gt;-13.334232&lt;/D&gt;&lt;D xsi:type="xsd:double"&gt;-4.212904&lt;/D&gt;&lt;D xsi:type="xsd:double"&gt;0.51852465&lt;/D&gt;&lt;D xsi:type="xsd:double"&gt;-2.347505&lt;/D&gt;&lt;D xsi:type="xsd:double"&gt;1.6319513&lt;/D&gt;&lt;D xsi:type="xsd:double"&gt;2.3560762&lt;/D&gt;&lt;D xsi:type="xsd:double"&gt;3.2755852&lt;/D&gt;&lt;D xsi:type="xsd:double"&gt;9.375465&lt;/D&gt;&lt;D xsi:type="xsd:double"&gt;9.910048&lt;/D&gt;&lt;D xsi:type="xsd:double"&gt;17.839455&lt;/D&gt;&lt;D xsi:type="xsd:double"&gt;21.25404&lt;/D&gt;&lt;D xsi:type="xsd:double"&gt;28.237617&lt;/D&gt;&lt;D xsi:type="xsd:double"&gt;30.476046&lt;/D&gt;&lt;D xsi:type="xsd:double"&gt;24.494028&lt;/D&gt;&lt;D xsi:type="xsd:double"&gt;13.093591&lt;/D&gt;&lt;D xsi:type="xsd:double"&gt;15.340149&lt;/D&gt;&lt;D xsi:type="xsd:double"&gt;20.064783&lt;/D&gt;&lt;D xsi:type="xsd:double"&gt;16.290401&lt;/D&gt;&lt;D xsi:type="xsd:double"&gt;21.257805&lt;/D&gt;&lt;D xsi:type="xsd:double"&gt;22.657848&lt;/D&gt;&lt;D xsi:type="xsd:double"&gt;30.364836&lt;/D&gt;&lt;D xsi:type="xsd:double"&gt;15.896357&lt;/D&gt;&lt;D xsi:type="xsd:double"&gt;19.338692&lt;/D&gt;&lt;D xsi:type="xsd:double"&gt;29.88882&lt;/D&gt;&lt;D xsi:type="xsd:double"&gt;21.491587&lt;/D&gt;&lt;D xsi:type="xsd:double"&gt;18.887865&lt;/D&gt;&lt;D xsi:type="xsd:double"&gt;21.682024&lt;/D&gt;&lt;D xsi:type="xsd:double"&gt;20.915592&lt;/D&gt;&lt;D xsi:type="xsd:double"&gt;12.436235&lt;/D&gt;&lt;D xsi:type="xsd:double"&gt;13.294387&lt;/D&gt;&lt;D xsi:type="xsd:double"&gt;16.254066&lt;/D&gt;&lt;D xsi:type="xsd:double"&gt;21.16816&lt;/D&gt;&lt;D xsi:type="xsd:double"&gt;11.635447&lt;/D&gt;&lt;D xsi:type="xsd:double"&gt;19.972538&lt;/D&gt;&lt;D xsi:type="xsd:double"&gt;1.6983628&lt;/D&gt;&lt;D xsi:type="xsd:double"&gt;-5.649334&lt;/D&gt;&lt;D xsi:type="xsd:double"&gt;0.68171024&lt;/D&gt;&lt;D xsi:type="xsd:double"&gt;-1.6889691&lt;/D&gt;&lt;D xsi:type="xsd:double"&gt;6.85097&lt;/D&gt;&lt;D xsi:type="xsd:double"&gt;3.4372926&lt;/D&gt;&lt;D xsi:type="xsd:double"&gt;6.5766215&lt;/D&gt;&lt;D xsi:type="xsd:double"&gt;10.874998&lt;/D&gt;&lt;D xsi:type="xsd:double"&gt;-3.7772179&lt;/D&gt;&lt;D xsi:type="xsd:double"&gt;-2.791512&lt;/D&gt;&lt;D xsi:type="xsd:double"&gt;-0.25735497&lt;/D&gt;&lt;D xsi:type="xsd:double"&gt;1.0856509&lt;/D&gt;&lt;D xsi:type="xsd:double"&gt;13.425005&lt;/D&gt;&lt;D xsi:type="xsd:double"&gt;15.785492&lt;/D&gt;&lt;D xsi:type="xsd:double"&gt;11.84535&lt;/D&gt;&lt;D xsi:type="xsd:double"&gt;-12.990064&lt;/D&gt;&lt;D xsi:type="xsd:double"&gt;-11.255902&lt;/D&gt;&lt;D xsi:type="xsd:double"&gt;-16.6174&lt;/D&gt;&lt;D xsi:type="xsd:double"&gt;-11.142522&lt;/D&gt;&lt;D xsi:type="xsd:double"&gt;-10.273397&lt;/D&gt;&lt;D xsi:type="xsd:double"&gt;7.7371&lt;/D&gt;&lt;D xsi:type="xsd:double"&gt;4.4026017&lt;/D&gt;&lt;D xsi:type="xsd:double"&gt;1.2518525&lt;/D&gt;&lt;D xsi:type="xsd:double"&gt;6.079912&lt;/D&gt;&lt;D xsi:type="xsd:double"&gt;-2.1776497&lt;/D&gt;&lt;D xsi:type="xsd:double"&gt;2.2509336&lt;/D&gt;&lt;D xsi:type="xsd:double"&gt;8.148146&lt;/D&gt;&lt;D xsi:type="xsd:double"&gt;41.474937&lt;/D&gt;&lt;D xsi:type="xsd:double"&gt;44.770145&lt;/D&gt;&lt;D xsi:type="xsd:double"&gt;70.057915&lt;/D&gt;&lt;D xsi:type="xsd:double"&gt;55.29895&lt;/D&gt;&lt;D xsi:type="xsd:double"&gt;45.489765&lt;/D&gt;&lt;D xsi:type="xsd:double"&gt;37.2061&lt;/D&gt;&lt;D xsi:type="xsd:double"&gt;26.376438&lt;/D&gt;&lt;D xsi:type="xsd:double"&gt;34.28302&lt;/D&gt;&lt;D xsi:type="xsd:double"&gt;21.56155&lt;/D&gt;&lt;D xsi:type="xsd:double"&gt;35.266556&lt;/D&gt;&lt;D xsi:type="xsd:double"&gt;37.91592&lt;/D&gt;&lt;D xsi:type="xsd:double"&gt;28.68966&lt;/D&gt;&lt;D xsi:type="xsd:double"&gt;33.642136&lt;/D&gt;&lt;D xsi:type="xsd:double"&gt;28.70705&lt;/D&gt;&lt;D xsi:type="xsd:double"&gt;6.4022303&lt;/D&gt;&lt;D xsi:type="xsd:double"&gt;-5.139339&lt;/D&gt;&lt;D xsi:type="xsd:double"&gt;-0.44329762&lt;/D&gt;&lt;D xsi:type="xsd:double"&gt;5.942297&lt;/D&gt;&lt;D xsi:type="xsd:double"&gt;-0.9729445&lt;/D&gt;&lt;D xsi:type="xsd:double"&gt;-3.1849146&lt;/D&gt;&lt;D xsi:type="xsd:double"&gt;8.963871&lt;/D&gt;&lt;D xsi:type="xsd:double"&gt;-0.056636333&lt;/D&gt;&lt;D xsi:type="xsd:double"&gt;-1.1268139&lt;/D&gt;&lt;D xsi:type="xsd:double"&gt;-2.3665428&lt;/D&gt;&lt;D xsi:type="xsd:double"&gt;-10.145479&lt;/D&gt;&lt;D xsi:type="xsd:double"&gt;-7.141405&lt;/D&gt;&lt;D xsi:type="xsd:double"&gt;4.6752214&lt;/D&gt;&lt;D xsi:type="xsd:double"&gt;25.971853&lt;/D&gt;&lt;D xsi:type="xsd:double"&gt;24.299408&lt;/D&gt;&lt;D xsi:type="xsd:double"&gt;15.476931&lt;/D&gt;&lt;D xsi:type="xsd:double"&gt;32.94542&lt;/D&gt;&lt;D xsi:type="xsd:double"&gt;26.977657&lt;/D&gt;&lt;D xsi:type="xsd:double"&gt;16.550064&lt;/D&gt;&lt;D xsi:type="xsd:double"&gt;18.081547&lt;/D&gt;&lt;D xsi:type="xsd:double"&gt;13.682151&lt;/D&gt;&lt;D xsi:type="xsd:double"&gt;31.737947&lt;/D&gt;&lt;D xsi:type="xsd:double"&gt;37.01155&lt;/D&gt;&lt;D xsi:type="xsd:double"&gt;24.138367&lt;/D&gt;&lt;D xsi:type="xsd:double"&gt;27.604628&lt;/D&gt;&lt;D xsi:type="xsd:double"&gt;20.732367&lt;/D&gt;&lt;D xsi:type="xsd:double"&gt;28.67571&lt;/D&gt;&lt;D xsi:type="xsd:double"&gt;25.528801&lt;/D&gt;&lt;D xsi:type="xsd:double"&gt;22.813034&lt;/D&gt;&lt;D xsi:type="xsd:double"&gt;34.503067&lt;/D&gt;&lt;D xsi:type="xsd:double"&gt;31.808626&lt;/D&gt;&lt;D xsi:type="xsd:double"&gt;27.685833&lt;/D&gt;&lt;D xsi:type="xsd:double"&gt;28.166712&lt;/D&gt;&lt;D xsi:type="xsd:double"&gt;20.294476&lt;/D&gt;&lt;D xsi:type="xsd:double"&gt;26.521265&lt;/D&gt;&lt;D xsi:type="xsd:double"&gt;30.114376&lt;/D&gt;&lt;D xsi:type="xsd:double"&gt;24.494099&lt;/D&gt;&lt;D xsi:type="xsd:double"&gt;20.883263&lt;/D&gt;&lt;D xsi:type="xsd:double"&gt;7.3843718&lt;/D&gt;&lt;D xsi:type="xsd:double"&gt;8.2479&lt;/D&gt;&lt;D xsi:type="xsd:double"&gt;8.678997&lt;/D&gt;&lt;/FQL&gt;&lt;FQL&gt;&lt;Q&gt;2330-TW^P_PRICE_RETURNS_PR('52W',2,-10AY,0,AM)&lt;/Q&gt;&lt;R&gt;121&lt;/R&gt;&lt;C&gt;1&lt;/C&gt;&lt;D xsi:type="xsd:double"&gt;9.148955&lt;/D&gt;&lt;D xsi:type="xsd:double"&gt;16.845585&lt;/D&gt;&lt;D xsi:type="xsd:double"&gt;3.2490015&lt;/D&gt;&lt;D xsi:type="xsd:double"&gt;11.400247&lt;/D&gt;&lt;D xsi:type="xsd:double"&gt;7.5674057&lt;/D&gt;&lt;D xsi:type="xsd:double"&gt;2.5537252&lt;/D&gt;&lt;D xsi:type="xsd:double"&gt;10.320854&lt;/D&gt;&lt;D xsi:type="xsd:double"&gt;15.162361&lt;/D&gt;&lt;D xsi:type="xsd:double"&gt;1.839459&lt;/D&gt;&lt;D xsi:type="xsd:double"&gt;16.700459&lt;/D&gt;&lt;D xsi:type="xsd:double"&gt;27.104832&lt;/D&gt;&lt;D xsi:type="xsd:double"&gt;44.66008&lt;/D&gt;&lt;D xsi:type="xsd:double"&gt;41.32905&lt;/D&gt;&lt;D xsi:type="xsd:double"&gt;43.043232&lt;/D&gt;&lt;D xsi:type="xsd:double"&gt;38.478043&lt;/D&gt;&lt;D xsi:type="xsd:double"&gt;33.894253&lt;/D&gt;&lt;D xsi:type="xsd:double"&gt;36.077404&lt;/D&gt;&lt;D xsi:type="xsd:double"&gt;33.07973&lt;/D&gt;&lt;D xsi:type="xsd:double"&gt;26.494349&lt;/D&gt;&lt;D xsi:type="xsd:double"&gt;21.543407&lt;/D&gt;&lt;D xsi:type="xsd:double"&gt;46.98317&lt;/D&gt;&lt;D xsi:type="xsd:double"&gt;36.8603&lt;/D&gt;&lt;D xsi:type="xsd:double"&gt;30.138991999999998&lt;/D&gt;&lt;D xsi:type="xsd:double"&gt;25.319016&lt;/D&gt;&lt;D xsi:type="xsd:double"&gt;30.036867&lt;/D&gt;&lt;D xsi:type="xsd:double"&gt;30.717468&lt;/D&gt;&lt;D xsi:type="xsd:double"&gt;36.527134&lt;/D&gt;&lt;D xsi:type="xsd:double"&gt;26.999128&lt;/D&gt;&lt;D xsi:type="xsd:double"&gt;38.345528&lt;/D&gt;&lt;D xsi:type="xsd:double"&gt;31.644201&lt;/D&gt;&lt;D xsi:type="xsd:double"&gt;38.580166&lt;/D&gt;&lt;D xsi:type="xsd:double"&gt;33.03063&lt;/D&gt;&lt;D xsi:type="xsd:double"&gt;16.383696&lt;/D&gt;&lt;D xsi:type="xsd:double"&gt;14.673531&lt;/D&gt;&lt;D xsi:type="xsd:double"&gt;8.780205&lt;/D&gt;&lt;D xsi:type="xsd:double"&gt;16.324245&lt;/D&gt;&lt;D xsi:type="xsd:double"&gt;23.834324&lt;/D&gt;&lt;D xsi:type="xsd:double"&gt;3.234136&lt;/D&gt;&lt;D xsi:type="xsd:double"&gt;-1.5573204&lt;/D&gt;&lt;D xsi:type="xsd:double"&gt;0.07164478&lt;/D&gt;&lt;D xsi:type="xsd:double"&gt;-6.2446356&lt;/D&gt;&lt;D xsi:type="xsd:double"&gt;-0.49459934&lt;/D&gt;&lt;D xsi:type="xsd:double"&gt;-2.8350413&lt;/D&gt;&lt;D xsi:type="xsd:double"&gt;9.417319&lt;/D&gt;&lt;D xsi:type="xsd:double"&gt;11.090767&lt;/D&gt;&lt;D xsi:type="xsd:double"&gt;8.017898&lt;/D&gt;&lt;D xsi:type="xsd:double"&gt;18.343592&lt;/D&gt;&lt;D xsi:type="xsd:double"&gt;8.074808&lt;/D&gt;&lt;D xsi:type="xsd:double"&gt;5.100882&lt;/D&gt;&lt;D xsi:type="xsd:double"&gt;30.233896&lt;/D&gt;&lt;D xsi:type="xsd:double"&gt;38.348377&lt;/D&gt;&lt;D xsi:type="xsd:double"&gt;57.2016&lt;/D&gt;&lt;D xsi:type="xsd:double"&gt;61.292255&lt;/D&gt;&lt;D xsi:type="xsd:double"&gt;54.77315&lt;/D&gt;&lt;D xsi:type="xsd:double"&gt;21.331596&lt;/D&gt;&lt;D xsi:type="xsd:double"&gt;18.093025&lt;/D&gt;&lt;D xsi:type="xsd:double"&gt;26.779675&lt;/D&gt;&lt;D xsi:type="xsd:double"&gt;41.394104&lt;/D&gt;&lt;D xsi:type="xsd:double"&gt;44.319534&lt;/D&gt;&lt;D xsi:type="xsd:double"&gt;76.86682&lt;/D&gt;&lt;D xsi:type="xsd:double"&gt;78.27481&lt;/D&gt;&lt;D xsi:type="xsd:double"&gt;56.19222&lt;/D&gt;&lt;D xsi:type="xsd:double"&gt;62.609055&lt;/D&gt;&lt;D xsi:type="xsd:double"&gt;57.169556&lt;/D&gt;&lt;D xsi:type="xsd:double"&gt;81.85966&lt;/D&gt;&lt;D xsi:type="xsd:double"&gt;98.53934&lt;/D&gt;&lt;D xsi:type="xsd:double"&gt;128.08995&lt;/D&gt;&lt;D xsi:type="xsd:double"&gt;117.76288&lt;/D&gt;&lt;D xsi:type="xsd:double"&gt;94.43129&lt;/D&gt;&lt;D xsi:type="xsd:double"&gt;96.43705&lt;/D&gt;&lt;D xsi:type="xsd:double"&gt;67.86773&lt;/D&gt;&lt;D xsi:type="xsd:double"&gt;39.351917&lt;/D&gt;&lt;D xsi:type="xsd:double"&gt;34.09103&lt;/D&gt;&lt;D xsi:type="xsd:double"&gt;34.819557&lt;/D&gt;&lt;D xsi:type="xsd:double"&gt;28.287495&lt;/D&gt;&lt;D xsi:type="xsd:double"&gt;20.824455&lt;/D&gt;&lt;D xsi:type="xsd:double"&gt;15.500784&lt;/D&gt;&lt;D xsi:type="xsd:double"&gt;4.004669&lt;/D&gt;&lt;D xsi:type="xsd:double"&gt;-6.922179&lt;/D&gt;&lt;D xsi:type="xsd:double"&gt;-7.5463114&lt;/D&gt;&lt;D xsi:type="xsd:double"&gt;-4.9336553&lt;/D&gt;&lt;D xsi:type="xsd:double"&gt;-14.033037&lt;/D&gt;&lt;D xsi:type="xsd:double"&gt;-18.21509&lt;/D&gt;&lt;D xsi:type="xsd:double"&gt;-8.3396015&lt;/D&gt;&lt;D xsi:type="xsd:double"&gt;-19.69561&lt;/D&gt;&lt;D xsi:type="xsd:double"&gt;-26.600826&lt;/D&gt;&lt;D xsi:type="xsd:double"&gt;-18.50186&lt;/D&gt;&lt;D xsi:type="xsd:double"&gt;-20.434834&lt;/D&gt;&lt;D xsi:type="xsd:double"&gt;-23.196756&lt;/D&gt;&lt;D xsi:type="xsd:double"&gt;-16.466845&lt;/D&gt;&lt;D xsi:type="xsd:double"&gt;-7.458198&lt;/D&gt;&lt;D xsi:type="xsd:double"&gt;-7.9177675&lt;/D&gt;&lt;D xsi:type="xsd:double"&gt;-0.6955266&lt;/D&gt;&lt;D xsi:type="xsd:double"&gt;18.468725&lt;/D&gt;&lt;D xsi:type="xsd:double"&gt;27.129387&lt;/D&gt;&lt;D xsi:type="xsd:double"&gt;5.485344&lt;/D&gt;&lt;D xsi:type="xsd:double"&gt;19.615269&lt;/D&gt;&lt;D xsi:type="xsd:double"&gt;35.11844&lt;/D&gt;&lt;D xsi:type="xsd:double"&gt;22.279846&lt;/D&gt;&lt;D xsi:type="xsd:double"&gt;24.288845&lt;/D&gt;&lt;D xsi:type="xsd:double"&gt;17.248238&lt;/D&gt;&lt;D xsi:type="xsd:double"&gt;32.055496&lt;/D&gt;&lt;D xsi:type="xsd:double"&gt;50.43322&lt;/D&gt;&lt;D xsi:type="xsd:double"&gt;55.76601&lt;/D&gt;&lt;D xsi:type="xsd:double"&gt;69.86381&lt;/D&gt;&lt;D xsi:type="xsd:double"&gt;60.00217&lt;/D&gt;&lt;D xsi:type="xsd:double"&gt;81.926476&lt;/D&gt;&lt;D xsi:type="xsd:double"&gt;82.20298&lt;/D&gt;&lt;D xsi:type="xsd:double"&gt;72.75414&lt;/D&gt;&lt;D xsi:type="xsd:double"&gt;95.17875&lt;/D&gt;&lt;D xsi:type="xsd:double"&gt;81.33304&lt;/D&gt;&lt;D xsi:type="xsd:double"&gt;88.53385&lt;/D&gt;&lt;D xsi:type="xsd:double"&gt;93.664375&lt;/D&gt;&lt;D xsi:type="xsd:double"&gt;66.79721&lt;/D&gt;&lt;D xsi:type="xsd:double"&gt;24.342037&lt;/D&gt;&lt;D xsi:type="xsd:double"&gt;10.300768&lt;/D&gt;&lt;D xsi:type="xsd:double"&gt;20.634949&lt;/D&gt;&lt;D xsi:type="xsd:double"&gt;13.069892&lt;/D&gt;&lt;D xsi:type="xsd:double"&gt;8.938158&lt;/D&gt;&lt;D xsi:type="xsd:double"&gt;27.269506&lt;/D&gt;&lt;D xsi:type="xsd:double"&gt;37.424133&lt;/D&gt;&lt;/FQL&gt;&lt;FQL&gt;&lt;Q&gt;MSFT-US^JULIAN(P_PRICE_RETURNS_PR('52W',2,-10AY,0,AM).DATES)&lt;/Q&gt;&lt;R&gt;121&lt;/R&gt;&lt;C&gt;1&lt;/C&gt;&lt;D xsi:type="xsd:long"&gt;42263&lt;/D&gt;&lt;D xsi:type="xsd:long"&gt;42293&lt;/D&gt;&lt;D xsi:type="xsd:long"&gt;42324&lt;/D&gt;&lt;D xsi:type="xsd:long"&gt;42354&lt;/D&gt;&lt;D xsi:type="xsd:long"&gt;42384&lt;/D&gt;&lt;D xsi:type="xsd:long"&gt;42416&lt;/D&gt;&lt;D xsi:type="xsd:long"&gt;42445&lt;/D&gt;&lt;D xsi:type="xsd:long"&gt;42475&lt;/D&gt;&lt;D xsi:type="xsd:long"&gt;42506&lt;/D&gt;&lt;D xsi:type="xsd:long"&gt;42537&lt;/D&gt;&lt;D xsi:type="xsd:long"&gt;42566&lt;/D&gt;&lt;D xsi:type="xsd:long"&gt;42598&lt;/D&gt;&lt;D xsi:type="xsd:long"&gt;42629&lt;/D&gt;&lt;D xsi:type="xsd:long"&gt;42657&lt;/D&gt;&lt;D xsi:type="xsd:long"&gt;42690&lt;/D&gt;&lt;D xsi:type="xsd:long"&gt;42720&lt;/D&gt;&lt;D xsi:type="xsd:long"&gt;42748&lt;/D&gt;&lt;D xsi:type="xsd:long"&gt;42782&lt;/D&gt;&lt;D xsi:type="xsd:long"&gt;42810&lt;/D&gt;&lt;D xsi:type="xsd:long"&gt;42838&lt;/D&gt;&lt;D xsi:type="xsd:long"&gt;42871&lt;/D&gt;&lt;D xsi:type="xsd:long"&gt;42902&lt;/D&gt;&lt;D xsi:type="xsd:long"&gt;42930&lt;/D&gt;&lt;D xsi:type="xsd:long"&gt;42963&lt;/D&gt;&lt;D xsi:type="xsd:long"&gt;42993&lt;/D&gt;&lt;D xsi:type="xsd:long"&gt;43024&lt;/D&gt;&lt;D xsi:type="xsd:long"&gt;43055&lt;/D&gt;&lt;D xsi:type="xsd:long"&gt;43084&lt;/D&gt;&lt;D xsi:type="xsd:long"&gt;43116&lt;/D&gt;&lt;D xsi:type="xsd:long"&gt;43147&lt;/D&gt;&lt;D xsi:type="xsd:long"&gt;43175&lt;/D&gt;&lt;D xsi:type="xsd:long"&gt;43206&lt;/D&gt;&lt;D xsi:type="xsd:long"&gt;43236&lt;/D&gt;&lt;D xsi:type="xsd:long"&gt;43266&lt;/D&gt;&lt;D xsi:type="xsd:long"&gt;43297&lt;/D&gt;&lt;D xsi:type="xsd:long"&gt;43328&lt;/D&gt;&lt;D xsi:type="xsd:long"&gt;43357&lt;/D&gt;&lt;D xsi:type="xsd:long"&gt;43389&lt;/D&gt;&lt;D xsi:type="xsd:long"&gt;43420&lt;/D&gt;&lt;D xsi:type="xsd:long"&gt;43448&lt;/D&gt;&lt;D xsi:type="xsd:long"&gt;43481&lt;/D&gt;&lt;D xsi:type="xsd:long"&gt;43511&lt;/D&gt;&lt;D xsi:type="xsd:long"&gt;43539&lt;/D&gt;&lt;D xsi:type="xsd:long"&gt;43571&lt;/D&gt;&lt;D xsi:type="xsd:long"&gt;43601&lt;/D&gt;&lt;D xsi:type="xsd:long"&gt;43630&lt;/D&gt;&lt;D xsi:type="xsd:long"&gt;43662&lt;/D&gt;&lt;D xsi:type="xsd:long"&gt;43693&lt;/D&gt;&lt;D xsi:type="xsd:long"&gt;43724&lt;/D&gt;&lt;D xsi:type="xsd:long"&gt;43754&lt;/D&gt;&lt;D xsi:type="xsd:long"&gt;43784&lt;/D&gt;&lt;D xsi:type="xsd:long"&gt;43815&lt;/D&gt;&lt;D xsi:type="xsd:long"&gt;43846&lt;/D&gt;&lt;D xsi:type="xsd:long"&gt;43875&lt;/D&gt;&lt;D xsi:type="xsd:long"&gt;43906&lt;/D&gt;&lt;D xsi:type="xsd:long"&gt;43937&lt;/D&gt;&lt;D xsi:type="xsd:long"&gt;43966&lt;/D&gt;&lt;D xsi:type="xsd:long"&gt;43998&lt;/D&gt;&lt;D xsi:type="xsd:long"&gt;44028&lt;/D&gt;&lt;D xsi:type="xsd:long"&gt;44057&lt;/D&gt;&lt;D xsi:type="xsd:long"&gt;44090&lt;/D&gt;&lt;D xsi:type="xsd:long"&gt;44120&lt;/D&gt;&lt;D xsi:type="xsd:long"&gt;44151&lt;/D&gt;&lt;D xsi:type="xsd:long"&gt;44181&lt;/D&gt;&lt;D xsi:type="xsd:long"&gt;44211&lt;/D&gt;&lt;D xsi:type="xsd:long"&gt;44243&lt;/D&gt;&lt;D xsi:type="xsd:long"&gt;44271&lt;/D&gt;&lt;D xsi:type="xsd:long"&gt;44302&lt;/D&gt;&lt;D xsi:type="xsd:long"&gt;44330&lt;/D&gt;&lt;D xsi:type="xsd:long"&gt;44363&lt;/D&gt;&lt;D xsi:type="xsd:long"&gt;44393&lt;/D&gt;&lt;D xsi:type="xsd:long"&gt;44424&lt;/D&gt;&lt;D xsi:type="xsd:long"&gt;44455&lt;/D&gt;&lt;D xsi:type="xsd:long"&gt;44484&lt;/D&gt;&lt;D xsi:type="xsd:long"&gt;44516&lt;/D&gt;&lt;D xsi:type="xsd:long"&gt;44546&lt;/D&gt;&lt;D xsi:type="xsd:long"&gt;44575&lt;/D&gt;&lt;D xsi:type="xsd:long"&gt;44608&lt;/D&gt;&lt;D xsi:type="xsd:long"&gt;44636&lt;/D&gt;&lt;D xsi:type="xsd:long"&gt;44665&lt;/D&gt;&lt;D xsi:type="xsd:long"&gt;44697&lt;/D&gt;&lt;D xsi:type="xsd:long"&gt;44728&lt;/D&gt;&lt;D xsi:type="xsd:long"&gt;44757&lt;/D&gt;&lt;D xsi:type="xsd:long"&gt;44789&lt;/D&gt;&lt;D xsi:type="xsd:long"&gt;44820&lt;/D&gt;&lt;D xsi:type="xsd:long"&gt;44848&lt;/D&gt;&lt;D xsi:type="xsd:long"&gt;44881&lt;/D&gt;&lt;D xsi:type="xsd:long"&gt;44911&lt;/D&gt;&lt;D xsi:type="xsd:long"&gt;44939&lt;/D&gt;&lt;D xsi:type="xsd:long"&gt;44973&lt;/D&gt;&lt;D xsi:type="xsd:long"&gt;45001&lt;/D&gt;&lt;D xsi:type="xsd:long"&gt;45030&lt;/D&gt;&lt;D xsi:type="xsd:long"&gt;45062&lt;/D&gt;&lt;D xsi:type="xsd:long"&gt;45093&lt;/D&gt;&lt;D xsi:type="xsd:long"&gt;45121&lt;/D&gt;&lt;D xsi:type="xsd:long"&gt;45154&lt;/D&gt;&lt;D xsi:type="xsd:long"&gt;45184&lt;/D&gt;&lt;D xsi:type="xsd:long"&gt;45215&lt;/D&gt;&lt;D xsi:type="xsd:long"&gt;45246&lt;/D&gt;&lt;D xsi:type="xsd:long"&gt;45275&lt;/D&gt;&lt;D xsi:type="xsd:long"&gt;45307&lt;/D&gt;&lt;D xsi:type="xsd:long"&gt;45338&lt;/D&gt;&lt;D xsi:type="xsd:long"&gt;45366&lt;/D&gt;&lt;D xsi:type="xsd:long"&gt;45398&lt;/D&gt;&lt;D xsi:type="xsd:long"&gt;45428&lt;/D&gt;&lt;D xsi:type="xsd:long"&gt;45457&lt;/D&gt;&lt;D xsi:type="xsd:long"&gt;45489&lt;/D&gt;&lt;D xsi:type="xsd:long"&gt;45520&lt;/D&gt;&lt;D xsi:type="xsd:long"&gt;45551&lt;/D&gt;&lt;D xsi:type="xsd:long"&gt;45581&lt;/D&gt;&lt;D xsi:type="xsd:long"&gt;45611&lt;/D&gt;&lt;D xsi:type="xsd:long"&gt;45642&lt;/D&gt;&lt;D xsi:type="xsd:long"&gt;45673&lt;/D&gt;&lt;D xsi:type="xsd:long"&gt;45702&lt;/D&gt;&lt;D xsi:type="xsd:long"&gt;45730&lt;/D&gt;&lt;D xsi:type="xsd:long"&gt;45763&lt;/D&gt;&lt;D xsi:type="xsd:long"&gt;45793&lt;/D&gt;&lt;D xsi:type="xsd:long"&gt;45824&lt;/D&gt;&lt;D xsi:type="xsd:long"&gt;45854&lt;/D&gt;&lt;D xsi:type="xsd:long"&gt;45884&lt;/D&gt;&lt;D xsi:type="xsd:long"&gt;45916&lt;/D&gt;&lt;/FQL&gt;&lt;FQL&gt;&lt;Q&gt;TSLA-US^P_PRICE_RETURNS_PR('52W',2,-10AY,0,AM)&lt;/Q&gt;&lt;R&gt;121&lt;/R&gt;&lt;C&gt;1&lt;/C&gt;&lt;D xsi:type="xsd:double"&gt;0.5791068&lt;/D&gt;&lt;D xsi:type="xsd:double"&gt;0.29159784&lt;/D&gt;&lt;D xsi:type="xsd:double"&gt;-17.15247&lt;/D&gt;&lt;D xsi:type="xsd:double"&gt;18.553173&lt;/D&gt;&lt;D xsi:type="xsd:double"&gt;6.837952&lt;/D&gt;&lt;D xsi:type="xsd:double"&gt;-23.850418&lt;/D&gt;&lt;D xsi:type="xsd:double"&gt;13.403153&lt;/D&gt;&lt;D xsi:type="xsd:double"&gt;22.460663&lt;/D&gt;&lt;D xsi:type="xsd:double"&gt;-16.295618&lt;/D&gt;&lt;D xsi:type="xsd:double"&gt;-13.90251&lt;/D&gt;&lt;D xsi:type="xsd:double"&gt;-16.242308&lt;/D&gt;&lt;D xsi:type="xsd:double"&gt;-8.036196&lt;/D&gt;&lt;D xsi:type="xsd:double"&gt;-21.677792&lt;/D&gt;&lt;D xsi:type="xsd:double"&gt;-9.392298&lt;/D&gt;&lt;D xsi:type="xsd:double"&gt;-14.175707&lt;/D&gt;&lt;D xsi:type="xsd:double"&gt;-13.653999&lt;/D&gt;&lt;D xsi:type="xsd:double"&gt;18.691015&lt;/D&gt;&lt;D xsi:type="xsd:double"&gt;73.32605&lt;/D&gt;&lt;D xsi:type="xsd:double"&gt;18.077778&lt;/D&gt;&lt;D xsi:type="xsd:double"&gt;19.435823&lt;/D&gt;&lt;D xsi:type="xsd:double"&gt;52.19647&lt;/D&gt;&lt;D xsi:type="xsd:double"&gt;70.42171&lt;/D&gt;&lt;D xsi:type="xsd:double"&gt;47.961914&lt;/D&gt;&lt;D xsi:type="xsd:double"&gt;62.29596&lt;/D&gt;&lt;D xsi:type="xsd:double"&gt;89.507&lt;/D&gt;&lt;D xsi:type="xsd:double"&gt;78.413345&lt;/D&gt;&lt;D xsi:type="xsd:double"&gt;69.90155&lt;/D&gt;&lt;D xsi:type="xsd:double"&gt;73.8283&lt;/D&gt;&lt;D xsi:type="xsd:double"&gt;43.032635&lt;/D&gt;&lt;D xsi:type="xsd:double"&gt;24.740623&lt;/D&gt;&lt;D xsi:type="xsd:double"&gt;22.629284&lt;/D&gt;&lt;D xsi:type="xsd:double"&gt;-4.2072353&lt;/D&gt;&lt;D xsi:type="xsd:double"&gt;-9.630621&lt;/D&gt;&lt;D xsi:type="xsd:double"&gt;-4.5745015&lt;/D&gt;&lt;D xsi:type="xsd:double"&gt;-5.3938866&lt;/D&gt;&lt;D xsi:type="xsd:double"&gt;-7.566607&lt;/D&gt;&lt;D xsi:type="xsd:double"&gt;-21.830315&lt;/D&gt;&lt;D xsi:type="xsd:double"&gt;-21.109528&lt;/D&gt;&lt;D xsi:type="xsd:double"&gt;13.379204&lt;/D&gt;&lt;D xsi:type="xsd:double"&gt;8.233463&lt;/D&gt;&lt;D xsi:type="xsd:double"&gt;1.7614245&lt;/D&gt;&lt;D xsi:type="xsd:double"&gt;-7.838309&lt;/D&gt;&lt;D xsi:type="xsd:double"&gt;-15.408498&lt;/D&gt;&lt;D xsi:type="xsd:double"&gt;-6.1296043&lt;/D&gt;&lt;D xsi:type="xsd:double"&gt;-20.298105&lt;/D&gt;&lt;D xsi:type="xsd:double"&gt;-39.919483&lt;/D&gt;&lt;D xsi:type="xsd:double"&gt;-18.61335&lt;/D&gt;&lt;D xsi:type="xsd:double"&gt;-34.43434&lt;/D&gt;&lt;D xsi:type="xsd:double"&gt;-17.747295&lt;/D&gt;&lt;D xsi:type="xsd:double"&gt;-6.088442&lt;/D&gt;&lt;D xsi:type="xsd:double"&gt;1.0704875&lt;/D&gt;&lt;D xsi:type="xsd:double"&gt;4.3176174&lt;/D&gt;&lt;D xsi:type="xsd:double"&gt;48.386086&lt;/D&gt;&lt;D xsi:type="xsd:double"&gt;163.36703&lt;/D&gt;&lt;D xsi:type="xsd:double"&gt;61.59097&lt;/D&gt;&lt;D xsi:type="xsd:double"&gt;172.61127&lt;/D&gt;&lt;D xsi:type="xsd:double"&gt;244.54414&lt;/D&gt;&lt;D xsi:type="xsd:double"&gt;356.9747&lt;/D&gt;&lt;D xsi:type="xsd:double"&gt;494.59552&lt;/D&gt;&lt;D xsi:type="xsd:double"&gt;651.62103&lt;/D&gt;&lt;D xsi:type="xsd:double"&gt;809.6825&lt;/D&gt;&lt;D xsi:type="xsd:double"&gt;7</t>
        </r>
      </text>
    </comment>
    <comment ref="A30" authorId="0" shapeId="0" xr:uid="{91A5EF7A-E43B-4746-B209-6B0675AB6131}">
      <text>
        <r>
          <rPr>
            <b/>
            <sz val="9"/>
            <color indexed="81"/>
            <rFont val="Tahoma"/>
            <family val="2"/>
          </rPr>
          <t>46.333&lt;/D&gt;&lt;D xsi:type="xsd:double"&gt;479.39337&lt;/D&gt;&lt;D xsi:type="xsd:double"&gt;716.2123&lt;/D&gt;&lt;D xsi:type="xsd:double"&gt;696.68274&lt;/D&gt;&lt;D xsi:type="xsd:double"&gt;397.61877&lt;/D&gt;&lt;D xsi:type="xsd:double"&gt;660.4197&lt;/D&gt;&lt;D xsi:type="xsd:double"&gt;396.3567&lt;/D&gt;&lt;D xsi:type="xsd:double"&gt;267.0596&lt;/D&gt;&lt;D xsi:type="xsd:double"&gt;207.9378&lt;/D&gt;&lt;D xsi:type="xsd:double"&gt;114.64839&lt;/D&gt;&lt;D xsi:type="xsd:double"&gt;107.84085&lt;/D&gt;&lt;D xsi:type="xsd:double"&gt;71.35774&lt;/D&gt;&lt;D xsi:type="xsd:double"&gt;87.80742&lt;/D&gt;&lt;D xsi:type="xsd:double"&gt;158.45523&lt;/D&gt;&lt;D xsi:type="xsd:double"&gt;48.838245&lt;/D&gt;&lt;D xsi:type="xsd:double"&gt;24.214195&lt;/D&gt;&lt;D xsi:type="xsd:double"&gt;15.97172&lt;/D&gt;&lt;D xsi:type="xsd:double"&gt;24.132776&lt;/D&gt;&lt;D xsi:type="xsd:double"&gt;34.520576&lt;/D&gt;&lt;D xsi:type="xsd:double"&gt;22.828697&lt;/D&gt;&lt;D xsi:type="xsd:double"&gt;5.6921363&lt;/D&gt;&lt;D xsi:type="xsd:double"&gt;10.69783&lt;/D&gt;&lt;D xsi:type="xsd:double"&gt;34.032406&lt;/D&gt;&lt;D xsi:type="xsd:double"&gt;20.219685&lt;/D&gt;&lt;D xsi:type="xsd:double"&gt;-24.849617&lt;/D&gt;&lt;D xsi:type="xsd:double"&gt;-46.83373&lt;/D&gt;&lt;D xsi:type="xsd:double"&gt;-51.37763&lt;/D&gt;&lt;D xsi:type="xsd:double"&gt;-64.4034&lt;/D&gt;&lt;D xsi:type="xsd:double"&gt;-34.3592&lt;/D&gt;&lt;D xsi:type="xsd:double"&gt;-34.25721&lt;/D&gt;&lt;D xsi:type="xsd:double"&gt;-43.654762&lt;/D&gt;&lt;D xsi:type="xsd:double"&gt;-31.035168&lt;/D&gt;&lt;D xsi:type="xsd:double"&gt;22.261978&lt;/D&gt;&lt;D xsi:type="xsd:double"&gt;18.071579&lt;/D&gt;&lt;D xsi:type="xsd:double"&gt;-26.409918&lt;/D&gt;&lt;D xsi:type="xsd:double"&gt;-9.665841&lt;/D&gt;&lt;D xsi:type="xsd:double"&gt;23.869455&lt;/D&gt;&lt;D xsi:type="xsd:double"&gt;24.967897&lt;/D&gt;&lt;D xsi:type="xsd:double"&gt;60.778843&lt;/D&gt;&lt;D xsi:type="xsd:double"&gt;79.66503&lt;/D&gt;&lt;D xsi:type="xsd:double"&gt;-1.0344446&lt;/D&gt;&lt;D xsi:type="xsd:double"&gt;-9.354389&lt;/D&gt;&lt;D xsi:type="xsd:double"&gt;-15.075678&lt;/D&gt;&lt;D xsi:type="xsd:double"&gt;4.996395&lt;/D&gt;&lt;D xsi:type="xsd:double"&gt;-30.678766&lt;/D&gt;&lt;D xsi:type="xsd:double"&gt;-8.820814&lt;/D&gt;&lt;D xsi:type="xsd:double"&gt;-4.202133&lt;/D&gt;&lt;D xsi:type="xsd:double"&gt;-17.351223&lt;/D&gt;&lt;D xsi:type="xsd:double"&gt;-12.834751&lt;/D&gt;&lt;D xsi:type="xsd:double"&gt;32.070507&lt;/D&gt;&lt;D xsi:type="xsd:double"&gt;82.65089&lt;/D&gt;&lt;D xsi:type="xsd:double"&gt;88.17698&lt;/D&gt;&lt;D xsi:type="xsd:double"&gt;88.56445&lt;/D&gt;&lt;D xsi:type="xsd:double"&gt;53.833843&lt;/D&gt;&lt;D xsi:type="xsd:double"&gt;53.74578&lt;/D&gt;&lt;D xsi:type="xsd:double"&gt;100.17159&lt;/D&gt;&lt;D xsi:type="xsd:double"&gt;84.89412&lt;/D&gt;&lt;D xsi:type="xsd:double"&gt;25.378084&lt;/D&gt;&lt;D xsi:type="xsd:double"&gt;54.366302&lt;/D&gt;&lt;D xsi:type="xsd:double"&gt;85.91586&lt;/D&gt;&lt;/FQL&gt;&lt;FQL&gt;&lt;Q&gt;2222-SA^P_PRICE_RETURNS_PR('52W',2,-10AY,0,AM)&lt;/Q&gt;&lt;R&gt;121&lt;/R&gt;&lt;C&gt;1&lt;/C&gt;&lt;D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xsi:type="xsd:double"&gt;-3.1169653&lt;/D&gt;&lt;D xsi:type="xsd:double"&gt;3.8595796&lt;/D&gt;&lt;D xsi:type="xsd:double"&gt;8.881998&lt;/D&gt;&lt;D xsi:type="xsd:double"&gt;32.80202&lt;/D&gt;&lt;D xsi:type="xsd:double"&gt;20.81852&lt;/D&gt;&lt;D xsi:type="xsd:double"&gt;20.321465&lt;/D&gt;&lt;D xsi:type="xsd:double"&gt;12.905943&lt;/D&gt;&lt;D xsi:type="xsd:double"&gt;8.623159&lt;/D&gt;&lt;D xsi:type="xsd:double"&gt;8.711422&lt;/D&gt;&lt;D xsi:type="xsd:double"&gt;0.894928&lt;/D&gt;&lt;D xsi:type="xsd:double"&gt;8.412099&lt;/D&gt;&lt;D xsi:type="xsd:double"&gt;9.125126&lt;/D&gt;&lt;D xsi:type="xsd:double"&gt;2.962315&lt;/D&gt;&lt;D xsi:type="xsd:double"&gt;9.035325&lt;/D&gt;&lt;D xsi:type="xsd:double"&gt;12.637604&lt;/D&gt;&lt;D xsi:type="xsd:double"&gt;19.422138&lt;/D&gt;&lt;D xsi:type="xsd:double"&gt;25.379992&lt;/D&gt;&lt;D xsi:type="xsd:double"&gt;35.552776&lt;/D&gt;&lt;D xsi:type="xsd:double"&gt;24.29607&lt;/D&gt;&lt;D xsi:type="xsd:double"&gt;18.035149&lt;/D&gt;&lt;D xsi:type="xsd:double"&gt;28.304804&lt;/D&gt;&lt;D xsi:type="xsd:double"&gt;18.131268&lt;/D&gt;&lt;D xsi:type="xsd:double"&gt;7.967174&lt;/D&gt;&lt;D xsi:type="xsd:double"&gt;3.2002926&lt;/D&gt;&lt;D xsi:type="xsd:double"&gt;0.4953742&lt;/D&gt;&lt;D xsi:type="xsd:double"&gt;-0.6491065&lt;/D&gt;&lt;D xsi:type="xsd:double"&gt;-0.39885044&lt;/D&gt;&lt;D xsi:type="xsd:double"&gt;-13.215733&lt;/D&gt;&lt;D xsi:type="xsd:double"&gt;-12.89174&lt;/D&gt;&lt;D xsi:type="xsd:double"&gt;-13.0741415&lt;/D&gt;&lt;D xsi:type="xsd:double"&gt;-3.4823835&lt;/D&gt;&lt;D xsi:type="xsd:double"&gt;1.272726&lt;/D&gt;&lt;D xsi:type="xsd:double"&gt;-1.1615932&lt;/D&gt;&lt;D xsi:type="xsd:double"&gt;5.3174973&lt;/D&gt;&lt;D xsi:type="xsd:double"&gt;8.29432&lt;/D&gt;&lt;D xsi:type="xsd:double"&gt;15.093613&lt;/D&gt;&lt;D xsi:type="xsd:double"&gt;22.52686&lt;/D&gt;&lt;D xsi:type="xsd:double"&gt;14.904987&lt;/D&gt;&lt;D xsi:type="xsd:double"&gt;10.924852&lt;/D&gt;&lt;D xsi:type="xsd:double"&gt;12.539064&lt;/D&gt;&lt;D xsi:type="xsd:double"&gt;5.4188013&lt;/D&gt;&lt;D xsi:type="xsd:double"&gt;-1.7324865&lt;/D&gt;&lt;D xsi:type="xsd:double"&gt;-8.794755&lt;/D&gt;&lt;D xsi:type="xsd:double"&gt;-6.839168&lt;/D&gt;&lt;D xsi:type="xsd:double"&gt;-13.086635&lt;/D&gt;&lt;D xsi:type="xsd:double"&gt;-14.575731&lt;/D&gt;&lt;D xsi:type="xsd:double"&gt;-13.64702&lt;/D&gt;&lt;D xsi:type="xsd:double"&gt;-11.965293&lt;/D&gt;&lt;D xsi:type="xsd:double"&gt;-7.4781537&lt;/D&gt;&lt;D xsi:type="xsd:double"&gt;-5.562842&lt;/D&gt;&lt;D xsi:type="xsd:double"&gt;-7.067156&lt;/D&gt;&lt;D xsi:type="xsd:double"&gt;-12.654185&lt;/D&gt;&lt;D xsi:type="xsd:double"&gt;-8.598447&lt;/D&gt;&lt;D xsi:type="xsd:double"&gt;-6.445962&lt;/D&gt;&lt;D xsi:type="xsd:double"&gt;-2.997917&lt;/D&gt;&lt;D xsi:type="xsd:double"&gt;-8.194744&lt;/D&gt;&lt;D xsi:type="xsd:double"&gt;-9.226817&lt;/D&gt;&lt;D xsi:type="xsd:double"&gt;-9.30739&lt;/D&gt;&lt;/FQL&gt;&lt;FQL&gt;&lt;Q&gt;META-US^P_PRICE_RETURNS_PR('52W',2,-10AY,0,AM)&lt;/Q&gt;&lt;R&gt;121&lt;/R&gt;&lt;C&gt;1&lt;/C&gt;&lt;D xsi:type="xsd:double"&gt;22.831226&lt;/D&gt;&lt;D xsi:type="xsd:double"&gt;34.297134&lt;/D&gt;&lt;D xsi:type="xsd:double"&gt;38.942314&lt;/D&gt;&lt;D xsi:type="xsd:double"&gt;42.977642&lt;/D&gt;&lt;D xsi:type="xsd:double"&gt;28.251183&lt;/D&gt;&lt;D xsi:type="xsd:double"&gt;34.156334&lt;/D&gt;&lt;D xsi:type="xsd:double"&gt;43.691563&lt;/D&gt;&lt;D xsi:type="xsd:double"&gt;32.567562&lt;/D&gt;&lt;D xsi:type="xsd:double"&gt;47.5628&lt;/D&gt;&lt;D xsi:type="xsd:double"&gt;41.11769&lt;/D&gt;&lt;D xsi:type="xsd:double"&gt;30.191624&lt;/D&gt;&lt;D xsi:type="xsd:double"&gt;30.586742&lt;/D&gt;&lt;D xsi:type="xsd:double"&gt;38.116657&lt;/D&gt;&lt;D xsi:type="xsd:double"&gt;35.941315&lt;/D&gt;&lt;D xsi:type="xsd:double"&gt;11.822367&lt;/D&gt;&lt;D xsi:type="xsd:double"&gt;12.248337&lt;/D&gt;&lt;D xsi:type="xsd:double"&gt;34.471916&lt;/D&gt;&lt;D xsi:type="xsd:double"&gt;31.719315&lt;/D&gt;&lt;D xsi:type="xsd:double"&gt;24.790525&lt;/D&gt;&lt;D xsi:type="xsd:double"&gt;26.133383&lt;/D&gt;&lt;D xsi:type="xsd:double"&gt;26.215553&lt;/D&gt;&lt;D xsi:type="xsd:double"&gt;31.689835&lt;/D&gt;&lt;D xsi:type="xsd:double"&gt;36.38843&lt;/D&gt;&lt;D xsi:type="xsd:double"&gt;37.87509&lt;/D&gt;&lt;D xsi:type="xsd:double"&gt;33.728073&lt;/D&gt;&lt;D xsi:type="xsd:double"&gt;36.471703&lt;/D&gt;&lt;D xsi:type="xsd:double"&gt;54.366516&lt;/D&gt;&lt;D xsi:type="xsd:double"&gt;49.44016&lt;/D&gt;&lt;D xsi:type="xsd:double"&gt;38.99797&lt;/D&gt;&lt;D xsi:type="xsd:double"&gt;32.516445&lt;/D&gt;&lt;D xsi:type="xsd:double"&gt;32.216583&lt;/D&gt;&lt;D xsi:type="xsd:double"&gt;18.250954&lt;/D&gt;&lt;D xsi:type="xsd:double"&gt;22.312725&lt;/D&gt;&lt;D xsi:type="xsd:double"&gt;30.740988&lt;/D&gt;&lt;D xsi:type="xsd:double"&gt;29.54303&lt;/D&gt;&lt;D xsi:type="xsd:double"&gt;2.7647018&lt;/D&gt;&lt;D xsi:type="xsd:double"&gt;-5.053812&lt;/D&gt;&lt;D xsi:type="xsd:double"&gt;-9.01903&lt;/D&gt;&lt;D xsi:type="xsd:double"&gt;-22.306364&lt;/D&gt;&lt;D xsi:type="xsd:double"&gt;-19.244354&lt;/D&gt;&lt;D xsi:type="xsd:double"&gt;-17.293571&lt;/D&gt;&lt;D xsi:type="xsd:double"&gt;-9.702158&lt;/D&gt;&lt;D xsi:type="xsd:double"&gt;-9.724796&lt;/D&gt;&lt;D xsi:type="xsd:double"&gt;8.517861&lt;/D&gt;&lt;D xsi:type="xsd:double"&gt;2.0687819&lt;/D&gt;&lt;D xsi:type="xsd:double"&gt;-7.865453&lt;/D&gt;&lt;D xsi:type="xsd:double"&gt;-1.6358614&lt;/D&gt;&lt;D xsi:type="xsd:double"&gt;5.151689&lt;/D&gt;&lt;D xsi:type="xsd:double"&gt;14.723992&lt;/D&gt;&lt;D xsi:type="xsd:double"&gt;19.37902&lt;/D&gt;&lt;D xsi:type="xsd:double"&gt;35.627388&lt;/D&gt;&lt;D xsi:type="xsd:double"&gt;37.387203&lt;/D&gt;&lt;D xsi:type="xsd:double"&gt;50.31179&lt;/D&gt;&lt;D xsi:type="xsd:double"&gt;30.637383&lt;/D&gt;&lt;D xsi:type="xsd:double"&gt;-12.031573&lt;/D&gt;&lt;D xsi:type="xsd:double"&gt;-1.4647484&lt;/D&gt;&lt;D xsi:type="xsd:double"&gt;13.212002&lt;/D&gt;&lt;D xsi:type="xsd:double"&gt;29.956425&lt;/D&gt;&lt;D xsi:type="xsd:double"&gt;18.19564&lt;/D&gt;&lt;D xsi:type="xsd:double"&gt;45.367527&lt;/D&gt;&lt;D xsi:type="xsd:double"&gt;41.510033&lt;/D&gt;&lt;D xsi:type="xsd:double"&gt;40.295433&lt;/D&gt;&lt;D xsi:type="xsd:double"&gt;42.983078&lt;/D&gt;&lt;D xsi:type="xsd:double"&gt;39.28356&lt;/D&gt;&lt;D xsi:type="xsd:double"&gt;13.660419&lt;/D&gt;&lt;D xsi:type="xsd:double"&gt;27.915775&lt;/D&gt;&lt;D xsi:type="xsd:double"&gt;91.274574&lt;/D&gt;&lt;D xsi:type="xsd:double"&gt;73.71915&lt;/D&gt;&lt;D xsi:type="xsd:double"&gt;52.76824&lt;/D&gt;&lt;D xsi:type="xsd:double"&gt;40.49649&lt;/D&gt;&lt;D xsi:type="xsd:double"&gt;41.6013&lt;/D&gt;&lt;D xsi:type="xsd:double"&gt;40.315426&lt;/D&gt;&lt;D xsi:type="xsd:double"&gt;41.568005&lt;/D&gt;&lt;D xsi:type="xsd:double"&gt;21.760654&lt;/D&gt;&lt;D xsi:type="xsd:double"&gt;22.942352&lt;/D&gt;&lt;D xsi:type="xsd:double"&gt;21.485828&lt;/D&gt;&lt;D xsi:type="xsd:double"&gt;35.116432&lt;/D&gt;&lt;D xsi:type="xsd:double"&gt;-20.962154&lt;/D&gt;&lt;D xsi:type="xsd:double"&gt;-27.08751&lt;/D&gt;&lt;D xsi:type="xsd:double"&gt;-30.592436&lt;/D&gt;&lt;D xsi:type="xsd:double"&gt;-36.684185&lt;/D&gt;&lt;D xsi:type="xsd:double"&gt;-51.410534&lt;/D&gt;&lt;D xsi:type="xsd:double"&gt;-52.18603&lt;/D&gt;&lt;D xsi:type="xsd:double"&gt;-51.03939&lt;/D&gt;&lt;D xsi:type="xsd:double"&gt;-60.786472&lt;/D&gt;&lt;D xsi:type="xsd:double"&gt;-61.416004&lt;/D&gt;&lt;D xsi:type="xsd:double"&gt;-66.98449&lt;/D&gt;&lt;D xsi:type="xsd:double"&gt;-64.33861&lt;/D&gt;&lt;D xsi:type="xsd:double"&gt;-58.043377&lt;/D&gt;&lt;D xsi:type="xsd:double"&gt;-20.365751&lt;/D&gt;&lt;D xsi:type="xsd:double"&gt;0.6384015&lt;/D&gt;&lt;D xsi:type="xsd:double"&gt;5.3811073&lt;/D&gt;&lt;D xsi:type="xsd:double"&gt;19.386124&lt;/D&gt;&lt;D xsi:type="xsd:double"&gt;74.67522&lt;/D&gt;&lt;D xsi:type="xsd:double"&gt;95.42548&lt;/D&gt;&lt;D xsi:type="xsd:double"&gt;63.977264&lt;/D&gt;&lt;D xsi:type="xsd:double"&gt;100.8091&lt;/D&gt;&lt;D xsi:type="xsd:double"&gt;153.35278&lt;/D&gt;&lt;D xsi:type="xsd:double"&gt;195.14262&lt;/D&gt;&lt;D xsi:type="xsd:double"&gt;188.35127&lt;/D&gt;&lt;D xsi:type="xsd:double"&gt;168.25815&lt;/D&gt;&lt;D xsi:type="xsd:double"&gt;174.48387&lt;/D&gt;&lt;D xsi:type="xsd:double"&gt;145.06557&lt;/D&gt;&lt;D xsi:type="xsd:double"&gt;125.876526&lt;/D&gt;&lt;D xsi:type="xsd:double"&gt;98.365105&lt;/D&gt;&lt;D xsi:type="xsd:double"&gt;84.81767&lt;/D&gt;&lt;D xsi:type="xsd:double"&gt;58.901657&lt;/D&gt;&lt;D xsi:type="xsd:double"&gt;79.58715&lt;/D&gt;&lt;D xsi:type="xsd:double"&gt;78.10936&lt;/D&gt;&lt;D xsi:type="xsd:double"&gt;80.140366&lt;/D&gt;&lt;D xsi:type="xsd:double"&gt;67.03514&lt;/D&gt;&lt;D xsi:type="xsd:double"&gt;87.0938&lt;/D&gt;&lt;D xsi:type="xsd:double"&gt;66.991066&lt;/D&gt;&lt;D xsi:type="xsd:double"&gt;56.244133&lt;/D&gt;&lt;D xsi:type="xsd:double"&gt;23.983265&lt;/D&gt;&lt;D xsi:type="xsd:double"&gt;0.8719921&lt;/D&gt;&lt;D xsi:type="xsd:double"&gt;35.79967&lt;/D&gt;&lt;D xsi:type="xsd:double"&gt;39.73248&lt;/D&gt;&lt;D xsi:type="xsd:double"&gt;43.993916&lt;/D&gt;&lt;D xsi:type="xsd:double"&gt;46.62572&lt;/D&gt;&lt;D xsi:type="xsd:double"&gt;46.429813&lt;/D&gt;&lt;/FQL&gt;&lt;FQL&gt;&lt;Q&gt;AVGO-US^P_PRICE_RETURNS_PR('52W',2,-10AY,0,AM)&lt;/Q&gt;&lt;R&gt;121&lt;/R&gt;&lt;C&gt;1&lt;/C&gt;&lt;D xsi:type="xsd:double"&gt;51.98486&lt;/D&gt;&lt;D xsi:type="xsd:double"&gt;62.154495&lt;/D&gt;&lt;D xsi:type="xsd:double"&gt;38.172005&lt;/D&gt;&lt;D xsi:type="xsd:double"&gt;50.139153&lt;/D&gt;&lt;D xsi:type="xsd:double"&gt;19.835365&lt;/D&gt;&lt;D xsi:type="xsd:double"&gt;15.98984&lt;/D&gt;&lt;D xsi:type="xsd:double"&gt;16.212082&lt;/D&gt;&lt;D xsi:type="xsd:double"&gt;25.040388&lt;/D&gt;&lt;D xsi:type="xsd:double"&gt;12.9475&lt;/D&gt;&lt;D xsi:type="xsd:double"&gt;13.467073&lt;/D&gt;&lt;D xsi:type="xsd:double"&gt;23.912407&lt;/D&gt;&lt;D xsi:type="xsd:double"&gt;43.16244&lt;/D&gt;&lt;D xsi:type="xsd:double"&gt;31.861246&lt;/D&gt;&lt;D xsi:type="xsd:double"&gt;46.620083&lt;/D&gt;&lt;D xsi:type="xsd:double"&gt;39.89601&lt;/D&gt;&lt;D xsi:type="xsd:double"&gt;25.895035&lt;/D&gt;&lt;D xsi:type="xsd:double"&gt;48.56758&lt;/D&gt;&lt;D xsi:type="xsd:double"&gt;67.42005&lt;/D&gt;&lt;D xsi:type="xsd:double"&gt;52.08061&lt;/D&gt;&lt;D xsi:type="xsd:double"&gt;34.697056&lt;/D&gt;&lt;D xsi:type="xsd:double"&gt;71.51097&lt;/D&gt;&lt;D xsi:type="xsd:double"&gt;51.56497&lt;/D&gt;&lt;D xsi:type="xsd:double"&gt;58.415176&lt;/D&gt;&lt;D xsi:type="xsd:double"&gt;49.594616&lt;/D&gt;&lt;D xsi:type="xsd:double"&gt;47.1918&lt;/D&gt;&lt;D xsi:type="xsd:double"&gt;47.753906&lt;/D&gt;&lt;D xsi:type="xsd:double"&gt;65.18714&lt;/D&gt;&lt;D xsi:type="xsd:double"&gt;49.540413&lt;/D&gt;&lt;D xsi:type="xsd:double"&gt;48.761738&lt;/D&gt;&lt;D xsi:type="xsd:double"&gt;21.91248&lt;/D&gt;&lt;D xsi:type="xsd:double"&gt;16.346718&lt;/D&gt;&lt;D xsi:type="xsd:double"&gt;20.635246&lt;/D&gt;&lt;D xsi:type="xsd:double"&gt;2.1559834&lt;/D&gt;&lt;D xsi:type="xsd:double"&gt;15.581441&lt;/D&gt;&lt;D xsi:type="xsd:double"&gt;-16.784704&lt;/D&gt;&lt;D xsi:type="xsd:double"&gt;-15.612745&lt;/D&gt;&lt;D xsi:type="xsd:double"&gt;-1.9281626&lt;/D&gt;&lt;D xsi:type="xsd:double"&gt;-0.6770849&lt;/D&gt;&lt;D xsi:type="xsd:double"&gt;-10.231191&lt;/D&gt;&lt;D xsi:type="xsd:double"&gt;1.0151029&lt;/D&gt;&lt;D xsi:type="xsd:double"&gt;-1.3174772&lt;/D&gt;&lt;D xsi:type="xsd:double"&gt;15.547144&lt;/D&gt;&lt;D xsi:type="xsd:double"&gt;11.895299&lt;/D&gt;&lt;D xsi:type="xsd:double"&gt;32.083523&lt;/D&gt;&lt;D xsi:type="xsd:double"&gt;27.829372&lt;/D&gt;&lt;D xsi:type="xsd:double"&gt;2.440393&lt;/D&gt;&lt;D xsi:type="xsd:double"&gt;44.99315&lt;/D&gt;&lt;D xsi:type="xsd:double"&gt;36.069572&lt;/D&gt;&lt;D xsi:type="xsd:double"&gt;26.680672&lt;/D&gt;&lt;D xsi:type="xsd:double"&gt;25.801945&lt;/D&gt;&lt;D xsi:type="xsd:double"&gt;37.598694&lt;/D&gt;&lt;D xsi:type="xsd:double"&gt;31.782818&lt;/D&gt;&lt;D xsi:type="xsd:double"&gt;26.72869&lt;/D&gt;&lt;D xsi:type="xsd:double"&gt;17.269087&lt;/D&gt;&lt;D xsi:type="xsd:double"&gt;-32.87202&lt;/D&gt;&lt;D xsi:type="xsd:double"&gt;-15.103036&lt;/D&gt;&lt;D xsi:type="xsd:double"&gt;-10.432636&lt;/D&gt;&lt;D xsi:type="xsd:double"&gt;22.319544&lt;/D&gt;&lt;D xsi:type="xsd:double"&gt;14.833474&lt;/D&gt;&lt;D xsi:type="xsd:double"&gt;26.50869&lt;/D&gt;&lt;D xsi:type="xsd:double"&gt;33.25316&lt;/D&gt;&lt;D xsi:type="xsd:double"&gt;37.54246&lt;/D&gt;&lt;D xsi:type="xsd:double"&gt;27.52738&lt;/D&gt;&lt;D xsi:type="xsd:double"&gt;37.792004&lt;/D&gt;&lt;D xsi:type="xsd:double"&gt;53.82992&lt;/D&gt;&lt;D xsi:type="xsd:double"&gt;60.992897&lt;/D&gt;&lt;D xsi:type="xsd:double"&gt;166.62453&lt;/D&gt;&lt;D xsi:type="xsd:double"&gt;92.10294&lt;/D&gt;&lt;D xsi:type="xsd:double"&gt;71.66631&lt;/D&gt;&lt;D xsi:type="xsd:double"&gt;55.338882&lt;/D&gt;&lt;D xsi:type="xsd:double"&gt;55.34154&lt;/D&gt;&lt;D xsi:type="xsd:double"&gt;53.858208&lt;/D&gt;&lt;D xsi:type="xsd:double"&gt;42.825542&lt;/D&gt;&lt;D xsi:type="xsd:double"&gt;36.6063&lt;/D&gt;&lt;D xsi:type="xsd:double"&gt;54.03483&lt;/D&gt;&lt;D xsi:type="xsd:double"&gt;50.65085&lt;/D&gt;&lt;D xsi:type="xsd:double"&gt;35.788906&lt;/D&gt;&lt;D xsi:type="xsd:double"&gt;25.677347&lt;/D&gt;&lt;D xsi:type="xsd:double"&gt;30.688488&lt;/D&gt;&lt;D xsi:type="xsd:double"&gt;23.66011&lt;/D&gt;&lt;D xsi:type="xsd:double"&gt;35.70523&lt;/D&gt;&lt;D xsi:type="xsd:double"&gt;9.795225&lt;/D&gt;&lt;D xsi:type="xsd:double"&gt;6.584513&lt;/D&gt;&lt;D xsi:type="xsd:double"&gt;16.281355&lt;/D&gt;&lt;D xsi:type="xsd:double"&gt;1.9105673&lt;/D&gt;&lt;D xsi:type="xsd:double"&gt;-11.581146&lt;/D&gt;&lt;D xsi:type="xsd:double"&gt;-7.317048&lt;/D&gt;&lt;D xsi:type="xsd:double"&gt;-7.7359676&lt;/D&gt;&lt;D xsi:type="xsd:double"&gt;0.07709265&lt;/D&gt;&lt;D xsi:type="xsd:double"&gt;3.7966847&lt;/D&gt;&lt;D xsi:type="xsd:double"&gt;8.216249&lt;/D&gt;&lt;D xsi:type="xsd:double"&gt;11.484504&lt;/D&gt;&lt;D xsi:type="xsd:double"&gt;13.678133&lt;/D&gt;&lt;D xsi:type="xsd:double"&gt;80.303696&lt;/D&gt;&lt;D xsi:type="xsd:double"&gt;88.82129&lt;/D&gt;&lt;D xsi:type="xsd:double"&gt;55.506958&lt;/D&gt;&lt;D xsi:type="xsd:double"&gt;75.37129&lt;/D&gt;&lt;D xsi:type="xsd:double"&gt;116.99321&lt;/D&gt;&lt;D xsi:type="xsd:double"&gt;92.54027&lt;/D&gt;&lt;D xsi:type="xsd:double"&gt;107.89263&lt;/D&gt;&lt;D xsi:type="xsd:double"&gt;96.993576&lt;/D&gt;&lt;D xsi:type="xsd:double"&gt;112.16132&lt;/D&gt;&lt;D xsi:type="xsd:double"&gt;101.888725&lt;/D&gt;&lt;D xsi:type="xsd:double"&gt;118.77806&lt;/D&gt;&lt;D xsi:type="xsd:double"&gt;124.51589&lt;/D&gt;&lt;D xsi:type="xsd:double"&gt;99.67147&lt;/D&gt;&lt;D xsi:type="xsd:double"&gt;93.981575&lt;/D&gt;&lt;D xsi:type="xsd:double"&gt;102.46167&lt;/D&gt;&lt;D xsi:type="xsd:double"&gt;95.987366&lt;/D&gt;&lt;D xsi:type="xsd:double"&gt;98.8988&lt;/D&gt;&lt;D xsi:type="xsd:double"&gt;71.57798&lt;/D&gt;&lt;D xsi:type="xsd:double"&gt;124.66905&lt;/D&gt;&lt;D xsi:type="xsd:double"&gt;108.46829&lt;/D&gt;&lt;D xsi:type="xsd:double"&gt;87.06061&lt;/D&gt;&lt;D xsi:type="xsd:double"&gt;56.953205&lt;/D&gt;&lt;D xsi:type="xsd:double"&gt;32.97528&lt;/D&gt;&lt;D xsi:type="xsd:double"&gt;63.857735&lt;/D&gt;&lt;D xsi:type="xsd:double"&gt;47.06514&lt;/D&gt;&lt;D xsi:type="xsd:double"&gt;67.65009&lt;/D&gt;&lt;D xsi:type="xsd:double"&gt;86.464485&lt;/D&gt;&lt;D xsi:type="xsd:double"&gt;121.94543&lt;/D&gt;&lt;/FQL&gt;&lt;FQL&gt;&lt;Q&gt;AMZN-US^P_PRICE_RETURNS_PR('52W',2,-10AY,0,AM)&lt;/Q&gt;&lt;R&gt;121&lt;/R&gt;&lt;C&gt;1&lt;/C&gt;&lt;D xsi:type="xsd:double"&gt;60.907375&lt;/D&gt;&lt;D xsi:type="xsd:double"&gt;88.45671&lt;/D&gt;&lt;D xsi:type="xsd:double"&gt;97.61147&lt;/D&gt;&lt;D xsi:type="xsd:double"&gt;129.02802&lt;/D&gt;&lt;D xsi:type="xsd:double"&gt;98.7036&lt;/D&gt;&lt;D xsi:type="xsd:double"&gt;36.474346&lt;/D&gt;&lt;D xsi:type="xsd:double"&gt;53.81545&lt;/D&gt;&lt;D xsi:type="xsd:double"&gt;63.22597&lt;/D&gt;&lt;D xsi:type="xsd:double"&gt;66.82159&lt;/D&gt;&lt;D xsi:type="xsd:double"&gt;67.93287&lt;/D&gt;&lt;D xsi:type="xsd:double"&gt;59.46573&lt;/D&gt;&lt;D xsi:type="xsd:double"&gt;43.74622&lt;/D&gt;&lt;D xsi:type="xsd:double"&gt;47.61752&lt;/D&gt;&lt;D xsi:type="xsd:double"&gt;51.04897&lt;/D&gt;&lt;D xsi:type="xsd:double"&gt;15.232873&lt;/D&gt;&lt;D xsi:type="xsd:double"&gt;12.134302&lt;/D&gt;&lt;D xsi:type="xsd:double"&gt;40.447926&lt;/D&gt;&lt;D xsi:type="xsd:double"&gt;61.991955&lt;/D&gt;&lt;D xsi:type="xsd:double"&gt;48.609543&lt;/D&gt;&lt;D xsi:type="xsd:double"&gt;43.890892&lt;/D&gt;&lt;D xsi:type="xsd:double"&gt;35.939823&lt;/D&gt;&lt;D xsi:type="xsd:double"&gt;37.658024&lt;/D&gt;&lt;D xsi:type="xsd:double"&gt;35.16054&lt;/D&gt;&lt;D xsi:type="xsd:double"&gt;28.027332&lt;/D&gt;&lt;D xsi:type="xsd:double"&gt;28.20617&lt;/D&gt;&lt;D xsi:type="xsd:double"&gt;22.282959&lt;/D&gt;&lt;D xsi:type="xsd:double"&gt;52.351677&lt;/D&gt;&lt;D xsi:type="xsd:double"&gt;54.946125&lt;/D&gt;&lt;D xsi:type="xsd:double"&gt;59.68622&lt;/D&gt;&lt;D xsi:type="xsd:double"&gt;71.61727&lt;/D&gt;&lt;D xsi:type="xsd:double"&gt;84.16256&lt;/D&gt;&lt;D xsi:type="xsd:double"&gt;62.942123&lt;/D&gt;&lt;D xsi:type="xsd:double"&gt;64.3028&lt;/D&gt;&lt;D xsi:type="xsd:double"&gt;77.97381&lt;/D&gt;&lt;D xsi:type="xsd:double"&gt;81.91973&lt;/D&gt;&lt;D xsi:type="xsd:double"&gt;92.86022&lt;/D&gt;&lt;D xsi:type="xsd:double"&gt;98.56583&lt;/D&gt;&lt;D xsi:type="xsd:double"&gt;80.84941&lt;/D&gt;&lt;D xsi:type="xsd:double"&gt;40.105865&lt;/D&gt;&lt;D xsi:type="xsd:double"&gt;35.567093&lt;/D&gt;&lt;D xsi:type="xsd:double"&gt;29.039133&lt;/D&gt;&lt;D xsi:type="xsd:double"&gt;10.000944&lt;/D&gt;&lt;D xsi:type="xsd:double"&gt;8.218325&lt;/D&gt;&lt;D xsi:type="xsd:double"&gt;29.243147&lt;/D&gt;&lt;D xsi:type="xsd:double"&gt;20.178532&lt;/D&gt;&lt;D xsi:type="xsd:double"&gt;8.458352&lt;/D&gt;&lt;D xsi:type="xsd:double"&gt;10.283184&lt;/D&gt;&lt;D xsi:type="xsd:double"&gt;-4.980069&lt;/D&gt;&lt;D xsi:type="xsd:double"&gt;-8.240324&lt;/D&gt;&lt;D xsi:type="xsd:double"&gt;-2.3368537&lt;/D&gt;&lt;D xsi:type="xsd:double"&gt;7.4130535&lt;/D&gt;&lt;D xsi:type="xsd:double"&gt;11.137545&lt;/D&gt;&lt;D xsi:type="xsd:double"&gt;11.531186&lt;/D&gt;&lt;D xsi:type="xsd:double"&gt;31.566895&lt;/D&gt;&lt;D xsi:type="xsd:double"&gt;-1.3554275&lt;/D&gt;&lt;D xsi:type="xsd:double"&gt;29.261314&lt;/D&gt;&lt;D xsi:type="xsd:double"&gt;28.78604&lt;/D&gt;&lt;D xsi:type="xsd:double"&gt;39.878677&lt;/D&gt;&lt;D xsi:type="xsd:double"&gt;49.25617&lt;/D&gt;&lt;D xsi:type="xsd:double"&gt;78.56445&lt;/D&gt;&lt;D xsi:type="xsd:double"&gt;70.263985&lt;/D&gt;&lt;D xsi:type="xsd:double"&gt;84.12592&lt;/D&gt;&lt;D xsi:type="xsd:double"&gt;79.99874&lt;/D&gt;&lt;D xsi:type="xsd:double"&gt;83.186844&lt;/D&gt;&lt;D xsi:type="xsd:double"&gt;66.71411&lt;/D&gt;&lt;D xsi:type="xsd:double"&gt;53.121723&lt;/D&gt;&lt;D xsi:type="xsd:double"&gt;83.042336&lt;/D&gt;&lt;D xsi:type="xsd:double"&gt;41.16162&lt;/D&gt;&lt;D xsi:type="xsd:double"&gt;34.91429&lt;/D&gt;&lt;D xsi:type="xsd:double"&gt;30.588806&lt;/D&gt;&lt;D xsi:type="xsd:double"&gt;19.124973&lt;/D&gt;&lt;D xsi:type="xsd:double"&gt;4.795718&lt;/D&gt;&lt;D xsi:type="xsd:double"&gt;13.32444&lt;/D&gt;&lt;D xsi:type="xsd:double"&gt;2.1077394&lt;/D&gt;&lt;D xsi:type="xsd:double"&gt;13.083113&lt;/D&gt;&lt;D xsi:type="xsd:double"&gt;4.210484&lt;/D&gt;&lt;D xsi:type="xsd:double"&gt;3.6863565&lt;/D&gt;&lt;D xsi:type="xsd:double"&gt;-3.271377&lt;/D&gt;&lt;D xsi:type="xsd:double"&gt;-0.9631753&lt;/D&gt;&lt;D xsi:type="xsd:double"&gt;-8.967007&lt;/D&gt;&lt;D xsi:type="xsd:double"&gt;-31.235535&lt;/D&gt;&lt;D xsi:type="xsd:double"&gt;-39.295803&lt;/D&gt;&lt;D xsi:type="xsd:double"&gt;-37.458687&lt;/D&gt;&lt;D xsi:type="xsd:double"&gt;-12.227684&lt;/D&gt;&lt;D xsi:type="xsd:double"&gt;-29.173452&lt;/D&gt;&lt;D xsi:type="xsd:double"&gt;-35.20938&lt;/D&gt;&lt;D xsi:type="xsd:double"&gt;-45.140797&lt;/D&gt;&lt;D xsi:type="xsd:double"&gt;-47.97212&lt;/D&gt;&lt;D xsi:type="xsd:double"&gt;-39.1368&lt;/D&gt;&lt;D xsi:type="xsd:double"&gt;-37.919235&lt;/D&gt;&lt;D xsi:type="xsd:double"&gt;-34.658794&lt;/D&gt;&lt;D xsi:type="xsd:double"&gt;-32.428734&lt;/D&gt;&lt;D xsi:type="xsd:double"&gt;2.3368716&lt;/D&gt;&lt;D xsi:type="xsd:double"&gt;21.059227&lt;/D&gt;&lt;D xsi:type="xsd:double"&gt;21.739124&lt;/D&gt;&lt;D xsi:type="xsd:double"&gt;-6.7067204&lt;/D&gt;&lt;D xsi:type="xsd:double"&gt;11.173582&lt;/D&gt;&lt;D xsi:type="xsd:double"&gt;23.994387&lt;/D&gt;&lt;D xsi:type="xsd:double"&gt;47.065483&lt;/D&gt;&lt;D xsi:type="xsd:double"&gt;69.55342&lt;/D&gt;&lt;D xsi:type="xsd:double"&gt;56.094574&lt;/D&gt;&lt;D xsi:type="xsd:double"&gt;72.70503&lt;/D&gt;&lt;D xsi:type="xsd:double"&gt;81.30977&lt;/D&gt;&lt;D xsi:type="xsd:double"&gt;78.83134&lt;/D&gt;&lt;D xsi:type="xsd:double"&gt;61.931217&lt;/D&gt;&lt;D xsi:type="xsd:double"&gt;45.277657&lt;/D&gt;&lt;D xsi:type="xsd:double"&gt;43.31751&lt;/D&gt;&lt;D xsi:type="xsd:double"&gt;31.087578&lt;/D&gt;&lt;D xsi:type="xsd:double"&gt;31.697416&lt;/D&gt;&lt;D xsi:type="xsd:double"&gt;40.99585&lt;/D&gt;&lt;D xsi:type="xsd:double"&gt;41.48743&lt;/D&gt;&lt;D xsi:type="xsd:double"&gt;55.317722&lt;/D&gt;&lt;D xsi:type="xsd:double"&gt;44.071556&lt;/D&gt;&lt;D xsi:type="xsd:double"&gt;33.746635&lt;/D&gt;&lt;D xsi:type="xsd:double"&gt;10.741258&lt;/D&gt;&lt;D xsi:type="xsd:double"&gt;-4.903996&lt;/D&gt;&lt;D xsi:type="xsd:double"&gt;11.958826&lt;/D&gt;&lt;D xsi:type="xsd:double"&gt;17.663074&lt;/D&gt;&lt;D xsi:type="xsd:double"&gt;15.630507&lt;/D&gt;&lt;D xsi:type="xsd:double"&gt;30.091785&lt;/D&gt;&lt;D xsi:type="xsd:double"&gt;26.588785&lt;/D&gt;&lt;/FQL&gt;&lt;FQL&gt;&lt;Q&gt;GOOGL-US^P_PRICE_RETURNS_PR('52W',2,-10AY,0,AM)&lt;/Q&gt;&lt;R&gt;121&lt;/R&gt;&lt;C&gt;1&lt;/C&gt;&lt;D xsi:type="xsd:double"&gt;13.033735&lt;/D&gt;&lt;D xsi:type="xsd:double"&gt;29.501617&lt;/D&gt;&lt;D xsi:type="xsd:double"&gt;35.164536&lt;/D&gt;&lt;D xsi:type="xsd:double"&gt;55.89167&lt;/D&gt;&lt;D xsi:type="xsd:double"&gt;40.96744&lt;/D&gt;&lt;D xsi:type="xsd:double"&gt;30.205393&lt;/D&gt;&lt;D xsi:type="xsd:double"&gt;34.84794&lt;/D&gt;&lt;D xsi:type="xsd:double"&gt;44.16679&lt;/D&gt;&lt;D xsi:type="xsd:double"&gt;33.63465&lt;/D&gt;&lt;D xsi:type="xsd:double"&gt;32.921623&lt;/D&gt;&lt;D xsi:type="xsd:double"&gt;25.972664&lt;/D&gt;&lt;D xsi:type="xsd:double"&gt;16.220617&lt;/D&gt;&lt;D xsi:type="xsd:double"&gt;19.90173&lt;/D&gt;&lt;D xsi:type="xsd:double"&gt;18.252218&lt;/D&gt;&lt;D xsi:type="xsd:double"&gt;3.939128&lt;/D&gt;&lt;D xsi:type="xsd:double"&gt;4.281533&lt;/D&gt;&lt;D xsi:type="xsd:double"&gt;15.4773&lt;/D&gt;&lt;D xsi:type="xsd:double"&gt;17.352713&lt;/D&gt;&lt;D xsi:type="xsd:double"&gt;14.872718&lt;/D&gt;&lt;D xsi:type="xsd:double"&gt;8.844292&lt;/D&gt;&lt;D xsi:type="xsd:double"&gt;32.084072&lt;/D&gt;&lt;D xsi:type="xsd:double"&gt;32.360363&lt;/D&gt;&lt;D xsi:type="xsd:double"&gt;32.768406&lt;/D&gt;&lt;D xsi:type="xsd:double"&gt;17.858421&lt;/D&gt;&lt;D xsi:type="xsd:double"&gt;16.731775&lt;/D&gt;&lt;D xsi:type="xsd:double"&gt;25.447428&lt;/D&gt;&lt;D xsi:type="xsd:double"&gt;34.422672&lt;/D&gt;&lt;D xsi:type="xsd:double"&gt;31.42892&lt;/D&gt;&lt;D xsi:type="xsd:double"&gt;36.074806&lt;/D&gt;&lt;D xsi:type="xsd:double"&gt;30.080627&lt;/D&gt;&lt;D xsi:type="xsd:double"&gt;30.393112&lt;/D&gt;&lt;D xsi:type="xsd:double"&gt;24.509037&lt;/D&gt;&lt;D xsi:type="xsd:double"&gt;12.386346&lt;/D&gt;&lt;D xsi:type="xsd:double"&gt;20.734655&lt;/D&gt;&lt;D xsi:type="xsd:double"&gt;22.479046&lt;/D&gt;&lt;D xsi:type="xsd:double"&gt;29.630302&lt;/D&gt;&lt;D xsi:type="xsd:double"&gt;25.299692&lt;/D&gt;&lt;D xsi:type="xsd:double"&gt;12.258387&lt;/D&gt;&lt;D xsi:type="xsd:double"&gt;1.8884659&lt;/D&gt;&lt;D xsi:type="xsd:double"&gt;-0.544703&lt;/D&gt;&lt;D xsi:type="xsd:double"&gt;-3.642875&lt;/D&gt;&lt;D xsi:type="xsd:double"&gt;2.5903463&lt;/D&gt;&lt;D xsi:type="xsd:double"&gt;3.4494877&lt;/D&gt;&lt;D xsi:type="xsd:double"&gt;17.762161&lt;/D&gt;&lt;D xsi:type="xsd:double"&gt;9.2621565&lt;/D&gt;&lt;D xsi:type="xsd:double"&gt;-6.3623247&lt;/D&gt;&lt;D xsi:type="xsd:double"&gt;-3.5979629&lt;/D&gt;&lt;D xsi:type="xsd:double"&gt;-3.6640406&lt;/D&gt;&lt;D xsi:type="xsd:double"&gt;4.5544147&lt;/D&gt;&lt;D xsi:type="xsd:double"&gt;9.701002&lt;/D&gt;&lt;D xsi:type="xsd:double"&gt;24.507725&lt;/D&gt;&lt;D xsi:type="xsd:double"&gt;29.379772&lt;/D&gt;&lt;D xsi:type="xsd:double"&gt;33.102036&lt;/D&gt;&lt;D xsi:type="xsd:double"&gt;34.496105&lt;/D&gt;&lt;D xsi:type="xsd:double"&gt;-9.854662&lt;/D&gt;&lt;D xsi:type="xsd:double"&gt;2.0715833&lt;/D&gt;&lt;D xsi:type="xsd:double"&gt;17.27537&lt;/D&gt;&lt;D xsi:type="xsd:double"&gt;33.155666&lt;/D&gt;&lt;D xsi:type="xsd:double"&gt;31.337023&lt;/D&gt;&lt;D xsi:type="xsd:double"&gt;29.235983&lt;/D&gt;&lt;D xsi:type="xsd:double"&gt;22.771442&lt;/D&gt;&lt;D xsi:type="xsd:double"&gt;26.122284&lt;/D&gt;&lt;D xsi:type="xsd:double"&gt;33.03163&lt;/D&gt;&lt;D xsi:type="xsd:double"&gt;29.138683&lt;/D&gt;&lt;D xsi:type="xsd:double"&gt;20.04031&lt;/D&gt;&lt;D xsi:type="xsd:double"&gt;38.97796&lt;/D&gt;&lt;D xsi:type="xsd:double"&gt;94.21154&lt;/D&gt;&lt;D xsi:type="xsd:double"&gt;81.54092&lt;/D&gt;&lt;D xsi:type="xsd:double"&gt;67.9156&lt;/D&gt;&lt;D xsi:type="xsd:double"&gt;66.98929&lt;/D&gt;&lt;D xsi:type="xsd:double"&gt;67.626&lt;/D&gt;&lt;D xsi:type="xsd:double"&gt;83.8452&lt;/D&gt;&lt;D xsi:type="xsd:double"&gt;89.94901&lt;/D&gt;&lt;D xsi:type="xsd:double"&gt;81.76889&lt;/D&gt;&lt;D xsi:type="xsd:double"&gt;66.71196&lt;/D&gt;&lt;D xsi:type="xsd:double"&gt;64.404526&lt;/D&gt;&lt;D xsi:type="xsd:double"&gt;61.163425&lt;/D&gt;&lt;D xsi:type="xsd:double"&gt;30.514072&lt;/D&gt;&lt;D xsi:type="xsd:double"&gt;27.915108&lt;/D&gt;&lt;D xsi:type="xsd:double"&gt;13.055396&lt;/D&gt;&lt;D xsi:type="xsd:double"&gt;0.46173334&lt;/D&gt;&lt;D xsi:type="xsd:double"&gt;-12.203938&lt;/D&gt;&lt;D xsi:type="xsd:double"&gt;-11.989683&lt;/D&gt;&lt;D xsi:type="xsd:double"&gt;-12.008935&lt;/D&gt;&lt;D xsi:type="xsd:double"&gt;-28.417242&lt;/D&gt;&lt;D xsi:type="xsd:double"&gt;-31.590992&lt;/D&gt;&lt;D xsi:type="xsd:double"&gt;-33.153458&lt;/D&gt;&lt;D xsi:type="xsd:double"&gt;-37.512543&lt;/D&gt;&lt;D xsi:type="xsd:double"&gt;-33.529125&lt;/D&gt;&lt;D xsi:type="xsd:double"&gt;-30.658215&lt;/D&gt;&lt;D xsi:type="xsd:double"&gt;-24.730175&lt;/D&gt;&lt;D xsi:type="xsd:double"&gt;-14.092952&lt;/D&gt;&lt;D xsi:type="xsd:double"&gt;4.4257045&lt;/D&gt;&lt;D xsi:type="xsd:double"&gt;16.500914&lt;/D&gt;&lt;D xsi:type="xsd:double"&gt;13.63852&lt;/D&gt;&lt;D xsi:type="xsd:double"&gt;5.751848&lt;/D&gt;&lt;D xsi:type="xsd:double"&gt;33.514713&lt;/D&gt;&lt;D xsi:type="xsd:double"&gt;44.050335&lt;/D&gt;&lt;D xsi:type="xsd:double"&gt;38.523006&lt;/D&gt;&lt;D xsi:type="xsd:double"&gt;45.938812&lt;/D&gt;&lt;D xsi:type="xsd:double"&gt;54.67868&lt;/D&gt;&lt;D xsi:type="xsd:double"&gt;47.12596&lt;/D&gt;&lt;D xsi:type="xsd:double"&gt;46.89418&lt;/D&gt;&lt;D xsi:type="xsd:double"&gt;41.820515&lt;/D&gt;&lt;D xsi:type="xsd:double"&gt;45.74512&lt;/D&gt;&lt;D xsi:type="xsd:double"&gt;43.11638&lt;/D&gt;&lt;D xsi:type="xsd:double"&gt;46.810867&lt;/D&gt;&lt;D xsi:type="xsd:double"&gt;26.764763&lt;/D&gt;&lt;D xsi:type="xsd:double"&gt;15.322733&lt;/D&gt;&lt;D xsi:type="xsd:double"&gt;19.034565&lt;/D&gt;&lt;D xsi:type="xsd:double"&gt;28.44999&lt;/D&gt;&lt;D xsi:type="xsd:double"&gt;48.84944&lt;/D&gt;&lt;D xsi:type="xsd:double"&gt;35.876728&lt;/D&gt;&lt;D xsi:type="xsd:double"&gt;27.383053&lt;/D&gt;&lt;D xsi:type="xsd:double"&gt;16.206432&lt;/D&gt;&lt;D xsi:type="xsd:double"&gt;-0.21209121&lt;/D&gt;&lt;D xsi:type="xsd:double"&gt;-4.125154&lt;/D&gt;&lt;D xsi:type="xsd:double"&gt;0.47789812&lt;/D&gt;&lt;D xsi:type="xsd:double"&gt;-0.029796362&lt;/D&gt;&lt;D xsi:type="xsd:double"&gt;27.028883&lt;/D&gt;&lt;D xsi:type="xsd:double"&gt;59.607742&lt;/D&gt;&lt;/FQL&gt;&lt;FQL&gt;&lt;Q&gt;AAPL-US^P_PRICE_RETURNS_PR('52W',2,-10AY,0,AM)&lt;/Q&gt;&lt;R&gt;121&lt;/R&gt;&lt;C&gt;1&lt;/C&gt;&lt;D xsi:type="xsd:double"&gt;17.381584&lt;/D&gt;&lt;D xsi:type="xsd:double"&gt;17.317331&lt;/D&gt;&lt;D xsi:type="xsd:double"&gt;1.6949534&lt;/D&gt;&lt;D xsi:type="xsd:double"&gt;6.077206&lt;/D&gt;&lt;D xsi:type="xsd:double"&gt;-7.526082&lt;/D&gt;&lt;D xsi:type="xsd:double"&gt;-22.548258&lt;/D&gt;&lt;D xsi:type="xsd:double"&gt;-13.622999&lt;/D&gt;&lt;D xsi:type="xsd:double"&gt;-11.752838&lt;/D&gt;&lt;D xsi:type="xsd:double"&gt;-25.602644&lt;/D&gt;&lt;D xsi:type="xsd:double"&gt;-21.985424&lt;/D&gt;&lt;D xsi:type="xsd:double"&gt;-20.515877&lt;/D&gt;&lt;D xsi:type="xsd:double"&gt;-3.660661&lt;/D&gt;&lt;D xsi:type="xsd:double"&gt;0.8275628&lt;/D&gt;&lt;D xsi:type="xsd:double"&gt;9.011185&lt;/D&gt;&lt;D xsi:type="xsd:double"&gt;-1.5216887&lt;/D&gt;&lt;D xsi:type="xsd:double"&gt;6.476295&lt;/D&gt;&lt;D xsi:type="xsd:double"&gt;24.950207&lt;/D&gt;&lt;D xsi:type="xsd:double"&gt;43.01369&lt;/D&gt;&lt;D xsi:type="xsd:double"&gt;35.572792&lt;/D&gt;&lt;D xsi:type="xsd:double"&gt;28.555977&lt;/D&gt;&lt;D xsi:type="xsd:double"&gt;68.76895&lt;/D&gt;&lt;D xsi:type="xsd:double"&gt;48.629524&lt;/D&gt;&lt;D xsi:type="xsd:double"&gt;53.747784&lt;/D&gt;&lt;D xsi:type="xsd:double"&gt;49.76082&lt;/D&gt;&lt;D xsi:type="xsd:double"&gt;40.797245&lt;/D&gt;&lt;D xsi:type="xsd:double"&gt;38.33153&lt;/D&gt;&lt;D xsi:type="xsd:double"&gt;58.072914&lt;/D&gt;&lt;D xsi:type="xsd:double"&gt;52.63405&lt;/D&gt;&lt;D xsi:type="xsd:double"&gt;50.4004&lt;/D&gt;&lt;D xsi:type="xsd:double"&gt;29.423035&lt;/D&gt;&lt;D xsi:type="xsd:double"&gt;28.542446&lt;/D&gt;&lt;D xsi:type="xsd:double"&gt;26.629889&lt;/D&gt;&lt;D xsi:type="xsd:double"&gt;22.93402&lt;/D&gt;&lt;D xsi:type="xsd:double"&gt;32.923878&lt;/D&gt;&lt;D xsi:type="xsd:double"&gt;30.09813&lt;/D&gt;&lt;D xsi:type="xsd:double"&gt;34.54043&lt;/D&gt;&lt;D xsi:type="xsd:double"&gt;43.55682&lt;/D&gt;&lt;D xsi:type="xsd:double"&gt;41.04717&lt;/D&gt;&lt;D xsi:type="xsd:double"&gt;14.806068&lt;/D&gt;&lt;D xsi:type="xsd:double"&gt;-2.472186&lt;/D&gt;&lt;D xsi:type="xsd:double"&gt;-10.741645&lt;/D&gt;&lt;D xsi:type="xsd:double"&gt;0.017690659&lt;/D&gt;&lt;D xsi:type="xsd:double"&gt;5.771172&lt;/D&gt;&lt;D xsi:type="xsd:double"&gt;15.055477&lt;/D&gt;&lt;D xsi:type="xsd:double"&gt;2.5545716&lt;/D&gt;&lt;D xsi:type="xsd:double"&gt;2.5617838&lt;/D&gt;&lt;D xsi:type="xsd:double"&gt;8.756865&lt;/D&gt;&lt;D xsi:type="xsd:double"&gt;-1.685822&lt;/D&gt;&lt;D xsi:type="xsd:double"&gt;-0.22649765&lt;/D&gt;&lt;D xsi:type="xsd:double"&gt;7.147825&lt;/D&gt;&lt;D xsi:type="xsd:double"&gt;40.93596&lt;/D&gt;&lt;D xsi:type="xsd:double"&gt;71.66909&lt;/D&gt;&lt;D xsi:type="xsd:double"&gt;106.525894&lt;/D&gt;&lt;D xsi:type="xsd:double"&gt;92.75813&lt;/D&gt;&lt;D xsi:type="xsd:double"&gt;31.850899&lt;/D&gt;&lt;D xsi:type="xsd:double"&gt;45.780098&lt;/D&gt;&lt;D xsi:type="xsd:double"&gt;63.090385&lt;/D&gt;&lt;D xsi:type="xsd:double"&gt;84.84497&lt;/D&gt;&lt;D xsi:type="xsd:double"&gt;91.044&lt;/D&gt;&lt;D xsi:type="xsd:double"&gt;128.94203&lt;/D&gt;&lt;D xsi:type="xsd:double"&gt;105.98454&lt;/D&gt;&lt;D xsi:type="xsd:double"&gt;105.14264&lt;/D&gt;&lt;D xsi:type="xsd:double"&gt;82.631805&lt;/D&gt;&lt;D xsi:type="xsd:double"&gt;84.25719&lt;/D&gt;&lt;D xsi:type="xsd:double"&gt;64.75845&lt;/D&gt;&lt;D xsi:type="xsd:double"&gt;65.219894&lt;/D&gt;&lt;D xsi:type="xsd:double"&gt;108.97825&lt;/D&gt;&lt;D xsi:type="xsd:double"&gt;88.63305&lt;/D&gt;&lt;D xsi:type="xsd:double"&gt;65.81226&lt;/D&gt;&lt;D xsi:type="xsd:double"&gt;48.866318&lt;/D&gt;&lt;D xsi:type="xsd:double"&gt;52.692093&lt;/D&gt;&lt;D xsi:type="xsd:double"&gt;32.360985&lt;/D&gt;&lt;D xsi:type="xsd:double"&gt;33.54831&lt;/D&gt;&lt;D xsi:type="xsd:double"&gt;20.762384&lt;/D&gt;&lt;D xsi:type="xsd:double"&gt;26.293028&lt;/D&gt;&lt;D xsi:type="xsd:double"&gt;35.608746&lt;/D&gt;&lt;D xsi:type="xsd:double"&gt;35.083794&lt;/D&gt;&lt;D xsi:type="xsd:double"&gt;30.321121&lt;/D&gt;&lt;D xsi:type="xsd:double"&gt;27.847195&lt;/D&gt;&lt;D xsi:type="xsd:double"&gt;25.934696&lt;/D&gt;&lt;D xsi:type="xsd:double"&gt;14.845884&lt;/D&gt;&lt;D xsi:type="xsd:double"&gt;0.50148964&lt;/D&gt;&lt;D xsi:type="xsd:double"&gt;1.7157435&lt;/D&gt;&lt;D xsi:type="xsd:double"&gt;15.1390915&lt;/D&gt;&lt;D xsi:type="xsd:double"&gt;1.8504262&lt;/D&gt;&lt;D xsi:type="xsd:double"&gt;-3.2037437&lt;/D&gt;&lt;D xsi:type="xsd:double"&gt;-0.89166164&lt;/D&gt;&lt;D xsi:type="xsd:double"&gt;-21.461332&lt;/D&gt;&lt;D xsi:type="xsd:double"&gt;-21.283382&lt;/D&gt;&lt;D xsi:type="xsd:double"&gt;-10.379434&lt;/D&gt;&lt;D xsi:type="xsd:double"&gt;-1.752466&lt;/D&gt;&lt;D xsi:type="xsd:double"&gt;0.55652857&lt;/D&gt;&lt;D xsi:type="xsd:double"&gt;18.935703&lt;/D&gt;&lt;D xsi:type="xsd:double"&gt;43.03081&lt;/D&gt;&lt;D xsi:type="xsd:double"&gt;29.204798&lt;/D&gt;&lt;D xsi:type="xsd:double"&gt;2.6519418&lt;/D&gt;&lt;D xsi:type="xsd:double"&gt;15.540707&lt;/D&gt;&lt;D xsi:type="xsd:double"&gt;29.918634&lt;/D&gt;&lt;D xsi:type="xsd:double"&gt;28.211128&lt;/D&gt;&lt;D xsi:type="xsd:double"&gt;45.5451&lt;/D&gt;&lt;D xsi:type="xsd:double"&gt;37.022495&lt;/D&gt;&lt;D xsi:type="xsd:double"&gt;19.23622&lt;/D&gt;&lt;D xsi:type="xsd:double"&gt;13.429999&lt;/D&gt;&lt;D xsi:type="xsd:double"&gt;3.0684233&lt;/D&gt;&lt;D xsi:type="xsd:double"&gt;10.910213&lt;/D&gt;&lt;D xsi:type="xsd:double"&gt;16.125536&lt;/D&gt;&lt;D xsi:type="xsd:double"&gt;23.793018&lt;/D&gt;&lt;D xsi:type="xsd:double"&gt;28.673637&lt;/D&gt;&lt;D xsi:type="xsd:double"&gt;24.232662&lt;/D&gt;&lt;D xsi:type="xsd:double"&gt;30.348122&lt;/D&gt;&lt;D xsi:type="xsd:double"&gt;20.260452&lt;/D&gt;&lt;D xsi:type="xsd:double"&gt;27.685951&lt;/D&gt;&lt;D xsi:type="xsd:double"&gt;24.912941&lt;/D&gt;&lt;D xsi:type="xsd:double"&gt;33.453835&lt;/D&gt;&lt;D xsi:type="xsd:double"&gt;23.987448&lt;/D&gt;&lt;D xsi:type="xsd:double"&gt;15.236462&lt;/D&gt;&lt;D xsi:type="xsd:double"&gt;11.793995&lt;/D&gt;&lt;D xsi:type="xsd:double"&gt;-6.192863&lt;/D&gt;&lt;D xsi:type="xsd:double"&gt;-10.090846&lt;/D&gt;&lt;D xsi:type="xsd:double"&gt;3.5297036&lt;/D&gt;&lt;D xsi:type="xsd:double"&gt;10.596347&lt;/D&gt;&lt;/FQL&gt;&lt;FQL&gt;&lt;Q&gt;MSFT-US^P_PRICE_RETURNS_PR('52W',2,-10AY,0,AM)&lt;/Q&gt;&lt;R&gt;121&lt;/R&gt;&lt;C&gt;1&lt;/C&gt;&lt;D xsi:type="xsd:double"&gt;-2.7207315&lt;/D&gt;&lt;D xsi:type="xsd:double"&gt;14.140964&lt;/D&gt;&lt;D xsi:type="xsd:double"&gt;11.34845&lt;/D&gt;&lt;D xsi:type="xsd:double"&gt;27.679241&lt;/D&gt;&lt;D xsi:type="xsd:double"&gt;15.17117&lt;/D&gt;&lt;D xsi:type="xsd:double"&gt;20.474995&lt;/D&gt;&lt;D xsi:type="xsd:double"&gt;34.33039&lt;/D&gt;&lt;D xsi:type="xsd:double"&gt;35.28117&lt;/D&gt;&lt;D xsi:type="xsd:double"&gt;10.237503&lt;/D&gt;&lt;D xsi:type="xsd:double"&gt;13.007891&lt;/D&gt;&lt;D xsi:type="xsd:double"&gt;20.61535&lt;/D&gt;&lt;D xsi:type="xsd:double"&gt;26.399183&lt;/D&gt;&lt;D xsi:type="xsd:double"&gt;32.788563&lt;/D&gt;&lt;D xsi:type="xsd:double"&gt;26.392471&lt;/D&gt;&lt;D xsi:type="xsd:double"&gt;14.753866&lt;/D&gt;&lt;D xsi:type="xsd:double"&gt;14.027047&lt;/D&gt;&lt;D xsi:type="xsd:double"&gt;24.737251&lt;/D&gt;&lt;D xsi:type="xsd:double"&gt;29.610168&lt;/D&gt;&lt;D xsi:type="xsd:double"&gt;22.062551&lt;/D&gt;&lt;D xsi:type="xsd:double"&gt;20.432068&lt;/D&gt;&lt;D xsi:type="xsd:double"&gt;38.21491&lt;/D&gt;&lt;D xsi:type="xsd:double"&gt;42.358482&lt;/D&gt;&lt;D xsi:type="xsd:double"&gt;38.78547&lt;/D&gt;&lt;D xsi:type="xsd:double"&gt;31.274902&lt;/D&gt;&lt;D xsi:type="xsd:double"&gt;34.820496&lt;/D&gt;&lt;D xsi:type="xsd:double"&gt;38.45278&lt;/D&gt;&lt;D xsi:type="xsd:double"&gt;42.580868&lt;/D&gt;&lt;D xsi:type="xsd:double"&gt;41.8674&lt;/D&gt;&lt;D xsi:type="xsd:double"&gt;44.041397&lt;/D&gt;&lt;D xsi:type="xsd:double"&gt;45.556164&lt;/D&gt;&lt;D xsi:type="xsd:double"&gt;49.391853&lt;/D&gt;&lt;D xsi:type="xsd:double"&gt;48.003006&lt;/D&gt;&lt;D xsi:type="xsd:double"&gt;42.691456&lt;/D&gt;&lt;D xsi:type="xsd:double"&gt;46.03745&lt;/D&gt;&lt;D xsi:type="xsd:double"&gt;46.954227&lt;/D&gt;&lt;D xsi:type="xsd:double"&gt;48.785973&lt;/D&gt;&lt;D xsi:type="xsd:double"&gt;54.358948&lt;/D&gt;&lt;D xsi:type="xsd:double"&gt;45.52665&lt;/D&gt;&lt;D xsi:type="xsd:double"&gt;32.413578&lt;/D&gt;&lt;D xsi:type="xsd:double"&gt;27.369095&lt;/D&gt;&lt;D xsi:type="xsd:double"&gt;21.344233&lt;/D&gt;&lt;D xsi:type="xsd:double"&gt;18.271124&lt;/D&gt;&lt;D xsi:type="xsd:double"&gt;25.16594&lt;/D&gt;&lt;D xsi:type="xsd:double"&gt;30.427874&lt;/D&gt;&lt;D xsi:type="xsd:double"&gt;34.878887&lt;/D&gt;&lt;D xsi:type="xsd:double"&gt;32.727577&lt;/D&gt;&lt;D xsi:type="xsd:double"&gt;32.797527&lt;/D&gt;&lt;D xsi:type="xsd:double"&gt;28.472614&lt;/D&gt;&lt;D xsi:type="xsd:double"&gt;22.158491&lt;/D&gt;&lt;D xsi:type="xsd:double"&gt;28.500689&lt;/D&gt;&lt;D xsi:type="xsd:double"&gt;41.389465&lt;/D&gt;&lt;D xsi:type="xsd:double"&gt;48.86569&lt;/D&gt;&lt;D xsi:type="xsd:double"&gt;60.03082&lt;/D&gt;&lt;D xsi:type="xsd:double"&gt;75.96412&lt;/D&gt;&lt;D xsi:type="xsd:double"&gt;18.383646&lt;/D&gt;&lt;D xsi:type="xsd:double"&gt;48.539555&lt;/D&gt;&lt;D xsi:type="xsd:double"&gt;46.736645&lt;/D&gt;&lt;D xsi:type="xsd:double"&gt;47.95337&lt;/D&gt;&lt;D xsi:type="xsd:double"&gt;50.599827&lt;/D&gt;&lt;D xsi:type="xsd:double"&gt;57.30723&lt;/D&gt;&lt;D xsi:type="xsd:double"&gt;52.115524&lt;/D&gt;&lt;D xsi:type="xsd:double"&gt;58.21881&lt;/D&gt;&lt;D xsi:type="xsd:double"&gt;46.49426&lt;/D&gt;&lt;D xsi:type="xsd:double"&gt;42.482937&lt;/D&gt;&lt;D xsi:type="xsd:double"&gt;31.697178&lt;/D&gt;&lt;D xsi:type="xsd:double"&gt;32.874275&lt;/D&gt;&lt;D xsi:type="xsd:double"&gt;77.31946&lt;/D&gt;&lt;D xsi:type="xsd:double"&gt;48.774326&lt;/D&gt;&lt;D xsi:type="xsd:double"&gt;38.853443&lt;/D&gt;&lt;D xsi:type="xsd:double"&gt;34.256805&lt;/D&gt;&lt;D xsi:type="xsd:double"&gt;39.014317&lt;/D&gt;&lt;D xsi:type="xsd:double"&gt;42.394722&lt;/D&gt;&lt;D xsi:type="xsd:double"&gt;50.222015&lt;/D&gt;&lt;D xsi:type="xsd:double"&gt;39.76643&lt;/D&gt;&lt;D xsi:type="xsd:double"&gt;57.729603&lt;/D&gt;&lt;D xsi:type="xsd:double"</t>
        </r>
      </text>
    </comment>
    <comment ref="A31" authorId="0" shapeId="0" xr:uid="{97AF1CE9-733E-44FF-BACD-0E4AA958B275}">
      <text>
        <r>
          <rPr>
            <b/>
            <sz val="9"/>
            <color indexed="81"/>
            <rFont val="Tahoma"/>
            <family val="2"/>
          </rPr>
          <t>&gt;49.407925&lt;/D&gt;&lt;D xsi:type="xsd:double"&gt;46.84001&lt;/D&gt;&lt;D xsi:type="xsd:double"&gt;24.183071&lt;/D&gt;&lt;D xsi:type="xsd:double"&gt;24.853838&lt;/D&gt;&lt;D xsi:type="xsd:double"&gt;10.376525&lt;/D&gt;&lt;D xsi:type="xsd:double"&gt;6.2389374&lt;/D&gt;&lt;D xsi:type="xsd:double"&gt;-4.032612&lt;/D&gt;&lt;D xsi:type="xsd:double"&gt;-7.893008&lt;/D&gt;&lt;D xsi:type="xsd:double"&gt;0.1821518&lt;/D&gt;&lt;D xsi:type="xsd:double"&gt;-19.134151&lt;/D&gt;&lt;D xsi:type="xsd:double"&gt;-23.864143&lt;/D&gt;&lt;D xsi:type="xsd:double"&gt;-27.993595&lt;/D&gt;&lt;D xsi:type="xsd:double"&gt;-23.973257&lt;/D&gt;&lt;D xsi:type="xsd:double"&gt;-20.768011&lt;/D&gt;&lt;D xsi:type="xsd:double"&gt;-11.600476&lt;/D&gt;&lt;D xsi:type="xsd:double"&gt;-5.2460074&lt;/D&gt;&lt;D xsi:type="xsd:double"&gt;3.271687&lt;/D&gt;&lt;D xsi:type="xsd:double"&gt;20.39758&lt;/D&gt;&lt;D xsi:type="xsd:double"&gt;41.09446&lt;/D&gt;&lt;D xsi:type="xsd:double"&gt;37.19193&lt;/D&gt;&lt;D xsi:type="xsd:double"&gt;10.752523&lt;/D&gt;&lt;D xsi:type="xsd:double"&gt;35.875&lt;/D&gt;&lt;D xsi:type="xsd:double"&gt;46.94325&lt;/D&gt;&lt;D xsi:type="xsd:double"&gt;56.99625&lt;/D&gt;&lt;D xsi:type="xsd:double"&gt;50.20231&lt;/D&gt;&lt;D xsi:type="xsd:double"&gt;64.58308&lt;/D&gt;&lt;D xsi:type="xsd:double"&gt;55.39291&lt;/D&gt;&lt;D xsi:type="xsd:double"&gt;58.161377&lt;/D&gt;&lt;D xsi:type="xsd:double"&gt;46.071316&lt;/D&gt;&lt;D xsi:type="xsd:double"&gt;36.39035&lt;/D&gt;&lt;D xsi:type="xsd:double"&gt;32.214485&lt;/D&gt;&lt;D xsi:type="xsd:double"&gt;31.217802&lt;/D&gt;&lt;D xsi:type="xsd:double"&gt;31.579708&lt;/D&gt;&lt;D xsi:type="xsd:double"&gt;31.593204&lt;/D&gt;&lt;D xsi:type="xsd:double"&gt;26.026297&lt;/D&gt;&lt;D xsi:type="xsd:double"&gt;12.867975&lt;/D&gt;&lt;D xsi:type="xsd:double"&gt;22.714436&lt;/D&gt;&lt;D xsi:type="xsd:double"&gt;9.598196&lt;/D&gt;&lt;D xsi:type="xsd:double"&gt;0.29717684&lt;/D&gt;&lt;D xsi:type="xsd:double"&gt;-7.928741&lt;/D&gt;&lt;D xsi:type="xsd:double"&gt;-9.685242&lt;/D&gt;&lt;D xsi:type="xsd:double"&gt;8.729529&lt;/D&gt;&lt;D xsi:type="xsd:double"&gt;9.090197&lt;/D&gt;&lt;D xsi:type="xsd:double"&gt;13.339281&lt;/D&gt;&lt;D xsi:type="xsd:double"&gt;24.269497&lt;/D&gt;&lt;D xsi:type="xsd:double"&gt;18.899166&lt;/D&gt;&lt;/FQL&gt;&lt;FQL&gt;&lt;Q&gt;NVDA-US^P_PRICE_RETURNS_PR('52W',2,-10AY,0,AM)&lt;/Q&gt;&lt;R&gt;121&lt;/R&gt;&lt;C&gt;1&lt;/C&gt;&lt;D xsi:type="xsd:double"&gt;22.776329&lt;/D&gt;&lt;D xsi:type="xsd:double"&gt;62.374104&lt;/D&gt;&lt;D xsi:type="xsd:double"&gt;56.267487&lt;/D&gt;&lt;D xsi:type="xsd:double"&gt;74.29038&lt;/D&gt;&lt;D xsi:type="xsd:double"&gt;40.5951&lt;/D&gt;&lt;D xsi:type="xsd:double"&gt;22.970259&lt;/D&gt;&lt;D xsi:type="xsd:double"&gt;46.454227&lt;/D&gt;&lt;D xsi:type="xsd:double"&gt;66.75362&lt;/D&gt;&lt;D xsi:type="xsd:double"&gt;101.30975&lt;/D&gt;&lt;D xsi:type="xsd:double"&gt;126.0926&lt;/D&gt;&lt;D xsi:type="xsd:double"&gt;170.6264&lt;/D&gt;&lt;D xsi:type="xsd:double"&gt;169.70844&lt;/D&gt;&lt;D xsi:type="xsd:double"&gt;175.24106&lt;/D&gt;&lt;D xsi:type="xsd:double"&gt;144.03444&lt;/D&gt;&lt;D xsi:type="xsd:double"&gt;204.96729&lt;/D&gt;&lt;D xsi:type="xsd:double"&gt;205.60507&lt;/D&gt;&lt;D xsi:type="xsd:double"&gt;256.86282&lt;/D&gt;&lt;D xsi:type="xsd:double"&gt;301.1654&lt;/D&gt;&lt;D xsi:type="xsd:double"&gt;215.8633&lt;/D&gt;&lt;D xsi:type="xsd:double"&gt;161.76205&lt;/D&gt;&lt;D xsi:type="xsd:double"&gt;226.58505&lt;/D&gt;&lt;D xsi:type="xsd:double"&gt;220.65723&lt;/D&gt;&lt;D xsi:type="xsd:double"&gt;211.09805&lt;/D&gt;&lt;D xsi:type="xsd:double"&gt;165.3013&lt;/D&gt;&lt;D xsi:type="xsd:double"&gt;188.63925&lt;/D&gt;&lt;D xsi:type="xsd:double"&gt;201.33485&lt;/D&gt;&lt;D xsi:type="xsd:double"&gt;132.01408&lt;/D&gt;&lt;D xsi:type="xsd:double"&gt;94.8121&lt;/D&gt;&lt;D xsi:type="xsd:double"&gt;113.63163&lt;/D&gt;&lt;D xsi:type="xsd:double"&gt;128.23381&lt;/D&gt;&lt;D xsi:type="xsd:double"&gt;142.06197&lt;/D&gt;&lt;D xsi:type="xsd:double"&gt;143.20192&lt;/D&gt;&lt;D xsi:type="xsd:double"&gt;80.39629&lt;/D&gt;&lt;D xsi:type="xsd:double"&gt;74.57468&lt;/D&gt;&lt;D xsi:type="xsd:double"&gt;50.88925&lt;/D&gt;&lt;D xsi:type="xsd:double"&gt;56.317055&lt;/D&gt;&lt;D xsi:type="xsd:double"&gt;63.583935&lt;/D&gt;&lt;D xsi:type="xsd:double"&gt;24.506533&lt;/D&gt;&lt;D xsi:type="xsd:double"&gt;-22.104263&lt;/D&gt;&lt;D xsi:type="xsd:double"&gt;-21.243286&lt;/D&gt;&lt;D xsi:type="xsd:double"&gt;-32.191032&lt;/D&gt;&lt;D xsi:type="xsd:double"&gt;-35.9927&lt;/D&gt;&lt;D xsi:type="xsd:double"&gt;-31.678104&lt;/D&gt;&lt;D xsi:type="xsd:double"&gt;-18.435902&lt;/D&gt;&lt;D xsi:type="xsd:double"&gt;-34.676235&lt;/D&gt;&lt;D xsi:type="xsd:double"&gt;-45.60634&lt;/D&gt;&lt;D xsi:type="xsd:double"&gt;-32.43102&lt;/D&gt;&lt;D xsi:type="xsd:double"&gt;-37.78822&lt;/D&gt;&lt;D xsi:type="xsd:double"&gt;-34.534065&lt;/D&gt;&lt;D xsi:type="xsd:double"&gt;-20.666176&lt;/D&gt;&lt;D xsi:type="xsd:double"&gt;1.3134241&lt;/D&gt;&lt;D xsi:type="xsd:double"&gt;54.340923&lt;/D&gt;&lt;D xsi:type="xsd:double"&gt;67.902084&lt;/D&gt;&lt;D xsi:type="xsd:double"&gt;88.26481&lt;/D&gt;&lt;D xsi:type="xsd:double"&gt;16.065048&lt;/D&gt;&lt;D xsi:type="xsd:double"&gt;57.130577&lt;/D&gt;&lt;D xsi:type="xsd:double"&gt;113.57524&lt;/D&gt;&lt;D xsi:type="xsd:double"&gt;151.4949&lt;/D&gt;&lt;D xsi:type="xsd:double"&gt;143.31602&lt;/D&gt;&lt;D xsi:type="xsd:double"&gt;209.09813&lt;/D&gt;&lt;D xsi:type="xsd:double"&gt;178.36308&lt;/D&gt;&lt;D xsi:type="xsd:double"&gt;185.06653&lt;/D&gt;&lt;D xsi:type="xsd:double"&gt;165.31796&lt;/D&gt;&lt;D xsi:type="xsd:double"&gt;135.66034&lt;/D&gt;&lt;D xsi:type="xsd:double"&gt;109.81534&lt;/D&gt;&lt;D xsi:type="xsd:double"&gt;111.9602&lt;/D&gt;&lt;D xsi:type="xsd:double"&gt;171.06696&lt;/D&gt;&lt;D xsi:type="xsd:double"&gt;116.27702&lt;/D&gt;&lt;D xsi:type="xsd:double"&gt;77.60328&lt;/D&gt;&lt;D xsi:type="xsd:double"&gt;96.62045&lt;/D&gt;&lt;D xsi:type="xsd:double"&gt;79.399345&lt;/D&gt;&lt;D xsi:type="xsd:double"&gt;72.71457&lt;/D&gt;&lt;D xsi:type="xsd:double"&gt;77.91248&lt;/D&gt;&lt;D xsi:type="xsd:double"&gt;56.653297&lt;/D&gt;&lt;D xsi:type="xsd:double"&gt;123.703125&lt;/D&gt;&lt;D xsi:type="xsd:double"&gt;114.54637&lt;/D&gt;&lt;D xsi:type="xsd:double"&gt;104.27692&lt;/D&gt;&lt;D xsi:type="xsd:double"&gt;73.08065&lt;/D&gt;&lt;D xsi:type="xsd:double"&gt;84.43103&lt;/D&gt;&lt;D xsi:type="xsd:double"&gt;39.248013&lt;/D&gt;&lt;D xsi:type="xsd:double"&gt;21.295488&lt;/D&gt;&lt;D xsi:type="xsd:double"&gt;-12.344301&lt;/D&gt;&lt;D xsi:type="xsd:double"&gt;-16.837496&lt;/D&gt;&lt;D xsi:type="xsd:double"&gt;-5.303544&lt;/D&gt;&lt;D xsi:type="xsd:double"&gt;-40.614414&lt;/D&gt;&lt;D xsi:type="xsd:double"&gt;-48.330868&lt;/D&gt;&lt;D xsi:type="xsd:double"&gt;-47.28103&lt;/D&gt;&lt;D xsi:type="xsd:double"&gt;-41.57168&lt;/D&gt;&lt;D xsi:type="xsd:double"&gt;-36.35242&lt;/D&gt;&lt;D xsi:type="xsd:double"&gt;-16.932678&lt;/D&gt;&lt;D xsi:type="xsd:double"&gt;4.361367&lt;/D&gt;&lt;D xsi:type="xsd:double"&gt;25.987732&lt;/D&gt;&lt;D xsi:type="xsd:double"&gt;69.36816&lt;/D&gt;&lt;D xsi:type="xsd:double"&gt;173.8699&lt;/D&gt;&lt;D xsi:type="xsd:double"&gt;196.0297&lt;/D&gt;&lt;D xsi:type="xsd:double"&gt;130.5264&lt;/D&gt;&lt;D xsi:type="xsd:double"&gt;239.7505&lt;/D&gt;&lt;D xsi:type="xsd:double"&gt;310.8191&lt;/D&gt;&lt;D xsi:type="xsd:double"&gt;211.18597&lt;/D&gt;&lt;D xsi:type="xsd:double"&gt;188.53217&lt;/D&gt;&lt;D xsi:type="xsd:double"&gt;233.79102&lt;/D&gt;&lt;D xsi:type="xsd:double"&gt;230.17743&lt;/D&gt;&lt;D xsi:type="xsd:double"&gt;262.65884&lt;/D&gt;&lt;D xsi:type="xsd:double"&gt;226.79324&lt;/D&gt;&lt;D xsi:type="xsd:double"&gt;223.10815&lt;/D&gt;&lt;D xsi:type="xsd:double"&gt;206.8111&lt;/D&gt;&lt;D xsi:type="xsd:double"&gt;177.98703&lt;/D&gt;&lt;D xsi:type="xsd:double"&gt;186.56903&lt;/D&gt;&lt;D xsi:type="xsd:double"&gt;166.0932&lt;/D&gt;&lt;D xsi:type="xsd:double"&gt;194.52345&lt;/D&gt;&lt;D xsi:type="xsd:double"&gt;190.50577&lt;/D&gt;&lt;D xsi:type="xsd:double"&gt;170.07005&lt;/D&gt;&lt;D xsi:type="xsd:double"&gt;136.9687&lt;/D&gt;&lt;D xsi:type="xsd:double"&gt;87.94208&lt;/D&gt;&lt;D xsi:type="xsd:double"&gt;38.39395&lt;/D&gt;&lt;D xsi:type="xsd:double"&gt;19.571758&lt;/D&gt;&lt;D xsi:type="xsd:double"&gt;43.54073&lt;/D&gt;&lt;D xsi:type="xsd:double"&gt;9.747303&lt;/D&gt;&lt;D xsi:type="xsd:double"&gt;35.662388&lt;/D&gt;&lt;D xsi:type="xsd:double"&gt;46.919918&lt;/D&gt;&lt;D xsi:type="xsd:double"&gt;49.793877&lt;/D&gt;&lt;/FQL&gt;&lt;FQL&gt;&lt;Q&gt;NVDA-US^FF_GROSS_MGN(ANN_R,-5AY,0)&lt;/Q&gt;&lt;R&gt;6&lt;/R&gt;&lt;C&gt;1&lt;/C&gt;&lt;D xsi:type="xsd:double"&gt;62.1267631434329&lt;/D&gt;&lt;D xsi:type="xsd:double"&gt;62.3448275862069&lt;/D&gt;&lt;D xsi:type="xsd:double"&gt;64.9290332169131&lt;/D&gt;&lt;D xsi:type="xsd:double"&gt;56.9288944909913&lt;/D&gt;&lt;D xsi:type="xsd:double"&gt;72.717573290437&lt;/D&gt;&lt;D xsi:type="xsd:double"&gt;74.9886970581699&lt;/D&gt;&lt;/FQL&gt;&lt;FQL&gt;&lt;Q&gt;NVDA-US^JULIAN(FF_GROSS_MGN(ANN_R,-5AY,0).DATES)&lt;/Q&gt;&lt;R&gt;6&lt;/R&gt;&lt;C&gt;1&lt;/C&gt;&lt;D xsi:type="xsd:long"&gt;43861&lt;/D&gt;&lt;D xsi:type="xsd:long"&gt;44225&lt;/D&gt;&lt;D xsi:type="xsd:long"&gt;44592&lt;/D&gt;&lt;D xsi:type="xsd:long"&gt;44957&lt;/D&gt;&lt;D xsi:type="xsd:long"&gt;45322&lt;/D&gt;&lt;D xsi:type="xsd:long"&gt;45688&lt;/D&gt;&lt;/FQL&gt;&lt;FQL&gt;&lt;Q&gt;1398-HK^FF_GROSS_MGN(ANN_R,-5AY,0)&lt;/Q&gt;&lt;R&gt;6&lt;/R&gt;&lt;C&gt;1&lt;/C&gt;&lt;D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xsi:type="xsd:string"&gt;@NA&lt;/D&gt;&lt;/FQL&gt;&lt;FQL&gt;&lt;Q&gt;005930-KR^FF_GROSS_MGN(ANN_R,-5AY,0)&lt;/Q&gt;&lt;R&gt;6&lt;/R&gt;&lt;C&gt;1&lt;/C&gt;&lt;D xsi:type="xsd:double"&gt;34.4543126985699&lt;/D&gt;&lt;D xsi:type="xsd:double"&gt;37.2433232417956&lt;/D&gt;&lt;D xsi:type="xsd:double"&gt;38.9661133820525&lt;/D&gt;&lt;D xsi:type="xsd:double"&gt;36.3795758984111&lt;/D&gt;&lt;D xsi:type="xsd:double"&gt;29.4315745681432&lt;/D&gt;&lt;D xsi:type="xsd:double"&gt;37.1929983538488&lt;/D&gt;&lt;/FQL&gt;&lt;FQL&gt;&lt;Q&gt;PG-US^FF_GROSS_MGN(ANN_R,-5AY,0)&lt;/Q&gt;&lt;R&gt;6&lt;/R&gt;&lt;C&gt;1&lt;/C&gt;&lt;D xsi:type="xsd:double"&gt;51.1825229034531&lt;/D&gt;&lt;D xsi:type="xsd:double"&gt;51.4254184292809&lt;/D&gt;&lt;D xsi:type="xsd:double"&gt;47.6536096873558&lt;/D&gt;&lt;D xsi:type="xsd:double"&gt;48.0525815184255&lt;/D&gt;&lt;D xsi:type="xsd:double"&gt;51.6890967288997&lt;/D&gt;&lt;D xsi:type="xsd:double"&gt;51.3383323050638&lt;/D&gt;&lt;/FQL&gt;&lt;FQL&gt;&lt;Q&gt;BAC-US^FF_GROSS_MGN(ANN_R,-5AY,0)&lt;/Q&gt;&lt;R&gt;6&lt;/R&gt;&lt;C&gt;1&lt;/C&gt;&lt;D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xsi:type="xsd:string"&gt;@NA&lt;/D&gt;&lt;/FQL&gt;&lt;FQL&gt;&lt;Q&gt;9988-HK^FF_GROSS_MGN(ANN_R,-5AY,0)&lt;/Q&gt;&lt;R&gt;6&lt;/R&gt;&lt;C&gt;1&lt;/C&gt;&lt;D xsi:type="xsd:double"&gt;42.6681001587173&lt;/D&gt;&lt;D xsi:type="xsd:double"&gt;39.7810366532876&lt;/D&gt;&lt;D xsi:type="xsd:double"&gt;35.4851112814775&lt;/D&gt;&lt;D xsi:type="xsd:double"&gt;35.2970632690485&lt;/D&gt;&lt;D xsi:type="xsd:double"&gt;35.4084499260496&lt;/D&gt;&lt;D xsi:type="xsd:double"&gt;39.3162221595489&lt;/D&gt;&lt;/FQL&gt;&lt;FQL&gt;&lt;Q&gt;ABBV-US^FF_GROSS_MGN(ANN_R,-5AY,0)&lt;/Q&gt;&lt;R&gt;6&lt;/R&gt;&lt;C&gt;1&lt;/C&gt;&lt;D xsi:type="xsd:double"&gt;77.1358143449769&lt;/D&gt;&lt;D xsi:type="xsd:double"&gt;69.1773644223212&lt;/D&gt;&lt;D xsi:type="xsd:double"&gt;69.4930334359485&lt;/D&gt;&lt;D xsi:type="xsd:double"&gt;71.6729252075654&lt;/D&gt;&lt;D xsi:type="xsd:double"&gt;69.3471777311389&lt;/D&gt;&lt;D xsi:type="xsd:double"&gt;70.122838782973&lt;/D&gt;&lt;/FQL&gt;&lt;FQL&gt;&lt;Q&gt;PLTR-US^FF_GROSS_MGN(ANN_R,-5AY,0)&lt;/Q&gt;&lt;R&gt;6&lt;/R&gt;&lt;C&gt;1&lt;/C&gt;&lt;D xsi:type="xsd:double"&gt;67.359589525355&lt;/D&gt;&lt;D xsi:type="xsd:double"&gt;67.7353608993725&lt;/D&gt;&lt;D xsi:type="xsd:double"&gt;77.9877799244952&lt;/D&gt;&lt;D xsi:type="xsd:double"&gt;78.5636593452547&lt;/D&gt;&lt;D xsi:type="xsd:double"&gt;80.6245988785678&lt;/D&gt;&lt;D xsi:type="xsd:double"&gt;80.2481724874516&lt;/D&gt;&lt;/FQL&gt;&lt;FQL&gt;&lt;Q&gt;HD-US^FF_GROSS_MGN(ANN_R,-5AY,0)&lt;/Q&gt;&lt;R&gt;6&lt;/R&gt;&lt;C&gt;1&lt;/C&gt;&lt;D xsi:type="xsd:double"&gt;32.2821501474257&lt;/D&gt;&lt;D xsi:type="xsd:double"&gt;32.3404738475513&lt;/D&gt;&lt;D xsi:type="xsd:double"&gt;32.0501200738305&lt;/D&gt;&lt;D xsi:type="xsd:double"&gt;31.9708010647828&lt;/D&gt;&lt;D xsi:type="xsd:double"&gt;31.6285558954339&lt;/D&gt;&lt;D xsi:type="xsd:double"&gt;31.5169828353624&lt;/D&gt;&lt;/FQL&gt;&lt;FQL&gt;&lt;Q&gt;COST-US^FF_GROSS_MGN(ANN_R,-5AY,0)&lt;/Q&gt;&lt;R&gt;6&lt;/R&gt;&lt;C&gt;1&lt;/C&gt;&lt;D xsi:type="xsd:double"&gt;12.9774791588901&lt;/D&gt;&lt;D xsi:type="xsd:double"&gt;13.1505567848598&lt;/D&gt;&lt;D xsi:type="xsd:double"&gt;12.8847694828229&lt;/D&gt;&lt;D xsi:type="xsd:double"&gt;12.1487173612274&lt;/D&gt;&lt;D xsi:type="xsd:double"&gt;12.2596888026745&lt;/D&gt;&lt;D xsi:type="xsd:double"&gt;12.6133313421339&lt;/D&gt;&lt;/FQL&gt;&lt;FQL&gt;&lt;Q&gt;JNJ-US^FF_GROSS_MGN(ANN_R,-5AY,0)&lt;/Q&gt;&lt;R&gt;6&lt;/R&gt;&lt;C&gt;1&lt;/C&gt;&lt;D xsi:type="xsd:double"&gt;66.9540754813489&lt;/D&gt;&lt;D xsi:type="xsd:double"&gt;66.0926221963862&lt;/D&gt;&lt;D xsi:type="xsd:double"&gt;68.1371189658482&lt;/D&gt;&lt;D xsi:type="xsd:double"&gt;69.6172965951388&lt;/D&gt;&lt;D xsi:type="xsd:double"&gt;68.9613866967306&lt;/D&gt;&lt;D xsi:type="xsd:double"&gt;68.6305857980837&lt;/D&gt;&lt;/FQL&gt;&lt;FQL&gt;&lt;Q&gt;XOM-US^FF_GROSS_MGN(ANN_R,-5AY,0)&lt;/Q&gt;&lt;R&gt;6&lt;/R&gt;&lt;C&gt;1&lt;/C&gt;&lt;D xsi:type="xsd:double"&gt;21.493388542745&lt;/D&gt;&lt;D xsi:type="xsd:double"&gt;18.0417578716956&lt;/D&gt;&lt;D xsi:type="xsd:double"&gt;24.099675590888&lt;/D&gt;&lt;D xsi:type="xsd:double"&gt;25.8444503268921&lt;/D&gt;&lt;D xsi:type="xsd:double"&gt;24.6698490610139&lt;/D&gt;&lt;D xsi:type="xsd:double"&gt;22.5278604798946&lt;/D&gt;&lt;/FQL&gt;&lt;FQL&gt;&lt;Q&gt;NFLX-US^FF_GROSS_MGN(ANN_R,-5AY,0)&lt;/Q&gt;&lt;R&gt;6&lt;/R&gt;&lt;C&gt;1&lt;/C&gt;&lt;D xsi:type="xsd:double"&gt;38.2817170109395&lt;/D&gt;&lt;D xsi:type="xsd:double"&gt;38.8850825106169&lt;/D&gt;&lt;D xsi:type="xsd:double"&gt;41.6365612264648&lt;/D&gt;&lt;D xsi:type="xsd:double"&gt;39.3707052384032&lt;/D&gt;&lt;D xsi:type="xsd:double"&gt;41.5378395534695&lt;/D&gt;&lt;D xsi:type="xsd:double"&gt;45.8802973154585&lt;/D&gt;&lt;/FQL&gt;&lt;FQL&gt;&lt;Q&gt;MA-US^FF_GROSS_MGN(ANN_R,-5AY,0)&lt;/Q&gt;&lt;R&gt;6&lt;/R&gt;&lt;C&gt;1&lt;/C&gt;&lt;D xsi:type="xsd:double"&gt;96.3217437659184&lt;/D&gt;&lt;D xsi:type="xsd:double"&gt;95.4055290503889&lt;/D&gt;&lt;D xsi:type="xsd:double"&gt;95.5091881586612&lt;/D&gt;&lt;D xsi:type="xsd:double"&gt;96.008280455425&lt;/D&gt;&lt;D xsi:type="xsd:double"&gt;96.2590042583675&lt;/D&gt;&lt;D xsi:type="xsd:double"&gt;96.2995845022906&lt;/D&gt;&lt;/FQL&gt;&lt;FQL&gt;&lt;Q&gt;V-US^FF_GROSS_MGN(ANN_R,-5AY,0)&lt;/Q&gt;&lt;R&gt;6&lt;/R&gt;&lt;C&gt;1&lt;/C&gt;&lt;D xsi:type="xsd:double"&gt;79.018148583366&lt;/D&gt;&lt;D xsi:type="xsd:double"&gt;75.8353932069944&lt;/D&gt;&lt;D xsi:type="xsd:double"&gt;76.0464633893383&lt;/D&gt;&lt;D xsi:type="xsd:double"&gt;77.5025588536336&lt;/D&gt;&lt;D xsi:type="xsd:double"&gt;77.000581876091&lt;/D&gt;&lt;D xsi:type="xsd:double"&gt;77.5204587207037&lt;/D&gt;&lt;/FQL&gt;&lt;FQL&gt;&lt;Q&gt;LLY-US^FF_GROSS_MGN(ANN_R,-5AY,0)&lt;/Q&gt;&lt;R&gt;6&lt;/R&gt;&lt;C&gt;1&lt;/C&gt;&lt;D xsi:type="xsd:double"&gt;78.8471963977688&lt;/D&gt;&lt;D xsi:type="xsd:double"&gt;77.6554821147687&lt;/D&gt;&lt;D xsi:type="xsd:double"&gt;74.1765071472965&lt;/D&gt;&lt;D xsi:type="xsd:double"&gt;76.77128662224&lt;/D&gt;&lt;D xsi:type="xsd:double"&gt;79.2457530015444&lt;/D&gt;&lt;D xsi:type="xsd:double"&gt;81.3104010194771&lt;/D&gt;&lt;/FQL&gt;&lt;FQL&gt;&lt;Q&gt;700-HK^FF_GROSS_MGN(ANN_R,-5AY,0)&lt;/Q&gt;&lt;R&gt;6&lt;/R&gt;&lt;C&gt;1&lt;/C&gt;&lt;D xsi:type="xsd:double"&gt;43.9495983185304&lt;/D&gt;&lt;D xsi:type="xsd:double"&gt;45.078039430449&lt;/D&gt;&lt;D xsi:type="xsd:double"&gt;42.9748731517288&lt;/D&gt;&lt;D xsi:type="xsd:double"&gt;41.962701423852&lt;/D&gt;&lt;D xsi:type="xsd:double"&gt;47.197195471376&lt;/D&gt;&lt;D xsi:type="xsd:double"&gt;51.7693867690915&lt;/D&gt;&lt;/FQL&gt;&lt;FQL&gt;&lt;Q&gt;WMT-US^FF_GROSS_MGN(ANN_R,-5AY,0)&lt;/Q&gt;&lt;R&gt;6&lt;/R&gt;&lt;C&gt;1&lt;/C&gt;&lt;D xsi:type="xsd:double"&gt;24.688528219496&lt;/D&gt;&lt;D xsi:type="xsd:double"&gt;24.8297865871652&lt;/D&gt;&lt;D xsi:type="xsd:double"&gt;25.0987334876753&lt;/D&gt;&lt;D xsi:type="xsd:double"&gt;24.140463839526&lt;/D&gt;&lt;D xsi:type="xsd:double"&gt;24.3753905496625&lt;/D&gt;&lt;D xsi:type="xsd:double"&gt;24.8510613302789&lt;/D&gt;&lt;/FQL&gt;&lt;FQL&gt;&lt;Q&gt;JPM-US^FF_GROSS_MGN(ANN_R,-5AY,0)&lt;/Q&gt;&lt;R&gt;6&lt;/R&gt;&lt;C&gt;1&lt;/C&gt;&lt;D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xsi:type="xsd:string"&gt;@NA&lt;/D&gt;&lt;/FQL&gt;&lt;FQL&gt;&lt;Q&gt;ORCL-US^FF_GROSS_MGN(ANN_R,-5AY,0)&lt;/Q&gt;&lt;R&gt;6&lt;/R&gt;&lt;C&gt;1&lt;/C&gt;&lt;D xsi:type="xsd:double"&gt;75.6219924234668&lt;/D&gt;&lt;D xsi:type="xsd:double"&gt;77.1881716445564&lt;/D&gt;&lt;D xsi:type="xsd:double"&gt;76.3737040527804&lt;/D&gt;&lt;D xsi:type="xsd:double"&gt;65.6764223085238&lt;/D&gt;&lt;D xsi:type="xsd:double"&gt;65.7238345197409&lt;/D&gt;&lt;D xsi:type="xsd:double"&gt;66.4907054129863&lt;/D&gt;&lt;/FQL&gt;&lt;FQL&gt;&lt;Q&gt;BRK.B-US^FF_GROSS_MGN(ANN_R,-5AY,0)&lt;/Q&gt;&lt;R&gt;6&lt;/R&gt;&lt;C&gt;1&lt;/C&gt;&lt;D xsi:type="xsd:double"&gt;20.4998900304773&lt;/D&gt;&lt;D xsi:type="xsd:double"&gt;19.8704737077919&lt;/D&gt;&lt;D xsi:type="xsd:double"&gt;19.9801516874688&lt;/D&gt;&lt;D xsi:type="xsd:double"&gt;19.665585060592&lt;/D&gt;&lt;D xsi:type="xsd:double"&gt;19.4648844113015&lt;/D&gt;&lt;D xsi:type="xsd:double"&gt;23.3091836212722&lt;/D&gt;&lt;/FQL&gt;&lt;FQL&gt;&lt;Q&gt;2330-TW^FF_GROSS_MGN(ANN_R,-5AY,0)&lt;/Q&gt;&lt;R&gt;6&lt;/R&gt;&lt;C&gt;1&lt;/C&gt;&lt;D xsi:type="xsd:double"&gt;43.4975114969493&lt;/D&gt;&lt;D xsi:type="xsd:double"&gt;51.0405426844274&lt;/D&gt;&lt;D xsi:type="xsd:double"&gt;49.6921439959876&lt;/D&gt;&lt;D xsi:type="xsd:double"&gt;58.1664649116907&lt;/D&gt;&lt;D xsi:type="xsd:double"&gt;52.8411090446457&lt;/D&gt;&lt;D xsi:type="xsd:double"&gt;54.7381208828412&lt;/D&gt;&lt;/FQL&gt;&lt;FQL&gt;&lt;Q&gt;TSLA-US^FF_GROSS_MGN(ANN_R,-5AY,0)&lt;/Q&gt;&lt;R&gt;6&lt;/R&gt;&lt;C&gt;1&lt;/C&gt;&lt;D xsi:type="xsd:double"&gt;16.5554560989503&lt;/D&gt;&lt;D xsi:type="xsd:double"&gt;21.0235920852359&lt;/D&gt;&lt;D xsi:type="xsd:double"&gt;25.2791557512588&lt;/D&gt;&lt;D xsi:type="xsd:double"&gt;25.598438535759&lt;/D&gt;&lt;D xsi:type="xsd:double"&gt;18.2488917363314&lt;/D&gt;&lt;D xsi:type="xsd:double"&gt;17.8626266762207&lt;/D&gt;&lt;/FQL&gt;&lt;FQL&gt;&lt;Q&gt;2222-SA^FF_GROSS_MGN(ANN_R,-5AY,0)&lt;/Q&gt;&lt;R&gt;6&lt;/R&gt;&lt;C&gt;1&lt;/C&gt;&lt;D xsi:type="xsd:double"&gt;57.6679050926394&lt;/D&gt;&lt;D xsi:type="xsd:double"&gt;50.3963038704731&lt;/D&gt;&lt;D xsi:type="xsd:double"&gt;55.5999701682961&lt;/D&gt;&lt;D xsi:type="xsd:double"&gt;54.3660730162246&lt;/D&gt;&lt;D xsi:type="xsd:double"&gt;51.1824661950486&lt;/D&gt;&lt;D xsi:type="xsd:double"&gt;48.2754926806958&lt;/D&gt;&lt;/FQL&gt;&lt;FQL&gt;&lt;Q&gt;META-US^FF_GROSS_MGN(ANN_R,-5AY,0)&lt;/Q&gt;&lt;R&gt;6&lt;/R&gt;&lt;C&gt;1&lt;/C&gt;&lt;D xsi:type="xsd:double"&gt;81.9369987411064&lt;/D&gt;&lt;D xsi:type="xsd:double"&gt;80.5827953236782&lt;/D&gt;&lt;D xsi:type="xsd:double"&gt;80.7943762772516&lt;/D&gt;&lt;D xsi:type="xsd:double"&gt;79.6293596549151&lt;/D&gt;&lt;D xsi:type="xsd:double"&gt;80.7223021156098&lt;/D&gt;&lt;D xsi:type="xsd:double"&gt;81.684001920961&lt;/D&gt;&lt;/FQL&gt;&lt;FQL&gt;&lt;Q&gt;AVGO-US^FF_GROSS_MGN(ANN_R,-5AY,0)&lt;/Q&gt;&lt;R&gt;6&lt;/R&gt;&lt;C&gt;1&lt;/C&gt;&lt;D xsi:type="xsd:double"&gt;47.1832544143028&lt;/D&gt;&lt;D xsi:type="xsd:double"&gt;46.6761553918285&lt;/D&gt;&lt;D xsi:type="xsd:double"&gt;54.2258652094718&lt;/D&gt;&lt;D xsi:type="xsd:double"&gt;62.0064452007349&lt;/D&gt;&lt;D xsi:type="xsd:double"&gt;65.0492755241631&lt;/D&gt;&lt;D xsi:type="xsd:double"&gt;57.2362042889828&lt;/D&gt;&lt;/FQL&gt;&lt;FQL&gt;&lt;Q&gt;AMZN-US^FF_GROSS_MGN(ANN_R,-5AY,0)&lt;/Q&gt;&lt;R&gt;6&lt;/R&gt;&lt;C&gt;1&lt;/C&gt;&lt;D xsi:type="xsd:double"&gt;40.9900114786006&lt;/D&gt;&lt;D xsi:type="xsd:double"&gt;39.5677918687057&lt;/D&gt;&lt;D xsi:type="xsd:double"&gt;42.0325144416396&lt;/D&gt;&lt;D xsi:type="xsd:double"&gt;43.8053398653263&lt;/D&gt;&lt;D xsi:type="xsd:double"&gt;46.9820889550006&lt;/D&gt;&lt;D xsi:type="xsd:double"&gt;48.8543934641568&lt;/D&gt;&lt;/FQL&gt;&lt;FQL&gt;&lt;Q&gt;GOOGL-US^FF_GROSS_MGN(ANN_R,-5AY,0)&lt;/Q&gt;&lt;R&gt;6&lt;/R&gt;&lt;C&gt;1&lt;/C&gt;&lt;D xsi:type="xsd:double"&gt;55.4553227345386&lt;/D&gt;&lt;D xsi:type="xsd:double"&gt;53.5333150534686&lt;/D&gt;&lt;D xsi:type="xsd:double"&gt;56.9148853538806&lt;/D&gt;&lt;D xsi:type="xsd:double"&gt;55.0679127725857&lt;/D&gt;&lt;D xsi:type="xsd:double"&gt;56.7475265092445&lt;/D&gt;&lt;D xsi:type="xsd:double"&gt;58.1752223368886&lt;/D&gt;&lt;/FQL&gt;&lt;FQL&gt;&lt;Q&gt;AAPL-US^FF_GROSS_MGN(ANN_R,-5AY,0)&lt;/Q&gt;&lt;R&gt;6&lt;/R&gt;&lt;C&gt;1&lt;/C&gt;&lt;D xsi:type="xsd:double"&gt;37.5830871491876&lt;/D&gt;&lt;D xsi:type="xsd:double"&gt;37.937990151377&lt;/D&gt;&lt;D xsi:type="xsd:double"&gt;41.7793596251678&lt;/D&gt;&lt;D xsi:type="xsd:double"&gt;43.3096305613601&lt;/D&gt;&lt;D xsi:type="xsd:double"&gt;44.1311295772076&lt;/D&gt;&lt;D xsi:type="xsd:double"&gt;46.2063498152339&lt;/D&gt;&lt;/FQL&gt;&lt;FQL&gt;&lt;Q&gt;MSFT-US^FF_GROSS_MGN(ANN_R,-5AY,0)&lt;/Q&gt;&lt;R&gt;6&lt;/R&gt;&lt;C&gt;1&lt;/C&gt;&lt;D xsi:type="xsd:double"&gt;67.781001992798&lt;/D&gt;&lt;D xsi:type="xsd:double"&gt;68.9258007710247&lt;/D&gt;&lt;D xsi:type="xsd:double"&gt;68.4016744842891&lt;/D&gt;&lt;D xsi:type="xsd:double"&gt;68.920085883491&lt;/D&gt;&lt;D xsi:type="xsd:double"&gt;69.7644438279714&lt;/D&gt;&lt;D xsi:type="xsd:double"&gt;68.8237423861652&lt;/D&gt;&lt;/FQL&gt;&lt;FQL&gt;&lt;Q&gt;1398-HK^FG_TOTAL_RETURNC(0,-12AM)&lt;/Q&gt;&lt;R&gt;1&lt;/R&gt;&lt;C&gt;1&lt;/C&gt;&lt;D xsi:type="xsd:double"&gt;48.41294&lt;/D&gt;&lt;/FQL&gt;&lt;FQL&gt;&lt;Q&gt;1398-HK^P_PRICE(0)/P_PRICE_LOW_PR(0,,,,,,"PRICE","INTRA","52W")-1&lt;/Q&gt;&lt;R&gt;1&lt;/R&gt;&lt;C&gt;1&lt;/C&gt;&lt;D xsi:type="xsd:double"&gt;0.3967135&lt;/D&gt;&lt;/FQL&gt;&lt;FQL&gt;&lt;Q&gt;1398-HK^P_PRICE(0)/P_PRICE_HIGH_PR(0,,,,,,"PRICE","INTRA","52W")&lt;/Q&gt;&lt;R&gt;1&lt;/R&gt;&lt;C&gt;1&lt;/C&gt;&lt;D xsi:type="xsd:double"&gt;0.91820985&lt;/D&gt;&lt;/FQL&gt;&lt;FQL&gt;&lt;Q&gt;1398-HK^FG_TOTAL_RETURNC(0,-6AM)&lt;/Q&gt;&lt;R&gt;1&lt;/R&gt;&lt;C&gt;1&lt;/C&gt;&lt;D xsi:type="xsd:double"&gt;8.4289665&lt;/D&gt;&lt;/FQL&gt;&lt;FQL&gt;&lt;Q&gt;1398-HK^FG_TOTAL_RETURNC(0,-3AM)&lt;/Q&gt;&lt;R&gt;1&lt;/R&gt;&lt;C&gt;1&lt;/C&gt;&lt;D xsi:type="xsd:double"&gt;-0.38639307&lt;/D&gt;&lt;/FQL&gt;&lt;FQL&gt;&lt;Q&gt;1398-HK^FG_TOTAL_RETURNC(0,-1AM)&lt;/Q&gt;&lt;R&gt;1&lt;/R&gt;&lt;C&gt;1&lt;/C&gt;&lt;D xsi:type="xsd:double"&gt;-0.16778708&lt;/D&gt;&lt;/FQL&gt;&lt;FQL&gt;&lt;Q&gt;005930-KR^FG_TOTAL_RETURNC(0,-12AM)&lt;/Q&gt;&lt;R&gt;1&lt;/R&gt;&lt;C&gt;1&lt;/C&gt;&lt;D xsi:type="xsd:double"&gt;26.33816&lt;/D&gt;&lt;/FQL&gt;&lt;FQL&gt;&lt;Q&gt;005930-KR^P_PRICE(0)/P_PRICE_LOW_PR(0,,,,,,"PRICE","INTRA","52W")-1&lt;/Q&gt;&lt;R&gt;1&lt;/R&gt;&lt;C&gt;1&lt;/C&gt;&lt;D xsi:type="xsd:double"&gt;0.59118235&lt;/D&gt;&lt;/FQL&gt;&lt;FQL&gt;&lt;Q&gt;005930-KR^P_PRICE(0)/P_PRICE_HIGH_PR(0,,,,,,"PRICE","INTRA","52W")&lt;/Q&gt;&lt;R&gt;1&lt;/R&gt;&lt;C&gt;1&lt;/C&gt;&lt;D xsi:type="xsd:double"&gt;0.99874216&lt;/D&gt;&lt;/FQL&gt;&lt;FQL&gt;&lt;Q&gt;005930-KR^FG_TOTAL_RETURNC(0,-6AM)&lt;/Q&gt;&lt;R&gt;1&lt;/R&gt;&lt;C&gt;1&lt;/C&gt;&lt;D xsi:type="xsd:double"&gt;46.916973&lt;/D&gt;&lt;/FQL&gt;&lt;FQL&gt;&lt;Q&gt;005930-KR^FG_TOTAL_RETURNC(0,-3AM)&lt;/Q&gt;&lt;R&gt;1&lt;/R&gt;&lt;C&gt;1&lt;/C&gt;&lt;D xsi:type="xsd:double"&gt;39.649082&lt;/D&gt;&lt;/FQL&gt;&lt;FQL&gt;&lt;Q&gt;005930-KR^FG_TOTAL_RETURNC(0,-1AM)&lt;/Q&gt;&lt;R&gt;1&lt;/R&gt;&lt;C&gt;1&lt;/C&gt;&lt;D xsi:type="xsd:double"&gt;10.893858&lt;/D&gt;&lt;/FQL&gt;&lt;FQL&gt;&lt;Q&gt;PG-US^FG_TOTAL_RETURNC(0,-12AM)&lt;/Q&gt;&lt;R&gt;1&lt;/R&gt;&lt;C&gt;1&lt;/C&gt;&lt;D xsi:type="xsd:double"&gt;-8.558792&lt;/D&gt;&lt;/FQL&gt;&lt;FQL&gt;&lt;Q&gt;PG-US^P_PRICE(0)/P_PRICE_LOW_PR(0,,,,,,"PRICE","INTRA","52W")-1&lt;/Q&gt;&lt;R&gt;1&lt;/R&gt;&lt;C&gt;1&lt;/C&gt;&lt;D xsi:type="xsd:double"&gt;0.054299235&lt;/D&gt;&lt;/FQL&gt;&lt;FQL&gt;&lt;Q&gt;PG-US^P_PRICE(0)/P_PRICE_HIGH_PR(0,,,,,,"PRICE","INTRA","52W")&lt;/Q&gt;&lt;R&gt;1&lt;/R&gt;&lt;C&gt;1&lt;/C&gt;&lt;D xsi:type="xsd:double"&gt;0.87596303&lt;/D&gt;&lt;/FQL&gt;&lt;FQL&gt;&lt;Q&gt;PG-US^FG_TOTAL_RETURNC(0,-6AM)&lt;/Q&gt;&lt;R&gt;1&lt;/R&gt;&lt;C&gt;1&lt;/C&gt;&lt;D xsi:type="xsd:double"&gt;-4.660666&lt;/D&gt;&lt;/FQL&gt;&lt;FQL&gt;&lt;Q&gt;PG-US^FG_TOTAL_RETURNC(0,-3AM)&lt;/Q&gt;&lt;R&gt;1&lt;/R&gt;&lt;C&gt;1&lt;/C&gt;&lt;D xsi:type="xsd:double"&gt;-1.0896981&lt;/D&gt;&lt;/FQL&gt;&lt;FQL&gt;&lt;Q&gt;PG-US^FG_TOTAL_RETURNC(0,-1AM)&lt;/Q&gt;&lt;R&gt;1&lt;/R&gt;&lt;C&gt;1&lt;/C&gt;&lt;D xsi:type="xsd:double"&gt;2.3905158&lt;/D&gt;&lt;/FQL&gt;&lt;FQL&gt;&lt;Q&gt;BAC-US^FG_TOTAL_RETURNC(0,-12AM)&lt;/Q&gt;&lt;R&gt;1&lt;/R&gt;&lt;C&gt;1&lt;/C&gt;&lt;D xsi:type="xsd:double"&gt;32.603848&lt;/D&gt;&lt;/FQL&gt;&lt;FQL&gt;&lt;Q&gt;BAC-US^P_PRICE(0)/P_PRICE_LOW_PR(0,,,,,,"PRICE","INTRA","52W")-1&lt;/Q&gt;&lt;R&gt;1&lt;/R&gt;&lt;C&gt;1&lt;/C&gt;&lt;D xsi:type="xsd:double"&gt;0.5321337&lt;/D&gt;&lt;/FQL&gt;&lt;FQL&gt;&lt;Q&gt;BAC-US^P_PRICE(0)/P_PRICE_HIGH_PR(0,,,,,,"PRICE","INTRA","52W")&lt;/Q&gt;&lt;R&gt;1&lt;/R&gt;&lt;C&gt;1&lt;/C&gt;&lt;D xsi:type="xsd:double"&gt;0.99158347&lt;/D&gt;&lt;/FQL&gt;&lt;FQL&gt;&lt;Q&gt;BAC-US^FG_TOTAL_RETURNC(0,-6AM)&lt;/Q&gt;&lt;R&gt;1&lt;/R&gt;&lt;C&gt;1&lt;/C&gt;&lt;D xsi:type="xsd:double"&gt;25.310719&lt;/D&gt;&lt;/FQL&gt;&lt;FQL&gt;&lt;Q&gt;BAC-US^FG_TOTAL_RETURNC(0,-3AM)&lt;/Q&gt;&lt;R&gt;1&lt;/R&gt;&lt;C&gt;1&lt;/C&gt;&lt;D xsi:type="xsd:double"&gt;14.715171&lt;/D&gt;&lt;/FQL&gt;&lt;FQL&gt;&lt;Q&gt;BAC-US^FG_TOTAL_RETURNC(0,-1AM)&lt;/Q&gt;&lt;R&gt;1&lt;/R&gt;&lt;C&gt;1&lt;/C&gt;&lt;D xsi:type="xsd:double"&gt;8.532179&lt;/D&gt;&lt;/FQL&gt;&lt;FQL&gt;&lt;Q&gt;9988-HK^FG_TOTAL_RETURNC(0,-12AM)&lt;/Q&gt;&lt;R&gt;1&lt;/R&gt;&lt;C&gt;1&lt;/C&gt;&lt;D xsi:type="xsd:double"&gt;90.297554&lt;/D&gt;&lt;/FQL&gt;&lt;FQL&gt;&lt;Q&gt;9988-HK^P_PRICE(0)/P_PRICE_LOW_PR(0,,,,,,"PRICE","INTRA","52W")-1&lt;/Q&gt;&lt;R&gt;1&lt;/R&gt;&lt;C&gt;1&lt;/C&gt;&lt;D xsi:type="xsd:double"&gt;0.9844861&lt;/D&gt;&lt;/FQL&gt;&lt;FQL&gt;&lt;Q&gt;9988-HK^P_PRICE(0)/P_PRICE_HIGH_PR(0,,,,,,"PRICE","INTRA","52W")&lt;/Q&gt;&lt;R&gt;1&lt;/R&gt;&lt;C&gt;1&lt;/C&gt;&lt;D xsi:type="xsd:double"&gt;0.9789541&lt;/D&gt;&lt;/FQL&gt;&lt;FQL&gt;&lt;Q&gt;9988-HK^FG_TOTAL_RETURNC(0,-6AM)&lt;/Q&gt;&lt;R&gt;1&lt;/R&gt;&lt;C&gt;1&lt;/C&gt;&lt;D xsi:type="xsd:double"&gt;14.907206&lt;/D&gt;&lt;/FQL&gt;&lt;FQL&gt;&lt;Q&gt;9988-HK^FG_TOTAL_RETURNC(0,-3AM)&lt;/Q&gt;&lt;R&gt;1&lt;/R&gt;&lt;C&gt;1&lt;/C&gt;&lt;D xsi:type="xsd:double"&gt;35.96102&lt;/D&gt;&lt;/FQL&gt;&lt;FQL&gt;&lt;Q&gt;9988-HK^FG_TOTAL_RETURNC(0,-1AM)&lt;/Q&gt;&lt;R&gt;1&lt;/R&gt;&lt;C&gt;1&lt;/C&gt;&lt;D xsi:type="xsd:double"&gt;29.974604&lt;/D&gt;&lt;/FQL&gt;&lt;FQL&gt;&lt;Q&gt;ABBV-US^FG_TOTAL_RETURNC(0,-12AM)&lt;/Q&gt;&lt;R&gt;1&lt;/R&gt;&lt;C&gt;1&lt;/C&gt;&lt;D xsi:type="xsd:double"&gt;14.489233&lt;/D&gt;&lt;/FQL&gt;&lt;FQL&gt;&lt;Q&gt;ABBV-US^P_PRICE(0)/P_PRICE_LOW_PR(0,,,,,,"PRICE","INTRA","52W")-1&lt;/Q&gt;&lt;R&gt;1&lt;/R&gt;&lt;C&gt;1&lt;/C&gt;&lt;D xsi:type="xsd:double"&gt;0.32018805&lt;/D&gt;&lt;/FQL&gt;&lt;FQL&gt;&lt;Q&gt;ABBV-US^P_PRICE(0)/P_PRICE_HIGH_PR(0,,,,,,"PRICE","INTRA","52W")&lt;/Q&gt;&lt;R&gt;1&lt;/R&gt;&lt;C&gt;1&lt;/C&gt;&lt;D xsi:type="xsd:double"&gt;0.9751764&lt;/D&gt;&lt;/FQL&gt;&lt;FQL&gt;&lt;Q&gt;ABBV-US^FG_TOTAL_RETURNC(0,-6AM)&lt;/Q&gt;&lt;R&gt;1&lt;/R&gt;&lt;C&gt;1&lt;/C&gt;&lt;D xsi:type="xsd:double"&gt;3.9743423&lt;/D&gt;&lt;/FQL&gt;&lt;FQL&gt;&lt;Q&gt;ABBV-US^FG_TOTAL_RETURNC(0,-3AM)&lt;/Q&gt;&lt;R&gt;1&lt;/R&gt;&lt;C&gt;1&lt;/C&gt;&lt;D xsi:type="xsd:double"&gt;14.305151&lt;/D&gt;&lt;/FQL&gt;&lt;FQL&gt;&lt;Q&gt;ABBV-US^FG_TOTAL_RETURNC(0,-1AM)&lt;/Q&gt;&lt;R&gt;1&lt;/R&gt;&lt;C&gt;1&lt;/C&gt;&lt;D xsi:type="xsd:double"&gt;4.6301126&lt;/D&gt;&lt;/FQL&gt;&lt;FQL&gt;&lt;Q&gt;PLTR-US^FG_TOTAL_RETURNC(0,-12AM)&lt;/Q&gt;&lt;R&gt;1&lt;/R&gt;&lt;C&gt;1&lt;/C&gt;&lt;D xsi:type="xsd:double"&gt;368.9066&lt;/D&gt;&lt;/FQL&gt;&lt;FQL&gt;&lt;Q&gt;PLTR-US^P_PRICE(0)/P_PRICE_LOW_PR(0,,,,,,"PRICE","INTRA","52W")-1&lt;/Q&gt;&lt;R&gt;1&lt;/R&gt;&lt;C&gt;1&lt;/C&gt;&lt;D xsi:type="xsd:double"&gt;3.7678523&lt;/D&gt;&lt;/FQL&gt;&lt;FQL&gt;&lt;Q&gt;PLTR-US^P_PRICE(0)/P_PRICE_HIGH_PR(0,,,,,,"PRICE","INTRA","52W")&lt;/Q&gt;&lt;R&gt;1&lt;/R&gt;&lt;C&gt;1&lt;/C&gt;&lt;D xsi:type="xsd:double"&gt;0.89610523&lt;/D&gt;&lt;/FQL&gt;&lt;FQL&gt;&lt;Q&gt;PLTR-US^FG_TOTAL_RETURNC(0,-6AM)&lt;/Q&gt;&lt;R&gt;1&lt;/R&gt;&lt;C&gt;1&lt;/C&gt;&lt;D xsi:type="xsd:double"&gt;97.42578&lt;/D&gt;&lt;/FQL&gt;&lt;FQL&gt;&lt;Q&gt;PLTR-US^FG_TOTAL_RETURNC(0,-3AM)&lt;/Q&gt;&lt;R&gt;1&lt;/R&gt;&lt;C&gt;1&lt;/C&gt;&lt;D xsi:type="xsd:double"&gt;20.401657&lt;/D&gt;&lt;/FQL&gt;&lt;FQL&gt;&lt;Q&gt;PLTR-US^FG_TOTAL_RETURNC(0,-1AM)&lt;/Q&gt;&lt;R&gt;1&lt;/R&gt;&lt;C&gt;1&lt;/C&gt;&lt;D xsi:type="xsd:double"&gt;-3.900212&lt;/D&gt;&lt;/FQL&gt;&lt;FQL&gt;&lt;Q&gt;HD-US^FG_TOTAL_RETURNC(0,-12AM)&lt;/Q&gt;&lt;R&gt;1&lt;/R&gt;&lt;C&gt;1&lt;/C&gt;&lt;D xsi:type="xsd:double"&gt;12.962902&lt;/D&gt;&lt;/FQL&gt;&lt;FQL&gt;&lt;Q&gt;HD-US^P_PRICE(0)/P_PRICE_LOW_PR(0,,,,,,"PRICE","INTRA","52W")-1&lt;/Q&gt;&lt;R&gt;1&lt;/R&gt;&lt;C&gt;1&lt;/C&gt;&lt;D xsi:type="xsd:double"&gt;0.29156327&lt;/D&gt;&lt;/FQL&gt;&lt;FQL&gt;&lt;Q&gt;HD-US^P_PRICE(0)/P_PRICE_HIGH_PR(0,,,,,,"PRICE","INTRA","52W")&lt;/Q&gt;&lt;R&gt;1&lt;/R&gt;&lt;C&gt;1&lt;/C&gt;&lt;D xsi:type="xsd:double"&gt;0.9592144&lt;/D&gt;&lt;/FQL&gt;&lt;FQL&gt;&lt;Q&gt;HD-US^FG_TOTAL_RETURNC(0,-6AM)&lt;/Q&gt;&lt;R&gt;1&lt;/R&gt;&lt;C&gt;1&lt;/C&gt;&lt;D xsi:type="xsd:double"&gt;21.38685&lt;/D&gt;&lt;/FQL&gt;&lt;FQL&gt;&lt;Q&gt;HD-US^FG_TOTAL_RETURNC(0,-3AM)&lt;/Q&gt;&lt;R&gt;1&lt;/R&gt;&lt;C&gt;1&lt;/C&gt;&lt;D xsi:type="xsd:double"&gt;19.86779&lt;/D&gt;&lt;/FQL&gt;&lt;FQL&gt;&lt;Q&gt;HD-US^FG_TOTAL_RETURNC(0,-1AM)&lt;/Q&gt;&lt;R&gt;1&lt;/R&gt;&lt;C&gt;1&lt;/C&gt;&lt;D xsi:type="xsd:double"&gt;6.1156034&lt;/D&gt;&lt;/FQL&gt;&lt;FQL&gt;&lt;Q&gt;COST-US^FG_TOTAL_RETURNC(0,-12AM)&lt;/Q&gt;&lt;R&gt;1&lt;/R&gt;&lt;C&gt;1&lt;/C&gt;&lt;D xsi:type="xsd:double"&gt;5.4031014&lt;/D&gt;&lt;/FQL&gt;&lt;FQL&gt;&lt;Q&gt;COST-US^P_PRICE(0)/P_PRICE_LOW_PR(0,,,,,,"PRICE","INTRA","52W")-1&lt;/Q&gt;&lt;R&gt;1&lt;/R&gt;&lt;C&gt;1&lt;/C&gt;&lt;D xsi:type="xsd:double"&gt;0.09791744&lt;/D&gt;&lt;/FQL&gt;&lt;FQL&gt;&lt;Q&gt;COST-US^P_PRICE(0)/P_PRICE_HIGH_PR(0,,,,,,"PRICE","INTRA","52W")&lt;/Q&gt;&lt;R&gt;1&lt;/R&gt;&lt;C&gt;1&lt;/C&gt;&lt;D xsi:type="xsd:double"&gt;0.88298935&lt;/D&gt;&lt;/FQL&gt;&lt;FQL&gt;&lt;Q&gt;COST-US^FG_TOTAL_RETURNC(0,-6AM)&lt;/Q&gt;&lt;R&gt;1&lt;/R&gt;&lt;C&gt;1&lt;/C&gt;&lt;D xsi:type="xsd:double"&gt;5.606532&lt;/D&gt;&lt;/FQL&gt;&lt;FQL&gt;&lt;Q&gt;COST-US^FG_TOTAL_RETURNC(0,-3AM)&lt;/Q&gt;&lt;R&gt;1&lt;/R&gt;&lt;C&gt;1&lt;/C&gt;&lt;D xsi:type="xsd:double"&gt;-3.1482935&lt;/D&gt;&lt;/FQL&gt;&lt;FQL&gt;&lt;Q&gt;COST-US^FG_TOTAL_RETURNC(0,-1AM)&lt;/Q&gt;&lt;R&gt;1&lt;/R&gt;&lt;C&gt;1&lt;/C&gt;&lt;D xsi:type="xsd:double"&gt;-2.054441&lt;/D&gt;&lt;/FQL&gt;&lt;FQL&gt;&lt;Q&gt;JNJ-US^FG_TOTAL_RETURNC(0,-12AM)&lt;/Q&gt;&lt;R&gt;1&lt;/R&gt;&lt;C&gt;1&lt;/C&gt;&lt;D xsi:type="xsd:double"&gt;9.079611&lt;/D&gt;&lt;/FQL&gt;&lt;FQL&gt;&lt;Q&gt;JNJ-US^P_PRICE(0)/P_PRICE_LOW_PR(0,,,,,,"PRICE","INTRA","52W")-1&lt;/Q&gt;&lt;R&gt;1&lt;/R&gt;&lt;C&gt;1&lt;/C&gt;&lt;D xsi:type="xsd:double"&gt;0.25433624&lt;/D&gt;&lt;/FQL&gt;&lt;FQL&gt;&lt;Q&gt;JNJ-US^P_PRICE(0)/P_PRICE_HIGH_PR(0,,,,,,"PRICE","INTRA","52W")&lt;/Q&gt;&lt;R&gt;1&lt;/R&gt;&lt;C&gt;1&lt;/C&gt;&lt;D xsi:type="xsd:double"&gt;0.9740561&lt;/D&gt;&lt;/FQL&gt;&lt;FQL&gt;&lt;Q&gt;JNJ-US^FG_TOTAL_RETURNC(0,-6AM)&lt;/Q&gt;&lt;R&gt;1&lt;/R&gt;&lt;C&gt;1&lt;/C&gt;&lt;D xsi:type="xsd:double"&gt;10.10853&lt;/D&gt;&lt;/FQL&gt;&lt;FQL&gt;&lt;Q&gt;JNJ-US^FG_TOTAL_RETURNC(0,-3AM)&lt;/Q&gt;&lt;R&gt;1&lt;/R&gt;&lt;C&gt;1&lt;/C&gt;&lt;D xsi:type="xsd:double"&gt;14.521181&lt;/D&gt;&lt;/FQL&gt;&lt;FQL&gt;&lt;Q&gt;JNJ-US^FG_TOTAL_RETURNC(0,-1AM)&lt;/Q&gt;&lt;R&gt;1&lt;/R&gt;&lt;C&gt;1&lt;/C&gt;&lt;D xsi:type="xsd:double"&gt;0.6339431&lt;/D&gt;&lt;/FQL&gt;&lt;FQL&gt;&lt;Q&gt;XOM-US^FG_TOTAL_RETURNC(0,-12AM)&lt;/Q&gt;&lt;R&gt;1&lt;/R&gt;&lt;C&gt;1&lt;/C&gt;&lt;D xsi:type="xsd:double"&gt;5.444622&lt;/D&gt;&lt;/FQL&gt;&lt;FQL&gt;&lt;Q&gt;XOM-US^P_PRICE(0)/P_PRICE_LOW_PR(0,,,,,,"PRICE","INTRA","52W")-1&lt;/Q&gt;&lt;R&gt;1&lt;/R&gt;&lt;C&gt;1&lt;/C&gt;&lt;D xsi:type="xsd:double"&gt;0.17259705&lt;/D&gt;&lt;/FQL&gt;&lt;FQL&gt;&lt;Q&gt;XOM-US^P_PRICE(0)/P_PRICE_HIGH_PR(0,,,,,,"PRICE","INTRA","52W")&lt;/Q&gt;&lt;R&gt;1&lt;/R&gt;&lt;C&gt;1&lt;/C&gt;&lt;D xsi:type="xsd:double"&gt;0.90770936&lt;/D&gt;&lt;/FQL&gt;&lt;FQL&gt;&lt;Q&gt;XOM-US^FG_TOTAL_RETURNC(0,-6AM)&lt;/Q&gt;&lt;R&gt;1&lt;/R&gt;&lt;C&gt;1&lt;/C&gt;&lt;D xsi:type="xsd:double"&gt;4.380226&lt;/D&gt;&lt;/FQL&gt;&lt;FQL&gt;&lt;Q&gt;XOM-US^FG_TOTAL_RETURNC(0,-3AM)&lt;/Q&gt;&lt;R&gt;1&lt;/R&gt;&lt;C&gt;1&lt;/C&gt;&lt;D xsi:type="xsd:double"&gt;2.9037595&lt;/D&gt;&lt;/FQL&gt;&lt;FQL&gt;&lt;Q&gt;XOM-US^FG_TOTAL_RETURNC(0,-1AM)&lt;/Q&gt;&lt;R&gt;1&lt;/R&gt;&lt;C&gt;1&lt;/C&gt;&lt;D xsi:type="xsd:double"&gt;7.690871&lt;/D&gt;&lt;/FQL&gt;&lt;FQL&gt;&lt;Q&gt;NFLX-US^FG_TOTAL_RETURNC(0,-12AM)&lt;/Q&gt;&lt;R&gt;1&lt;/R&gt;&lt;C&gt;1&lt;/C&gt;&lt;D xsi:type="xsd:double"&gt;72.36324&lt;/D&gt;&lt;/FQL&gt;&lt;FQL&gt;&lt;Q&gt;NFLX-US^P_PRICE(0)/P_PRICE_LOW_PR(0,,,,,,"PRICE","INTRA","52W")-1&lt;/Q&gt;&lt;R&gt;1&lt;/R&gt;&lt;C&gt;1&lt;/C&gt;&lt;D xsi:type="xsd:double"&gt;0.77097714&lt;/D&gt;&lt;/FQL&gt;&lt;FQL&gt;&lt;Q&gt;NFLX-US^P_PRICE(0)/P_PRICE_HIGH_PR(0,,,,,,"PRICE","INTRA","52W")&lt;/Q&gt;&lt;R&gt;1&lt;/R&gt;&lt;C&gt;1&lt;/C&gt;&lt;D xsi:type="xsd:double"&gt;0.89513475&lt;/D&gt;&lt;/FQL&gt;&lt;FQL&gt;&lt;Q&gt;NFLX-US^FG_TOTAL_RETURNC(0,-6AM)&lt;/Q&gt;&lt;R&gt;1&lt;/R&gt;&lt;C&gt;1&lt;/C&gt;&lt;D xsi:type="xsd:double"&gt;30.77451&lt;/D&gt;&lt;/FQL&gt;&lt;FQL&gt;&lt;Q&gt;NFLX-US^FG_TOTAL_RETURNC(0,-3AM)&lt;/Q&gt;&lt;R&gt;1&lt;/R&gt;&lt;C&gt;1&lt;/C&gt;&lt;D xsi:type="xsd:double"&gt;-2.0271719&lt;/D&gt;&lt;/FQL&gt;&lt;FQL&gt;&lt;Q&gt;NFLX-US^FG_TOTAL_RETURNC(0,-1AM)&lt;/Q&gt;&lt;R&gt;1&lt;/R&gt;&lt;C&gt;1&lt;/C&gt;&lt;D xsi:type="xsd:double"&gt;-3.1026244&lt;/D&gt;&lt;/FQL&gt;&lt;FQL&gt;&lt;Q&gt;MA-US^FG_TOTAL_RETURNC(0,-12AM)&lt;/Q&gt;&lt;R&gt;1&lt;/R&gt;&lt;C&gt;1&lt;/C&gt;&lt;D xsi:type="xsd:double"&gt;18.490196&lt;/D&gt;&lt;/FQL&gt;&lt;FQL&gt;&lt;Q&gt;MA-US^P_PRICE(0)/P_PRICE_LOW_PR(0,,,,,,"PRICE","INTRA","52W")-1&lt;/Q&gt;&lt;R&gt;1&lt;/R&gt;&lt;C&gt;1&lt;/C&gt;&lt;D xsi:type="xsd:double"&gt;0.25952017&lt;/D&gt;&lt;/FQL&gt;&lt;FQL&gt;&lt;Q&gt;MA-US^P_PRICE(0)/P_PRICE_HIGH_PR(0,,,,,,"PRICE","INTRA","52W")&lt;/Q&gt;&lt;R&gt;1&lt;/R&gt;&lt;C&gt;1&lt;/C&gt;&lt;D xsi:type="xsd:double"&gt;0.97449183&lt;/D&gt;&lt;/FQL&gt;&lt;FQL&gt;&lt;Q&gt;MA-US^FG_TOTAL_RETURNC(0,-6AM)&lt;/Q&gt;&lt;R&gt;1&lt;/R&gt;&lt;C&gt;1&lt;/C&gt;&lt;D xsi:type="xsd:double"&gt;11.453724&lt;/D&gt;&lt;/FQL&gt;&lt;FQL&gt;&lt;Q&gt;MA-US^FG_TOTAL_RETURNC(0,-3AM)&lt;/Q&gt;&lt;R&gt;1&lt;/R&gt;&lt;C&gt;1&lt;/C&gt;&lt;D xsi:type="xsd:double"&gt;3.2600045&lt;/D&gt;&lt;/FQL&gt;&lt;FQL&gt;&lt;Q&gt;MA-US^FG_TOTAL_RETURNC(0,-1AM)&lt;/Q&gt;&lt;R&gt;1&lt;/R&gt;&lt;C&gt;1&lt;/C&gt;&lt;D xsi:type="xsd:double"&gt;0.81140995&lt;/D&gt;&lt;/FQL&gt;&lt;FQL&gt;&lt;Q&gt;V-US^FG_TOTAL_RETURNC(0,-12AM)&lt;/Q&gt;&lt;R&gt;1&lt;/R&gt;&lt;C&gt;1&lt;/C&gt;&lt;D xsi:type="xsd:double"&gt;17.878937&lt;/D&gt;&lt;/FQL&gt;&lt;FQL&gt;&lt;Q&gt;V-US^P_PRICE(0)/P_PRICE_LOW_PR(0,,,,,,"PRICE","INTRA","52W")-1&lt;/Q&gt;&lt;R&gt;1&lt;/R&gt;&lt;C&gt;1&lt;/C&gt;&lt;D xsi:type="xsd:double"&gt;0.26768064&lt;/D&gt;&lt;/FQL&gt;&lt;FQL&gt;&lt;Q&gt;V-US^P_PRICE(0)/P_PRICE_HIGH_PR(0,,,,,,"PRICE","INTRA","52W")&lt;/Q&gt;&lt;R&gt;1&lt;/R&gt;&lt;C&gt;1&lt;/C&gt;&lt;D xsi:type="xsd:double"&gt;0.90551513&lt;/D&gt;&lt;/FQL&gt;&lt;FQL&gt;&lt;Q&gt;V-US^FG_TOTAL_RETURNC(0,-6AM)&lt;/Q&gt;&lt;R&gt;1&lt;/R&gt;&lt;C&gt;1&lt;/C&gt;&lt;D xsi:type="xsd:double"&gt;2.8300405&lt;/D&gt;&lt;/FQL&gt;&lt;FQL&gt;&lt;Q&gt;V-US^FG_TOTAL_RETURNC(0,-3AM)&lt;/Q&gt;&lt;R&gt;1&lt;/R&gt;&lt;C&gt;1&lt;/C&gt;&lt;D xsi:type="xsd:double"&gt;-4.178649&lt;/D&gt;&lt;/FQL&gt;&lt;FQL&gt;&lt;Q&gt;V-US^FG_TOTAL_RETURNC(0,-1AM)&lt;/Q&gt;&lt;R&gt;1&lt;/R&gt;&lt;C&gt;1&lt;/C&gt;&lt;D xsi:type="xsd:double"&gt;-1.2889385&lt;/D&gt;&lt;/FQL&gt;&lt;FQL&gt;&lt;Q&gt;LLY-US^FG_TOTAL_RETURNC(0,-12AM)&lt;/Q&gt;&lt;R&gt;1&lt;/R&gt;&lt;C&gt;1&lt;/C&gt;&lt;D xsi:type="xsd:double"&gt;-16.563665&lt;/D&gt;&lt;/FQL&gt;&lt;FQL&gt;&lt;Q&gt;LLY-US^P_PRICE(0)/P_PRICE_LOW_PR(0,,,,,,"PRICE","INTRA","52W")-1&lt;/Q&gt;&lt;R&gt;1&lt;/R&gt;&lt;C&gt;1&lt;/C&gt;&lt;D xsi:type="xsd:double"&gt;0.22592902&lt;/D&gt;&lt;/FQL&gt;&lt;FQL&gt;&lt;Q&gt;LLY-US^P_PRICE(0)/P_PRICE_HIGH_PR(0,,,,,,"PRICE","INTRA","52W")&lt;/Q&gt;&lt;R&gt;1&lt;/R&gt;&lt;C&gt;1&lt;/C&gt;&lt;D xsi:type="xsd:double"&gt;0.8136425&lt;/D&gt;&lt;/FQL&gt;&lt;FQL&gt;&lt;Q&gt;LLY-US^FG_TOTAL_RETURNC(0,-6AM)&lt;/Q&gt;&lt;R&gt;1&lt;/R&gt;&lt;C&gt;1&lt;/C&gt;&lt;D xsi:type="xsd:double"&gt;-5.607569&lt;/D&gt;&lt;/FQL&gt;&lt;FQL&gt;&lt;Q&gt;LLY-US^FG_TOTAL_RETURNC(0,-3AM)&lt;/Q&gt;&lt;R&gt;1&lt;/R&gt;&lt;C&gt;1&lt;/C&gt;&lt;D xsi:type="xsd:double"&gt;-5.105901&lt;/D&gt;&lt;/FQL&gt;&lt;FQL&gt;&lt;Q&gt;LLY-US^FG_TOTAL_RETURNC(0,-1AM)&lt;/Q&gt;&lt;R&gt;1&lt;/R&gt;&lt;C&gt;1&lt;/C&gt;&lt;D xsi:type="xsd:double"&gt;9.05267&lt;/D&gt;&lt;/FQL&gt;&lt;FQL&gt;&lt;Q&gt;700-HK^FG_TOTAL_RETURNC(0,-12AM)&lt;/Q&gt;&lt;R&gt;1&lt;/R&gt;&lt;C&gt;1&lt;/C&gt;&lt;D xsi:type="xsd:double"&gt;72.23757&lt;/D&gt;&lt;/FQL&gt;&lt;FQL&gt;&lt;Q&gt;700-HK^P_PRICE(0)/P_PRICE_LOW_PR(0,,,,,,"PRICE","INTRA","52W")-1&lt;/Q&gt;&lt;R&gt;1&lt;/R&gt;&lt;C&gt;1&lt;/C&gt;&lt;D xsi:type="xsd:double"&gt;0.76809216&lt;/D&gt;&lt;/FQL&gt;&lt;FQL&gt;&lt;Q&gt;700-HK^P_PRICE(0)/P_PRICE_HIGH_PR(0,,,,,,"PRICE","INTRA","52W")&lt;/Q&gt;&lt;R&gt;1&lt;/R&gt;&lt;C&gt;1&lt;/C&gt;&lt;D xsi:type="xsd:double"&gt;0.9930716&lt;/D&gt;&lt;/FQL&gt;&lt;FQL&gt;&lt;Q&gt;700-HK^FG_TOTAL_RETURNC(0,-6AM)&lt;/Q&gt;&lt;R&gt;1&lt;/R&gt;&lt;C&gt;1&lt;/C&gt;&lt;D xsi:type="xsd:double"&gt;24.777294&lt;/D&gt;&lt;/FQL&gt;&lt;FQL&gt;&lt;Q&gt;700-HK^FG_TOTAL_RETURNC(0,-3AM)&lt;/Q&gt;&lt;R&gt;1&lt;/R&gt;&lt;C&gt;1&lt;/C&gt;&lt;D xsi:type="xsd:double"&gt;26.594698&lt;/D&gt;&lt;/FQL&gt;&lt;FQL&gt;&lt;Q&gt;700-HK^FG_TOTAL_RETURNC(0,-1AM)&lt;/Q&gt;&lt;R&gt;1&lt;/R&gt;&lt;C&gt;1&lt;/C&gt;&lt;D xsi:type="xsd:double"&gt;8.952702&lt;/D&gt;&lt;/FQL&gt;&lt;FQL&gt;&lt;Q&gt;WMT-US^FG_TOTAL_RETURNC(0,-12AM)&lt;/Q&gt;&lt;R&gt;1&lt;/R&gt;&lt;C&gt;1&lt;/C&gt;&lt;D xsi:type="xsd:double"&gt;29.628014&lt;/D&gt;&lt;/FQL&gt;&lt;FQL&gt;&lt;Q&gt;WMT-US^P_PRICE(0)/P_PRICE_LOW_PR(0,,,,,,"PRICE","INTRA","52W")-1&lt;/Q&gt;&lt;R&gt;1&lt;/R&gt;&lt;C&gt;1&lt;/C&gt;&lt;D xsi:type="xsd:double"&gt;0.3346238&lt;/D&gt;&lt;/FQL&gt;&lt;FQL&gt;&lt;Q&gt;WMT-US^P_PRICE(0)/P_PRICE_HIGH_PR(0,,,,,,"PRICE","INTRA","52W")&lt;/Q&gt;&lt;R&gt;1&lt;/R&gt;&lt;C&gt;1&lt;/C&gt;&lt;D xsi:type="xsd:double"&gt;0.9821462&lt;/D&gt;&lt;/FQL&gt;&lt;FQL&gt;&lt;Q&gt;WMT-US^FG_TOTAL_RETURNC(0,-6AM)&lt;/Q&gt;&lt;R&gt;1&lt;/R&gt;&lt;C&gt;1&lt;/C&gt;&lt;D xsi:type="xsd:double"&gt;22.084272&lt;/D&gt;&lt;/FQL&gt;&lt;FQL&gt;&lt;Q&gt;WMT-US^FG_TOTAL_RETURNC(0,-3AM)&lt;/Q&gt;&lt;R&gt;1&lt;/R&gt;&lt;C&gt;1&lt;/C&gt;&lt;D xsi:type="xsd:double"&gt;9.940636&lt;/D&gt;&lt;/FQL&gt;&lt;FQL&gt;&lt;Q&gt;WMT-US^FG_TOTAL_RETURNC(0,-1AM)&lt;/Q&gt;&lt;R&gt;1&lt;/R&gt;&lt;C&gt;1&lt;/C&gt;&lt;D xsi:type="xsd:double"&gt;3.4199953&lt;/D&gt;&lt;/FQL&gt;&lt;FQL&gt;&lt;Q&gt;JPM-US^FG_TOTAL_RETURNC(0,-12AM)&lt;/Q&gt;&lt;R&gt;1&lt;/R&gt;&lt;C&gt;1&lt;/C&gt;&lt;D xsi:type="xsd:double"&gt;52.123512&lt;/D&gt;&lt;/FQL&gt;&lt;FQL&gt;&lt;Q&gt;JPM-US^P_PRICE(0)/P_PRICE_LOW_PR(0,,,,,,"PRICE","INTRA","52W")-1&lt;/Q&gt;&lt;R&gt;1&lt;/R&gt;&lt;C&gt;1&lt;/C&gt;&lt;D xsi:type="xsd:double"&gt;0.52943206&lt;/D&gt;&lt;/FQL&gt;&lt;FQL&gt;&lt;Q&gt;JPM-US^P_PRICE(0)/P_PRICE_HIGH_PR(0,,,,,,"PRICE","INTRA","52W")&lt;/Q&gt;&lt;R&gt;1&lt;/R&gt;&lt;C&gt;1&lt;/C&gt;&lt;D xsi:type="xsd:double"&gt;0.99449986&lt;/D&gt;&lt;/FQL&gt;&lt;FQL&gt;&lt;Q&gt;JPM-US^FG_TOTAL_RETURNC(0,-6AM)&lt;/Q&gt;&lt;R&gt;1&lt;/R&gt;&lt;C&gt;1&lt;/C&gt;&lt;D xsi:type="xsd:double"&gt;34.538223&lt;/D&gt;&lt;/FQL&gt;&lt;FQL&gt;&lt;Q&gt;JPM-US^FG_TOTAL_RETURNC(0,-3AM)&lt;/Q&gt;&lt;R&gt;1&lt;/R&gt;&lt;C&gt;1&lt;/C&gt;&lt;D xsi:type="xsd:double"&gt;14.903235&lt;/D&gt;&lt;/FQL&gt;&lt;FQL&gt;&lt;Q&gt;JPM-US^FG_TOTAL_RETURNC(0,-1AM)&lt;/Q&gt;&lt;R&gt;1&lt;/R&gt;&lt;C&gt;1&lt;/C&gt;&lt;D xsi:type="xsd:double"&gt;6.437409&lt;/D&gt;&lt;/FQL&gt;&lt;FQL&gt;&lt;Q&gt;ORCL-US^FG_TOTAL_RETURNC(0,-12AM)&lt;/Q&gt;&lt;R&gt;1&lt;/R&gt;&lt;C&gt;1&lt;/C&gt;&lt;D xsi:type="xsd:double"&gt;81.97528&lt;/D&gt;&lt;/FQL&gt;&lt;FQL&gt;&lt;Q&gt;ORCL-US^P_PRICE(0)/P_PRICE_LOW_PR(0,,,,,,"PRICE","INTRA","52W")-1&lt;/Q&gt;&lt;R&gt;1&lt;/R&gt;&lt;C&gt;1&lt;/C&gt;&lt;D xsi:type="xsd:double"&gt;1.579926&lt;/D&gt;&lt;/FQL&gt;&lt;FQL&gt;&lt;Q&gt;ORCL-US^P_PRICE(0)/P_PRICE_HIGH_PR(0,,,,,,"PRICE","INTRA","52W")&lt;/Q&gt;&lt;R&gt;1&lt;/R&gt;&lt;C&gt;1&lt;/C&gt;&lt;D xsi:type="xsd:double"&gt;0.8869895&lt;/D&gt;&lt;/FQL&gt;&lt;FQL&gt;&lt;Q&gt;ORCL-US^FG_TOTAL_RETURNC(0,-6AM)&lt;/Q&gt;&lt;R&gt;1&lt;/R&gt;&lt;C&gt;1&lt;/C&gt;&lt;D xsi:type="xsd:double"&gt;106.642105&lt;/D&gt;&lt;/FQL&gt;&lt;FQL&gt;&lt;Q&gt;ORCL-US^FG_TOTAL_RETURNC(0,-3AM)&lt;/Q&gt;&lt;R&gt;1&lt;/R&gt;&lt;C&gt;1&lt;/C&gt;&lt;D xsi:type="xsd:double"&gt;45.57197&lt;/D&gt;&lt;/FQL&gt;&lt;FQL&gt;&lt;Q&gt;ORCL-US^FG_TOTAL_RETURNC(0,-1AM)&lt;/Q&gt;&lt;R&gt;1&lt;/R&gt;&lt;C&gt;1&lt;/C&gt;&lt;D xsi:type="xsd:double"&gt;23.50974&lt;/D&gt;&lt;/FQL&gt;&lt;FQL&gt;&lt;Q&gt;BRK.B-US^FG_TOTAL_RETURNC(0,-12AM)&lt;/Q&gt;&lt;R&gt;1&lt;/R&gt;&lt;C&gt;1&lt;/C&gt;&lt;D xsi:type="xsd:double"&gt;8.678997&lt;/D&gt;&lt;/FQL&gt;&lt;FQL&gt;&lt;Q&gt;BRK.B-US^P_PRICE(0)/P_PRICE_LOW_PR(0,,,,,,"PRICE","INTRA","52W")-1&lt;/Q&gt;&lt;R&gt;1&lt;/R&gt;&lt;C&gt;1&lt;/C&gt;&lt;D xsi:type="xsd:double"&gt;0.121237755&lt;/D&gt;&lt;/FQL&gt;&lt;FQL&gt;&lt;Q&gt;BRK.B-US^P_PRICE(0)/P_PRICE_HIGH_PR(0,,,,,,"PRICE","INTRA","52W")&lt;/Q&gt;&lt;R&gt;1&lt;/R&gt;&lt;C&gt;1&lt;/C&gt;&lt;D xsi:type="xsd:double"&gt;0.9057686&lt;/D&gt;&lt;/FQL&gt;&lt;FQL&gt;&lt;Q&gt;BRK.B-US^FG_TOTAL_RETURNC(0,-6AM)&lt;/Q&gt;&lt;R&gt;1&lt;/R&gt;&lt;C&gt;1&lt;/C&gt;&lt;D xsi:type="xsd:double"&gt;-4.588026&lt;/D&gt;&lt;/FQL&gt;&lt;FQL&gt;&lt;Q&gt;BRK.B-US^FG_TOTAL_RETURNC(0,-3AM)&lt;/Q&gt;&lt;R&gt;1&lt;/R&gt;&lt;C&gt;1&lt;/C&gt;&lt;D xsi:type="xsd:double"&gt;0.15501976&lt;/D&gt;&lt;/FQL&gt;&lt;FQL&gt;&lt;Q&gt;BRK.B-US^FG_TOTAL_RETURNC(0,-1AM)&lt;/Q&gt;&lt;R&gt;1&lt;/R&gt;&lt;C&gt;1&lt;/C&gt;&lt;D xsi:type="xsd:double"&gt;2.8897643&lt;/D&gt;&lt;/FQL&gt;&lt;FQL&gt;&lt;Q&gt;2330-TW^FG_TOTAL_RETURNC(0,-12AM)&lt;/Q&gt;&lt;R&gt;1&lt;/R&gt;&lt;C&gt;1&lt;/C&gt;&lt;D xsi:type="xsd:double"&gt;37.424133&lt;/D&gt;&lt;/FQL&gt;&lt;FQL&gt;&lt;Q&gt;2330-TW^P_PRICE(0)/P_PRICE_LOW_PR(0,,,,,,"PRICE","INTRA","52W")-1&lt;/Q&gt;&lt;R&gt;1&lt;/R&gt;&lt;C&gt;1&lt;/C&gt;&lt;D xsi:type="xsd:double"&gt;0.64102566&lt;/D&gt;&lt;/FQL&gt;&lt;FQL&gt;&lt;Q&gt;2330-TW^P_PRICE(0)/P_PRICE_HIGH_PR(0,,,,,,"PRICE","INTRA","52W")&lt;/Q&gt;&lt;R&gt;1&lt;/R&gt;&lt;C&gt;1&lt;/C&gt;&lt;D xsi:type="xsd:double"&gt;0.99610895&lt;/D&gt;&lt;/FQL&gt;&lt;FQL&gt;&lt;Q&gt;2330-TW^FG_TOTAL_RETURNC(0,-6AM)&lt;/Q&gt;&lt;R&gt;1&lt;/R&gt;&lt;C&gt;1&lt;/C&gt;&lt;D xsi:type="xsd:double"&gt;35.19441&lt;/D&gt;&lt;/FQL&gt;&lt;FQL&gt;&lt;Q&gt;2330-TW^FG_TOTAL_RETURNC(0,-3AM)&lt;/Q&gt;&lt;R&gt;1&lt;/R&gt;&lt;C&gt;1&lt;/C&gt;&lt;D xsi:type="xsd:double"&gt;25.365852&lt;/D&gt;&lt;/FQL&gt;&lt;FQL&gt;&lt;Q&gt;2330-TW^FG_TOTAL_RETURNC(0,-1AM)&lt;/Q&gt;&lt;R&gt;1&lt;/R&gt;&lt;C&gt;1&lt;/C&gt;&lt;D xsi:type="xsd:double"&gt;8.898306&lt;/D&gt;&lt;/FQL&gt;&lt;FQL&gt;&lt;Q&gt;TSLA-US^FG_TOTAL_RETURNC(0,-12AM)&lt;/Q&gt;&lt;R&gt;1&lt;/R&gt;&lt;C&gt;1&lt;/C&gt;&lt;D xsi:type="xsd:double"&gt;85.91586&lt;/D&gt;&lt;/FQL&gt;&lt;FQL&gt;&lt;Q&gt;TSLA-US^P_PRICE(0)/P_PRICE_LOW_PR(0,,,,,,"PRICE","INTRA","52W")-1&lt;/Q&gt;&lt;R&gt;1&lt;/R&gt;&lt;C&gt;1&lt;/C&gt;&lt;D xsi:type="xsd:double"&gt;0.9877422&lt;/D&gt;&lt;/FQL&gt;&lt;FQL&gt;&lt;Q&gt;TSLA-US^P_PRICE(0)/P_PRICE_HIGH_PR(0,,,,,,"PRICE","INTRA","52W")&lt;/Q&gt;&lt;R&gt;1&lt;/R&gt;&lt;C&gt;1&lt;/C&gt;&lt;D xsi:type="xsd:double"&gt;0.8630206&lt;/D&gt;&lt;/FQL&gt;&lt;FQL&gt;&lt;Q&gt;TSLA-US^FG_TOTAL_RETURNC(0,-6AM)&lt;/Q&gt;&lt;R&gt;1&lt;/R&gt;&lt;C&gt;1&lt;/C&gt;&lt;D xsi:type="xsd:double"&gt;68.6615&lt;/D&gt;&lt;/FQL&gt;&lt;FQL&gt;&lt;Q&gt;TSLA-US^FG_TOTAL_RETURNC(0,-3AM)&lt;/Q&gt;&lt;R&gt;1&lt;/R&gt;&lt;C&gt;1&lt;/C&gt;&lt;D xsi:type="xsd:double"&gt;28.101349&lt;/D&gt;&lt;/FQL&gt;&lt;FQL&gt;&lt;Q&gt;TSLA-US^FG_TOTAL_RETURNC(0,-1AM)&lt;/Q&gt;&lt;R&gt;1&lt;/R&gt;&lt;C&gt;1&lt;/C&gt;&lt;D xsi:type="xsd:double"&gt;27.547192&lt;/D&gt;&lt;/FQL&gt;&lt;FQL&gt;&lt;Q&gt;2222-SA^FG_TOTAL_RETURNC(0,-12AM)&lt;/Q&gt;&lt;R&gt;1&lt;/R&gt;&lt;C&gt;1&lt;/C&gt;&lt;D xsi:type="xsd:double"&gt;-9.30739&lt;/D&gt;&lt;/FQL&gt;&lt;FQL&gt;&lt;Q&gt;2222-SA^P_PRICE(0)/P_PRICE_LOW_PR(0,,,,,,"PRICE","INTRA","52W")-1&lt;/Q&gt;&lt;R&gt;1&lt;/R&gt;&lt;C&gt;1&lt;/C&gt;&lt;D xsi:type="xsd:double"&gt;0.013454795&lt;/D&gt;&lt;/FQL&gt;&lt;FQL&gt;&lt;Q&gt;2222-SA^P_PRICE(0)/P_PRICE_HIGH_PR(0,,,,,,"PRICE","INTRA","52W")&lt;/Q&gt;&lt;R&gt;1&lt;/R&gt;&lt;C&gt;1&lt;/C&gt;&lt;D xsi:type="xsd:double"&gt;0.80517244&lt;/D&gt;&lt;/FQL&gt;&lt;FQL&gt;&lt;Q&gt;2222-SA^FG_TOTAL_RETURNC(0,-6AM)&lt;/Q&gt;&lt;R&gt;1&lt;/R&gt;&lt;C&gt;1&lt;/C&gt;&lt;D xsi:type="xsd:double"&gt;-6.374055&lt;/D&gt;&lt;/FQL&gt;&lt;FQL&gt;&lt;Q&gt;2222-SA^FG_TOTAL_RETURNC(0,-3AM)&lt;/Q&gt;&lt;R&gt;1&lt;/R&gt;&lt;C&gt;1&lt;/C&gt;&lt;D xsi:type="xsd:double"&gt;-6.427431&lt;/D&gt;&lt;/FQL&gt;&lt;FQL&gt;&lt;Q&gt;2222-SA^FG_TOTAL_RETURNC(0,-1AM)&lt;/Q&gt;&lt;R&gt;1&lt;/R&gt;&lt;C&gt;1&lt;/C&gt;&lt;D xsi:type="xsd:double"&gt;-1.6049087&lt;/D&gt;&lt;/FQL&gt;&lt;FQL&gt;&lt;Q&gt;META-US^FG_TOTAL_RETURNC(0,-12AM)&lt;/Q&gt;&lt;R&gt;1&lt;/R&gt;&lt;C&gt;1&lt;/C&gt;&lt;D xsi:type="xsd:double"&gt;46.429813&lt;/D&gt;&lt;/FQL&gt;&lt;FQL&gt;&lt;Q&gt;META-US^P_PRICE(0)/P_PRICE_LOW_PR(0,,,,,,"PRICE","INTRA","52W")-1&lt;/Q&gt;&lt;R&gt;1&lt;/R&gt;&lt;C&gt;1&lt;/C&gt;&lt;D xsi:type="xsd:double"&gt;0.6235932&lt;/D&gt;&lt;/FQL&gt;&lt;FQL&gt;&lt;Q&gt;META-US^P_PRICE(0)/P_PRICE_HIGH_PR(0,,,,,,"PRICE","INTRA","52W")&lt;/Q&gt;&lt;R&gt;1&lt;/R&gt;&lt;C&gt;1&lt;/C&gt;&lt;D xsi:type="xsd:double"&gt;0.978336&lt;/D&gt;&lt;/FQL&gt;&lt;FQL&gt;&lt;Q&gt;META-US^FG_TOTAL_RETURNC(0,-6AM)&lt;/Q&gt;&lt;R&gt;1&lt;/R&gt;&lt;C&gt;1&lt;/C&gt;</t>
        </r>
      </text>
    </comment>
    <comment ref="A32" authorId="0" shapeId="0" xr:uid="{0A8C1C8B-50B0-4172-AFEF-498670BE2234}">
      <text>
        <r>
          <rPr>
            <b/>
            <sz val="9"/>
            <color indexed="81"/>
            <rFont val="Tahoma"/>
            <family val="2"/>
          </rPr>
          <t>&lt;D xsi:type="xsd:double"&gt;28.305222&lt;/D&gt;&lt;/FQL&gt;&lt;FQL&gt;&lt;Q&gt;META-US^FG_TOTAL_RETURNC(0,-3AM)&lt;/Q&gt;&lt;R&gt;1&lt;/R&gt;&lt;C&gt;1&lt;/C&gt;&lt;D xsi:type="xsd:double"&gt;10.949696&lt;/D&gt;&lt;/FQL&gt;&lt;FQL&gt;&lt;Q&gt;META-US^FG_TOTAL_RETURNC(0,-1AM)&lt;/Q&gt;&lt;R&gt;1&lt;/R&gt;&lt;C&gt;1&lt;/C&gt;&lt;D xsi:type="xsd:double"&gt;-0.7933974&lt;/D&gt;&lt;/FQL&gt;&lt;FQL&gt;&lt;Q&gt;AVGO-US^FG_TOTAL_RETURNC(0,-12AM)&lt;/Q&gt;&lt;R&gt;1&lt;/R&gt;&lt;C&gt;1&lt;/C&gt;&lt;D xsi:type="xsd:double"&gt;121.94543&lt;/D&gt;&lt;/FQL&gt;&lt;FQL&gt;&lt;Q&gt;AVGO-US^P_PRICE(0)/P_PRICE_LOW_PR(0,,,,,,"PRICE","INTRA","52W")-1&lt;/Q&gt;&lt;R&gt;1&lt;/R&gt;&lt;C&gt;1&lt;/C&gt;&lt;D xsi:type="xsd:double"&gt;1.6068065&lt;/D&gt;&lt;/FQL&gt;&lt;FQL&gt;&lt;Q&gt;AVGO-US^P_PRICE(0)/P_PRICE_HIGH_PR(0,,,,,,"PRICE","INTRA","52W")&lt;/Q&gt;&lt;R&gt;1&lt;/R&gt;&lt;C&gt;1&lt;/C&gt;&lt;D xsi:type="xsd:double"&gt;0.9619752&lt;/D&gt;&lt;/FQL&gt;&lt;FQL&gt;&lt;Q&gt;AVGO-US^FG_TOTAL_RETURNC(0,-6AM)&lt;/Q&gt;&lt;R&gt;1&lt;/R&gt;&lt;C&gt;1&lt;/C&gt;&lt;D xsi:type="xsd:double"&gt;85.11147&lt;/D&gt;&lt;/FQL&gt;&lt;FQL&gt;&lt;Q&gt;AVGO-US^FG_TOTAL_RETURNC(0,-3AM)&lt;/Q&gt;&lt;R&gt;1&lt;/R&gt;&lt;C&gt;1&lt;/C&gt;&lt;D xsi:type="xsd:double"&gt;43.13749&lt;/D&gt;&lt;/FQL&gt;&lt;FQL&gt;&lt;Q&gt;AVGO-US^FG_TOTAL_RETURNC(0,-1AM)&lt;/Q&gt;&lt;R&gt;1&lt;/R&gt;&lt;C&gt;1&lt;/C&gt;&lt;D xsi:type="xsd:double"&gt;17.516481&lt;/D&gt;&lt;/FQL&gt;&lt;FQL&gt;&lt;Q&gt;AMZN-US^FG_TOTAL_RETURNC(0,-12AM)&lt;/Q&gt;&lt;R&gt;1&lt;/R&gt;&lt;C&gt;1&lt;/C&gt;&lt;D xsi:type="xsd:double"&gt;26.588785&lt;/D&gt;&lt;/FQL&gt;&lt;FQL&gt;&lt;Q&gt;AMZN-US^P_PRICE(0)/P_PRICE_LOW_PR(0,,,,,,"PRICE","INTRA","52W")-1&lt;/Q&gt;&lt;R&gt;1&lt;/R&gt;&lt;C&gt;1&lt;/C&gt;&lt;D xsi:type="xsd:double"&gt;0.45030355&lt;/D&gt;&lt;/FQL&gt;&lt;FQL&gt;&lt;Q&gt;AMZN-US^P_PRICE(0)/P_PRICE_HIGH_PR(0,,,,,,"PRICE","INTRA","52W")&lt;/Q&gt;&lt;R&gt;1&lt;/R&gt;&lt;C&gt;1&lt;/C&gt;&lt;D xsi:type="xsd:double"&gt;0.965075&lt;/D&gt;&lt;/FQL&gt;&lt;FQL&gt;&lt;Q&gt;AMZN-US^FG_TOTAL_RETURNC(0,-6AM)&lt;/Q&gt;&lt;R&gt;1&lt;/R&gt;&lt;C&gt;1&lt;/C&gt;&lt;D xsi:type="xsd:double"&gt;18.236935&lt;/D&gt;&lt;/FQL&gt;&lt;FQL&gt;&lt;Q&gt;AMZN-US^FG_TOTAL_RETURNC(0,-3AM)&lt;/Q&gt;&lt;R&gt;1&lt;/R&gt;&lt;C&gt;1&lt;/C&gt;&lt;D xsi:type="xsd:double"&gt;8.306336&lt;/D&gt;&lt;/FQL&gt;&lt;FQL&gt;&lt;Q&gt;AMZN-US^FG_TOTAL_RETURNC(0,-1AM)&lt;/Q&gt;&lt;R&gt;1&lt;/R&gt;&lt;C&gt;1&lt;/C&gt;&lt;D xsi:type="xsd:double"&gt;1.3071895&lt;/D&gt;&lt;/FQL&gt;&lt;FQL&gt;&lt;Q&gt;GOOGL-US^FG_TOTAL_RETURNC(0,-12AM)&lt;/Q&gt;&lt;R&gt;1&lt;/R&gt;&lt;C&gt;1&lt;/C&gt;&lt;D xsi:type="xsd:double"&gt;59.607742&lt;/D&gt;&lt;/FQL&gt;&lt;FQL&gt;&lt;Q&gt;GOOGL-US^P_PRICE(0)/P_PRICE_LOW_PR(0,,,,,,"PRICE","INTRA","52W")-1&lt;/Q&gt;&lt;R&gt;1&lt;/R&gt;&lt;C&gt;1&lt;/C&gt;&lt;D xsi:type="xsd:double"&gt;0.78723407&lt;/D&gt;&lt;/FQL&gt;&lt;FQL&gt;&lt;Q&gt;GOOGL-US^P_PRICE(0)/P_PRICE_HIGH_PR(0,,,,,,"PRICE","INTRA","52W")&lt;/Q&gt;&lt;R&gt;1&lt;/R&gt;&lt;C&gt;1&lt;/C&gt;&lt;D xsi:type="xsd:double"&gt;0.9925704&lt;/D&gt;&lt;/FQL&gt;&lt;FQL&gt;&lt;Q&gt;GOOGL-US^FG_TOTAL_RETURNC(0,-6AM)&lt;/Q&gt;&lt;R&gt;1&lt;/R&gt;&lt;C&gt;1&lt;/C&gt;&lt;D xsi:type="xsd:double"&gt;52.084805&lt;/D&gt;&lt;/FQL&gt;&lt;FQL&gt;&lt;Q&gt;GOOGL-US^FG_TOTAL_RETURNC(0,-3AM)&lt;/Q&gt;&lt;R&gt;1&lt;/R&gt;&lt;C&gt;1&lt;/C&gt;&lt;D xsi:type="xsd:double"&gt;42.21041&lt;/D&gt;&lt;/FQL&gt;&lt;FQL&gt;&lt;Q&gt;GOOGL-US^FG_TOTAL_RETURNC(0,-1AM)&lt;/Q&gt;&lt;R&gt;1&lt;/R&gt;&lt;C&gt;1&lt;/C&gt;&lt;D xsi:type="xsd:double"&gt;23.288559&lt;/D&gt;&lt;/FQL&gt;&lt;FQL&gt;&lt;Q&gt;AAPL-US^FG_TOTAL_RETURNC(0,-12AM)&lt;/Q&gt;&lt;R&gt;1&lt;/R&gt;&lt;C&gt;1&lt;/C&gt;&lt;D xsi:type="xsd:double"&gt;10.596347&lt;/D&gt;&lt;/FQL&gt;&lt;FQL&gt;&lt;Q&gt;AAPL-US^P_PRICE(0)/P_PRICE_LOW_PR(0,,,,,,"PRICE","INTRA","52W")-1&lt;/Q&gt;&lt;R&gt;1&lt;/R&gt;&lt;C&gt;1&lt;/C&gt;&lt;D xsi:type="xsd:double"&gt;0.40742183&lt;/D&gt;&lt;/FQL&gt;&lt;FQL&gt;&lt;Q&gt;AAPL-US^P_PRICE(0)/P_PRICE_HIGH_PR(0,,,,,,"PRICE","INTRA","52W")&lt;/Q&gt;&lt;R&gt;1&lt;/R&gt;&lt;C&gt;1&lt;/C&gt;&lt;D xsi:type="xsd:double"&gt;0.91560936&lt;/D&gt;&lt;/FQL&gt;&lt;FQL&gt;&lt;Q&gt;AAPL-US^FG_TOTAL_RETURNC(0,-6AM)&lt;/Q&gt;&lt;R&gt;1&lt;/R&gt;&lt;C&gt;1&lt;/C&gt;&lt;D xsi:type="xsd:double"&gt;11.816299&lt;/D&gt;&lt;/FQL&gt;&lt;FQL&gt;&lt;Q&gt;AAPL-US^FG_TOTAL_RETURNC(0,-3AM)&lt;/Q&gt;&lt;R&gt;1&lt;/R&gt;&lt;C&gt;1&lt;/C&gt;&lt;D xsi:type="xsd:double"&gt;20.160543&lt;/D&gt;&lt;/FQL&gt;&lt;FQL&gt;&lt;Q&gt;AAPL-US^FG_TOTAL_RETURNC(0,-1AM)&lt;/Q&gt;&lt;R&gt;1&lt;/R&gt;&lt;C&gt;1&lt;/C&gt;&lt;D xsi:type="xsd:double"&gt;2.8325915&lt;/D&gt;&lt;/FQL&gt;&lt;FQL&gt;&lt;Q&gt;MSFT-US^FG_TOTAL_RETURNC(0,-12AM)&lt;/Q&gt;&lt;R&gt;1&lt;/R&gt;&lt;C&gt;1&lt;/C&gt;&lt;D xsi:type="xsd:double"&gt;18.899166&lt;/D&gt;&lt;/FQL&gt;&lt;FQL&gt;&lt;Q&gt;MSFT-US^P_PRICE(0)/P_PRICE_LOW_PR(0,,,,,,"PRICE","INTRA","52W")-1&lt;/Q&gt;&lt;R&gt;1&lt;/R&gt;&lt;C&gt;1&lt;/C&gt;&lt;D xsi:type="xsd:double"&gt;0.4763769&lt;/D&gt;&lt;/FQL&gt;&lt;FQL&gt;&lt;Q&gt;MSFT-US^P_PRICE(0)/P_PRICE_HIGH_PR(0,,,,,,"PRICE","INTRA","52W")&lt;/Q&gt;&lt;R&gt;1&lt;/R&gt;&lt;C&gt;1&lt;/C&gt;&lt;D xsi:type="xsd:double"&gt;0.91644615&lt;/D&gt;&lt;/FQL&gt;&lt;FQL&gt;&lt;Q&gt;MSFT-US^FG_TOTAL_RETURNC(0,-6AM)&lt;/Q&gt;&lt;R&gt;1&lt;/R&gt;&lt;C&gt;1&lt;/C&gt;&lt;D xsi:type="xsd:double"&gt;31.462812&lt;/D&gt;&lt;/FQL&gt;&lt;FQL&gt;&lt;Q&gt;MSFT-US^FG_TOTAL_RETURNC(0,-3AM)&lt;/Q&gt;&lt;R&gt;1&lt;/R&gt;&lt;C&gt;1&lt;/C&gt;&lt;D xsi:type="xsd:double"&gt;6.415224&lt;/D&gt;&lt;/FQL&gt;&lt;FQL&gt;&lt;Q&gt;MSFT-US^FG_TOTAL_RETURNC(0,-1AM)&lt;/Q&gt;&lt;R&gt;1&lt;/R&gt;&lt;C&gt;1&lt;/C&gt;&lt;D xsi:type="xsd:double"&gt;-1.9785941&lt;/D&gt;&lt;/FQL&gt;&lt;FQL&gt;&lt;Q&gt;NVDA-US^FG_TOTAL_RETURNC(0,-12AM)&lt;/Q&gt;&lt;R&gt;1&lt;/R&gt;&lt;C&gt;1&lt;/C&gt;&lt;D xsi:type="xsd:double"&gt;49.793877&lt;/D&gt;&lt;/FQL&gt;&lt;FQL&gt;&lt;Q&gt;NVDA-US^P_PRICE(0)/P_PRICE_LOW_PR(0,,,,,,"PRICE","INTRA","52W")-1&lt;/Q&gt;&lt;R&gt;1&lt;/R&gt;&lt;C&gt;1&lt;/C&gt;&lt;D xsi:type="xsd:double"&gt;1.0189333&lt;/D&gt;&lt;/FQL&gt;&lt;FQL&gt;&lt;Q&gt;NVDA-US^P_PRICE(0)/P_PRICE_HIGH_PR(0,,,,,,"PRICE","INTRA","52W")&lt;/Q&gt;&lt;R&gt;1&lt;/R&gt;&lt;C&gt;1&lt;/C&gt;&lt;D xsi:type="xsd:double"&gt;0.94796187&lt;/D&gt;&lt;/FQL&gt;&lt;FQL&gt;&lt;Q&gt;NVDA-US^FG_TOTAL_RETURNC(0,-6AM)&lt;/Q&gt;&lt;R&gt;1&lt;/R&gt;&lt;C&gt;1&lt;/C&gt;&lt;D xsi:type="xsd:double"&gt;43.75124&lt;/D&gt;&lt;/FQL&gt;&lt;FQL&gt;&lt;Q&gt;NVDA-US^FG_TOTAL_RETURNC(0,-3AM)&lt;/Q&gt;&lt;R&gt;1&lt;/R&gt;&lt;C&gt;1&lt;/C&gt;&lt;D xsi:type="xsd:double"&gt;20.872128&lt;/D&gt;&lt;/FQL&gt;&lt;FQL&gt;&lt;Q&gt;NVDA-US^FG_TOTAL_RETURNC(0,-1AM)&lt;/Q&gt;&lt;R&gt;1&lt;/R&gt;&lt;C&gt;1&lt;/C&gt;&lt;D xsi:type="xsd:double"&gt;-3.0812562&lt;/D&gt;&lt;/FQL&gt;&lt;FQL&gt;&lt;Q&gt;1398-HK^FG_TOTAL_RETURNC(-10AY,0,AM)&lt;/Q&gt;&lt;R&gt;121&lt;/R&gt;&lt;C&gt;1&lt;/C&gt;&lt;D xsi:type="xsd:double"&gt;-7.80952&lt;/D&gt;&lt;D xsi:type="xsd:double"&gt;4.132223&lt;/D&gt;&lt;D xsi:type="xsd:double"&gt;-6.7460356&lt;/D&gt;&lt;D xsi:type="xsd:double"&gt;-2.5531888&lt;/D&gt;&lt;D xsi:type="xsd:double"&gt;-11.572045&lt;/D&gt;&lt;D xsi:type="xsd:double"&gt;-1.7283976&lt;/D&gt;&lt;D xsi:type="xsd:double"&gt;6.2814116&lt;/D&gt;&lt;D xsi:type="xsd:double"&gt;2.8368711&lt;/D&gt;&lt;D xsi:type="xsd:double"&gt;-11.034483&lt;/D&gt;&lt;D xsi:type="xsd:double"&gt;4.651165&lt;/D&gt;&lt;D xsi:type="xsd:double"&gt;14.114475&lt;/D&gt;&lt;D xsi:type="xsd:double"&gt;11.751151&lt;/D&gt;&lt;D xsi:type="xsd:double"&gt;-0.61855316&lt;/D&gt;&lt;D xsi:type="xsd:double"&gt;-2.0746887&lt;/D&gt;&lt;D xsi:type="xsd:double"&gt;-5.084753&lt;/D&gt;&lt;D xsi:type="xsd:double"&gt;2.0089269&lt;/D&gt;&lt;D xsi:type="xsd:double"&gt;3.5010934&lt;/D&gt;&lt;D xsi:type="xsd:double"&gt;8.456659&lt;/D&gt;&lt;D xsi:type="xsd:double"&gt;1.1695862&lt;/D&gt;&lt;D xsi:type="xsd:double"&gt;-3.2755315&lt;/D&gt;&lt;D xsi:type="xsd:double"&gt;2.3904324&lt;/D&gt;&lt;D xsi:type="xsd:double"&gt;0.97277164&lt;/D&gt;&lt;D xsi:type="xsd:double"&gt;6.9429636&lt;/D&gt;&lt;D xsi:type="xsd:double"&gt;7.210624&lt;/D&gt;&lt;D xsi:type="xsd:double"&gt;1.4159322&lt;/D&gt;&lt;D xsi:type="xsd:double"&gt;11.867356&lt;/D&gt;&lt;D xsi:type="xsd:double"&gt;-5.4602146&lt;/D&gt;&lt;D xsi:type="xsd:double"&gt;1.3201356&lt;/D&gt;&lt;D xsi:type="xsd:double"&gt;11.889256&lt;/D&gt;&lt;D xsi:type="xsd:double"&gt;1.746726&lt;/D&gt;&lt;D xsi:type="xsd:double"&gt;-1.0014236&lt;/D&gt;&lt;D xsi:type="xsd:double"&gt;-3.7572265&lt;/D&gt;&lt;D xsi:type="xsd:double"&gt;3.3033133&lt;/D&gt;&lt;D xsi:type="xsd:double"&gt;-7.994187&lt;/D&gt;&lt;D xsi:type="xsd:double"&gt;-7.226819&lt;/D&gt;&lt;D xsi:type="xsd:double"&gt;0.35842657&lt;/D&gt;&lt;D xsi:type="xsd:double"&gt;-1.964289&lt;/D&gt;&lt;D xsi:type="xsd:double"&gt;-5.6466284&lt;/D&gt;&lt;D xsi:type="xsd:double"&gt;4.8262596&lt;/D&gt;&lt;D xsi:type="xsd:double"&gt;1.2891412&lt;/D&gt;&lt;D xsi:type="xsd:double"&gt;3.8181782&lt;/D&gt;&lt;D xsi:type="xsd:double"&gt;1.926446&lt;/D&gt;&lt;D xsi:type="xsd:double"&gt;2.5773168&lt;/D&gt;&lt;D xsi:type="xsd:double"&gt;1.0050297&lt;/D&gt;&lt;D xsi:type="xsd:double"&gt;-7.9602003&lt;/D&gt;&lt;D xsi:type="xsd:double"&gt;3.4234166&lt;/D&gt;&lt;D xsi:type="xsd:double"&gt;1.5980482&lt;/D&gt;&lt;D xsi:type="xsd:double"&gt;-10.630631&lt;/D&gt;&lt;D xsi:type="xsd:double"&gt;8.870972&lt;/D&gt;&lt;D xsi:type="xsd:double"&gt;0.9259224&lt;/D&gt;&lt;D xsi:type="xsd:double"&gt;2.935791&lt;/D&gt;&lt;D xsi:type="xsd:double"&gt;2.139032&lt;/D&gt;&lt;D xsi:type="xsd:double"&gt;2.094233&lt;/D&gt;&lt;D xsi:type="xsd:double"&gt;-5.6410255&lt;/D&gt;&lt;D xsi:type="xsd:double"&gt;-7.6087&lt;/D&gt;&lt;D xsi:type="xsd:double"&gt;-0.19607544&lt;/D&gt;&lt;D xsi:type="xsd:double"&gt;-1.375246&lt;/D&gt;&lt;D xsi:type="xsd:double"&gt;1.9920349&lt;/D&gt;&lt;D xsi:type="xsd:double"&gt;0.12208223&lt;/D&gt;&lt;D xsi:type="xsd:double"&gt;-3.0991733&lt;/D&gt;&lt;D xsi:type="xsd:double"&gt;-9.16844&lt;/D&gt;&lt;D xsi:type="xsd:double"&gt;3.7558675&lt;/D&gt;&lt;D xsi:type="xsd:double"&gt;4.751134&lt;/D&gt;&lt;D xsi:type="xsd:double"&gt;0.86393356&lt;/D&gt;&lt;D xsi:type="xsd:double"&gt;10.492504&lt;/D&gt;&lt;D xsi:type="xsd:double"&gt;-1.9379854&lt;/D&gt;&lt;D xsi:type="xsd:double"&gt;9.288538&lt;/D&gt;&lt;D xsi:type="xsd:double"&gt;-1.627481&lt;/D&gt;&lt;D xsi:type="xsd:double"&gt;-8.272064&lt;/D&gt;&lt;D xsi:type="xsd:double"&gt;1.2024164&lt;/D&gt;&lt;D xsi:type="xsd:double"&gt;-5.2359047&lt;/D&gt;&lt;D xsi:type="xsd:double"&gt;-1.7857134&lt;/D&gt;&lt;D xsi:type="xsd:double"&gt;-0.90909004&lt;/D&gt;&lt;D xsi:type="xsd:double"&gt;-0.22936463&lt;/D&gt;&lt;D xsi:type="xsd:double"&gt;-1.149416&lt;/D&gt;&lt;D xsi:type="xsd:double"&gt;-0.9302318&lt;/D&gt;&lt;D xsi:type="xsd:double"&gt;10.563374&lt;/D&gt;&lt;D xsi:type="xsd:double"&gt;1.0615706&lt;/D&gt;&lt;D xsi:type="xsd:double"&gt;-7.5630245&lt;/D&gt;&lt;D xsi:type="xsd:double"&gt;7.954538&lt;/D&gt;&lt;D xsi:type="xsd:double"&gt;-4.000002&lt;/D&gt;&lt;D xsi:type="xsd:double"&gt;-2.19298&lt;/D&gt;&lt;D xsi:type="xsd:double"&gt;-2.97935&lt;/D&gt;&lt;D xsi:type="xsd:double"&gt;1.4962554&lt;/D&gt;&lt;D xsi:type="xsd:double"&gt;-4.9140096&lt;/D&gt;&lt;D xsi:type="xsd:double"&gt;-6.7183375&lt;/D&gt;&lt;D xsi:type="xsd:double"&gt;3.3240914&lt;/D&gt;&lt;D xsi:type="xsd:double"&gt;2.949059&lt;/D&gt;&lt;D xsi:type="xsd:double"&gt;10.677088&lt;/D&gt;&lt;D xsi:type="xsd:double"&gt;-6.3529434&lt;/D&gt;&lt;D xsi:type="xsd:double"&gt;6.2814116&lt;/D&gt;&lt;D xsi:type="xsd:double"&gt;0.47280788&lt;/D&gt;&lt;D xsi:type="xsd:double"&gt;3.9999962&lt;/D&gt;&lt;D xsi:type="xsd:double"&gt;-4.751134&lt;/D&gt;&lt;D xsi:type="xsd:double"&gt;-5.243802&lt;/D&gt;&lt;D xsi:type="xsd:double"&gt;-6.557375&lt;/D&gt;&lt;D xsi:type="xsd:double"&gt;11.111105&lt;/D&gt;&lt;D xsi:type="xsd:double"&gt;1.3157845&lt;/D&gt;&lt;D xsi:type="xsd:double"&gt;-0.7792175&lt;/D&gt;&lt;D xsi:type="xsd:double"&gt;-3.1413555&lt;/D&gt;&lt;D xsi:type="xsd:double"&gt;-1.6216278&lt;/D&gt;&lt;D xsi:type="xsd:double"&gt;7.967043&lt;/D&gt;&lt;D xsi:type="xsd:double"&gt;1.2722611&lt;/D&gt;&lt;D xsi:type="xsd:double"&gt;0.50251484&lt;/D&gt;&lt;D xsi:type="xsd:double"&gt;17.75&lt;/D&gt;&lt;D xsi:type="xsd:double"&gt;-7.855624&lt;/D&gt;&lt;D xsi:type="xsd:double"&gt;8.498073&lt;/D&gt;&lt;D xsi:type="xsd:double"&gt;5.720818&lt;/D&gt;&lt;D xsi:type="xsd:double"&gt;-7.7921987&lt;/D&gt;&lt;D xsi:type="xsd:double"&gt;11.971819&lt;/D&gt;&lt;D xsi:type="xsd:double"&gt;-3.5639405&lt;/D&gt;&lt;D xsi:type="xsd:double"&gt;5.6521773&lt;/D&gt;&lt;D xsi:type="xsd:double"&gt;6.174767&lt;/D&gt;&lt;D xsi:type="xsd:double"&gt;13.999998&lt;/D&gt;&lt;D xsi:type="xsd:double"&gt;-0.87718964&lt;/D&gt;&lt;D xsi:type="xsd:double"&gt;-6.725663&lt;/D&gt;&lt;D xsi:type="xsd:double"&gt;6.072104&lt;/D&gt;&lt;D xsi:type="xsd:double"&gt;10.017883&lt;/D&gt;&lt;D xsi:type="xsd:double"&gt;4.133892&lt;/D&gt;&lt;D xsi:type="xsd:double"&gt;-4.180062&lt;/D&gt;&lt;D xsi:type="xsd:double"&gt;-0.16778708&lt;/D&gt;&lt;/FQL&gt;&lt;FQL&gt;&lt;Q&gt;005930-KR^FG_TOTAL_RETURNC(-10AY,0,AM)&lt;/Q&gt;&lt;R&gt;121&lt;/R&gt;&lt;C&gt;1&lt;/C&gt;&lt;D xsi:type="xsd:double"&gt;1.05263&lt;/D&gt;&lt;D xsi:type="xsd:double"&gt;9.809029&lt;/D&gt;&lt;D xsi:type="xsd:double"&gt;-0.15810132&lt;/D&gt;&lt;D xsi:type="xsd:double"&gt;2.8503537&lt;/D&gt;&lt;D xsi:type="xsd:double"&gt;-11.4661875&lt;/D&gt;&lt;D xsi:type="xsd:double"&gt;3.1802177&lt;/D&gt;&lt;D xsi:type="xsd:double"&gt;7.5342417&lt;/D&gt;&lt;D xsi:type="xsd:double"&gt;3.5031796&lt;/D&gt;&lt;D xsi:type="xsd:double"&gt;-4.000002&lt;/D&gt;&lt;D xsi:type="xsd:double"&gt;12.900639&lt;/D&gt;&lt;D xsi:type="xsd:double"&gt;7.8131676&lt;/D&gt;&lt;D xsi:type="xsd:double"&gt;3.2938123&lt;/D&gt;&lt;D xsi:type="xsd:double"&gt;-2.6147962&lt;/D&gt;&lt;D xsi:type="xsd:double"&gt;3.274393&lt;/D&gt;&lt;D xsi:type="xsd:double"&gt;-1.2048185&lt;/D&gt;&lt;D xsi:type="xsd:double"&gt;15.083445&lt;/D&gt;&lt;D xsi:type="xsd:double"&gt;3.8032413&lt;/D&gt;&lt;D xsi:type="xsd:double"&gt;3.7097692&lt;/D&gt;&lt;D xsi:type="xsd:double"&gt;10.04734&lt;/D&gt;&lt;D xsi:type="xsd:double"&gt;0.7651329&lt;/D&gt;&lt;D xsi:type="xsd:double"&gt;10.376013&lt;/D&gt;&lt;D xsi:type="xsd:double"&gt;-1.7248809&lt;/D&gt;&lt;D xsi:type="xsd:double"&gt;11.073756&lt;/D&gt;&lt;D xsi:type="xsd:double"&gt;-8.478605&lt;/D&gt;&lt;D xsi:type="xsd:double"&gt;9.090912&lt;/D&gt;&lt;D xsi:type="xsd:double"&gt;7.2763205&lt;/D&gt;&lt;D xsi:type="xsd:double"&gt;3.4495592&lt;/D&gt;&lt;D xsi:type="xsd:double"&gt;-9.250629&lt;/D&gt;&lt;D xsi:type="xsd:double"&gt;-0.36433935&lt;/D&gt;&lt;D xsi:type="xsd:double"&gt;-1.9999981&lt;/D&gt;&lt;D xsi:type="xsd:double"&gt;4.3673515&lt;/D&gt;&lt;D xsi:type="xsd:double"&gt;-0.853771&lt;/D&gt;&lt;D xsi:type="xsd:double"&gt;-0.9733796&lt;/D&gt;&lt;D xsi:type="xsd:double"&gt;-4.4132414&lt;/D&gt;&lt;D xsi:type="xsd:double"&gt;-2.6268125&lt;/D&gt;&lt;D xsi:type="xsd:double"&gt;-3.908795&lt;/D&gt;&lt;D xsi:type="xsd:double"&gt;3.6158204&lt;/D&gt;&lt;D xsi:type="xsd:double"&gt;-4.198617&lt;/D&gt;&lt;D xsi:type="xsd:double"&gt;0.9174347&lt;/D&gt;&lt;D xsi:type="xsd:double"&gt;-11.477274&lt;/D&gt;&lt;D xsi:type="xsd:double"&gt;7.4033737&lt;/D&gt;&lt;D xsi:type="xsd:double"&gt;11.097706&lt;/D&gt;&lt;D xsi:type="xsd:double"&gt;-4.017371&lt;/D&gt;&lt;D xsi:type="xsd:double"&gt;7.744217&lt;/D&gt;&lt;D xsi:type="xsd:double"&gt;-12.063492&lt;/D&gt;&lt;D xsi:type="xsd:double"&gt;5.8965087&lt;/D&gt;&lt;D xsi:type="xsd:double"&gt;7.287872&lt;/D&gt;&lt;D xsi:type="xsd:double"&gt;-6.2966943&lt;/D&gt;&lt;D xsi:type="xsd:double"&gt;7.2892904&lt;/D&gt;&lt;D xsi:type="xsd:double"&gt;8.430624&lt;/D&gt;&lt;D xsi:type="xsd:double"&gt;5.9171557&lt;/D&gt;&lt;D xsi:type="xsd:double"&gt;1.8621922&lt;/D&gt;&lt;D xsi:type="xsd:double"&gt;11.6642&lt;/D&gt;&lt;D xsi:type="xsd:double"&gt;1.8121958&lt;/D&gt;&lt;D xsi:type="xsd:double"&gt;-20.873785&lt;/D&gt;&lt;D xsi:type="xsd:double"&gt;0.9458184&lt;/D&gt;&lt;D xsi:type="xsd:double"&gt;-2.3469388&lt;/D&gt;&lt;D xsi:type="xsd:double"&gt;8.881927&lt;/D&gt;&lt;D xsi:type="xsd:double"&gt;3.9605737&lt;/D&gt;&lt;D xsi:type="xsd:double"&gt;7.8066945&lt;/D&gt;&lt;D xsi:type="xsd:double"&gt;5.1724195&lt;/D&gt;&lt;D xsi:type="xsd:double"&gt;-1.8657327&lt;/D&gt;&lt;D xsi:type="xsd:double"&gt;11.428571&lt;/D&gt;&lt;D xsi:type="xsd:double"&gt;11.3122225&lt;/D&gt;&lt;D xsi:type="xsd:double"&gt;22.183382&lt;/D&gt;&lt;D xsi:type="xsd:double"&gt;-3.5227299&lt;/D&gt;&lt;D xsi:type="xsd:double"&gt;-2.4734974&lt;/D&gt;&lt;D xsi:type="xsd:double"&gt;1.7735124&lt;/D&gt;&lt;D xsi:type="xsd:double"&gt;-4.529202&lt;/D&gt;&lt;D xsi:type="xsd:double"&gt;2.1223426&lt;/D&gt;&lt;D xsi:type="xsd:double"&gt;-2.0102024&lt;/D&gt;&lt;D xsi:type="xsd:double"&gt;-6.7669153&lt;/D&gt;&lt;D xsi:type="xsd:double"&gt;2.284944&lt;/D&gt;&lt;D xsi:type="xsd:double"&gt;-7.435596&lt;/D&gt;&lt;D xsi:type="xsd:double"&gt;1.7118454&lt;/D&gt;&lt;D xsi:type="xsd:double"&gt;9.116411&lt;/D&gt;&lt;D xsi:type="xsd:double"&gt;-0.18749237&lt;/D&gt;&lt;D xsi:type="xsd:double"&gt;-3.234154&lt;/D&gt;&lt;D xsi:type="xsd:double"&gt;-5.882353&lt;/D&gt;&lt;D xsi:type="xsd:double"&gt;-4.909146&lt;/D&gt;&lt;D xsi:type="xsd:double"&gt;-0.45045018&lt;/D&gt;&lt;D xsi:type="xsd:double"&gt;-8.144796&lt;/D&gt;&lt;D xsi:type="xsd:double"&gt;-0.864619&lt;/D&gt;&lt;D xsi:type="xsd:double"&gt;1.6666651&lt;/D&gt;&lt;D xsi:type="xsd:double"&gt;-7.86885&lt;/D&gt;&lt;D xsi:type="xsd:double"&gt;0.86547136&lt;/D&gt;&lt;D xsi:type="xsd:double"&gt;11.367679&lt;/D&gt;&lt;D xsi:type="xsd:double"&gt;-5.1036654&lt;/D&gt;&lt;D xsi:type="xsd:double"&gt;3.3440351&lt;/D&gt;&lt;D xsi:type="xsd:double"&gt;4.2553186&lt;/D&gt;&lt;D xsi:type="xsd:double"&gt;-5.9654655&lt;/D&gt;&lt;D xsi:type="xsd:double"&gt;9.301925&lt;/D&gt;&lt;D xsi:type="xsd:double"&gt;0.46082735&lt;/D&gt;&lt;D xsi:type="xsd:double"&gt;9.785938&lt;/D&gt;&lt;D xsi:type="xsd:double"&gt;2.738142&lt;/D&gt;&lt;D xsi:type="xsd:double"&gt;-8.719349&lt;/D&gt;&lt;D xsi:type="xsd:double"&gt;7.4626923&lt;/D&gt;&lt;D xsi:type="xsd:double"&gt;-6.035888&lt;/D&gt;&lt;D xsi:type="xsd:double"&gt;8.172358&lt;/D&gt;&lt;D xsi:type="xsd:double"&gt;0.6868124&lt;/D&gt;&lt;D xsi:type="xsd:double"&gt;-0.49658418&lt;/D&gt;&lt;D xsi:type="xsd:double"&gt;0.27548075&lt;/D&gt;&lt;D xsi:type="xsd:double"&gt;-0.6868124&lt;/D&gt;&lt;D xsi:type="xsd:double"&gt;11.144436&lt;/D&gt;&lt;D xsi:type="xsd:double"&gt;-2.2499979&lt;/D&gt;&lt;D xsi:type="xsd:double"&gt;1.7902851&lt;/D&gt;&lt;D xsi:type="xsd:double"&gt;10.663307&lt;/D&gt;&lt;D xsi:type="xsd:double"&gt;-8.551884&lt;/D&gt;&lt;D xsi:type="xsd:double"&gt;-19.700748&lt;/D&gt;&lt;D xsi:type="xsd:double"&gt;-7.089174&lt;/D&gt;&lt;D xsi:type="xsd:double"&gt;-10.084033&lt;/D&gt;&lt;D xsi:type="xsd:double"&gt;3.925228&lt;/D&gt;&lt;D xsi:type="xsd:double"&gt;-1.6779602&lt;/D&gt;&lt;D xsi:type="xsd:double"&gt;3.1307578&lt;/D&gt;&lt;D xsi:type="xsd:double"&gt;-2.321428&lt;/D&gt;&lt;D xsi:type="xsd:double"&gt;0.60631037&lt;/D&gt;&lt;D xsi:type="xsd:double"&gt;3.8391232&lt;/D&gt;&lt;D xsi:type="xsd:double"&gt;0.7042289&lt;/D&gt;&lt;D xsi:type="xsd:double"&gt;13.794649&lt;/D&gt;&lt;D xsi:type="xsd:double"&gt;10.664606&lt;/D&gt;&lt;D xsi:type="xsd:double"&gt;10.893858&lt;/D&gt;&lt;/FQL&gt;&lt;FQL&gt;&lt;Q&gt;PG-US^FG_TOTAL_RETURNC(-10AY,0,AM)&lt;/Q&gt;&lt;R&gt;121&lt;/R&gt;&lt;C&gt;1&lt;/C&gt;&lt;D xsi:type="xsd:double"&gt;-7.2996616&lt;/D&gt;&lt;D xsi:type="xsd:double"&gt;6.8473697&lt;/D&gt;&lt;D xsi:type="xsd:double"&gt;1.4396667&lt;/D&gt;&lt;D xsi:type="xsd:double"&gt;7.5564384&lt;/D&gt;&lt;D xsi:type="xsd:double"&gt;-7.420665&lt;/D&gt;&lt;D xsi:type="xsd:double"&gt;9.605503&lt;/D&gt;&lt;D xsi:type="xsd:double"&gt;-0.15957355&lt;/D&gt;&lt;D xsi:type="xsd:double"&gt;2.0062447&lt;/D&gt;&lt;D xsi:type="xsd:double"&gt;-0.8141041&lt;/D&gt;&lt;D xsi:type="xsd:double"&gt;2.1805763&lt;/D&gt;&lt;D xsi:type="xsd:double"&gt;3.1171322&lt;/D&gt;&lt;D xsi:type="xsd:double"&gt;1.4526129&lt;/D&gt;&lt;D xsi:type="xsd:double"&gt;1.6978502&lt;/D&gt;&lt;D xsi:type="xsd:double"&gt;0.4315734&lt;/D&gt;&lt;D xsi:type="xsd:double"&gt;-5.189294&lt;/D&gt;&lt;D xsi:type="xsd:double"&gt;1.7910838&lt;/D&gt;&lt;D xsi:type="xsd:double"&gt;-0.79120994&lt;/D&gt;&lt;D xsi:type="xsd:double"&gt;8.922375&lt;/D&gt;&lt;D xsi:type="xsd:double"&gt;0.71593523&lt;/D&gt;&lt;D xsi:type="xsd:double"&gt;-1.541996&lt;/D&gt;&lt;D xsi:type="xsd:double"&gt;-3.4724653&lt;/D&gt;&lt;D xsi:type="xsd:double"&gt;3.9656878&lt;/D&gt;&lt;D xsi:type="xsd:double"&gt;-2.8552353&lt;/D&gt;&lt;D xsi:type="xsd:double"&gt;6.9592714&lt;/D&gt;&lt;D xsi:type="xsd:double"&gt;0.89787245&lt;/D&gt;&lt;D xsi:type="xsd:double"&gt;-0.1393795&lt;/D&gt;&lt;D xsi:type="xsd:double"&gt;-3.455031&lt;/D&gt;&lt;D xsi:type="xsd:double"&gt;2.9579878&lt;/D&gt;&lt;D xsi:type="xsd:double"&gt;-1.8173873&lt;/D&gt;&lt;D xsi:type="xsd:double"&gt;-7.7459154&lt;/D&gt;&lt;D xsi:type="xsd:double"&gt;-4.3946686&lt;/D&gt;&lt;D xsi:type="xsd:double"&gt;-0.45586824&lt;/D&gt;&lt;D xsi:type="xsd:double"&gt;-5.567217&lt;/D&gt;&lt;D xsi:type="xsd:double"&gt;5.235958&lt;/D&gt;&lt;D xsi:type="xsd:double"&gt;2.7784944&lt;/D&gt;&lt;D xsi:type="xsd:double"&gt;6.1893463&lt;/D&gt;&lt;D xsi:type="xsd:double"&gt;-0.09559393&lt;/D&gt;&lt;D xsi:type="xsd:double"&gt;-3.1096756&lt;/D&gt;&lt;D xsi:type="xsd:double"&gt;16.848015&lt;/D&gt;&lt;D xsi:type="xsd:double"&gt;3.005755&lt;/D&gt;&lt;D xsi:type="xsd:double"&gt;-5.453223&lt;/D&gt;&lt;D xsi:type="xsd:double"&gt;8.634388&lt;/D&gt;&lt;D xsi:type="xsd:double"&gt;4.02112&lt;/D&gt;&lt;D xsi:type="xsd:double"&gt;3.8851976&lt;/D&gt;&lt;D xsi:type="xsd:double"&gt;2.3039103&lt;/D&gt;&lt;D xsi:type="xsd:double"&gt;2.8581977&lt;/D&gt;&lt;D xsi:type="xsd:double"&gt;4.2176247&lt;/D&gt;&lt;D xsi:type="xsd:double"&gt;3.5033822&lt;/D&gt;&lt;D xsi:type="xsd:double"&gt;0.47826767&lt;/D&gt;&lt;D xsi:type="xsd:double"&gt;-1.8538654&lt;/D&gt;&lt;D xsi:type="xsd:double"&gt;3.21697&lt;/D&gt;&lt;D xsi:type="xsd:double"&gt;4.1645885&lt;/D&gt;&lt;D xsi:type="xsd:double"&gt;0.4061818&lt;/D&gt;&lt;D xsi:type="xsd:double"&gt;0.6526232&lt;/D&gt;&lt;D xsi:type="xsd:double"&gt;-13.98446&lt;/D&gt;&lt;D xsi:type="xsd:double"&gt;11.981571&lt;/D&gt;&lt;D xsi:type="xsd:double"&gt;-5.0461054&lt;/D&gt;&lt;D xsi:type="xsd:double"&gt;3.0712843&lt;/D&gt;&lt;D xsi:type="xsd:double"&gt;5.6124687&lt;/D&gt;&lt;D xsi:type="xsd:double"&gt;8.9666&lt;/D&gt;&lt;D xsi:type="xsd:double"&gt;1.9244909&lt;/D&gt;&lt;D xsi:type="xsd:double"&gt;4.8583865&lt;/D&gt;&lt;D xsi:type="xsd:double"&gt;-0.8060336&lt;/D&gt;&lt;D xsi:type="xsd:double"&gt;-3.622824&lt;/D&gt;&lt;D xsi:type="xsd:double"&gt;-1.8139482&lt;/D&gt;&lt;D xsi:type="xsd:double"&gt;-4.516959&lt;/D&gt;&lt;D xsi:type="xsd:double"&gt;0.797379&lt;/D&gt;&lt;D xsi:type="xsd:double"&gt;6.4448595&lt;/D&gt;&lt;D xsi:type="xsd:double"&gt;1.2033701&lt;/D&gt;&lt;D xsi:type="xsd:double"&gt;-3.7895799&lt;/D&gt;&lt;D xsi:type="xsd:double"&gt;5.821657&lt;/D&gt;&lt;D xsi:type="xsd:double"&gt;3.589046&lt;/D&gt;&lt;D xsi:type="xsd:double"&gt;-0.3664255&lt;/D&gt;&lt;D xsi:type="xsd:double"&gt;0.21511316&lt;/D&gt;&lt;D xsi:type="xsd:double"&gt;2.5542617&lt;/D&gt;&lt;D xsi:type="xsd:double"&gt;9.457159&lt;/D&gt;&lt;D xsi:type="xsd:double"&gt;-0.80690384&lt;/D&gt;&lt;D xsi:type="xsd:double"&gt;-0.5954683&lt;/D&gt;&lt;D xsi:type="xsd:double"&gt;-5.221188&lt;/D&gt;&lt;D xsi:type="xsd:double"&gt;5.882752&lt;/D&gt;&lt;D xsi:type="xsd:double"&gt;-1.626271&lt;/D&gt;&lt;D xsi:type="xsd:double"&gt;-14.053631&lt;/D&gt;&lt;D xsi:type="xsd:double"&gt;8.813381&lt;/D&gt;&lt;D xsi:type="xsd:double"&gt;4.0206313&lt;/D&gt;&lt;D xsi:type="xsd:double"&gt;-7.770288&lt;/D&gt;&lt;D xsi:type="xsd:double"&gt;-9.545845&lt;/D&gt;&lt;D xsi:type="xsd:double"&gt;14.134466&lt;/D&gt;&lt;D xsi:type="xsd:double"&gt;6.137991&lt;/D&gt;&lt;D xsi:type="xsd:double"&gt;0.29248&lt;/D&gt;&lt;D xsi:type="xsd:double"&gt;-8.523703&lt;/D&gt;&lt;D xsi:type="xsd:double"&gt;4.1927934&lt;/D&gt;&lt;D xsi:type="xsd:double"&gt;5.6756973&lt;/D&gt;&lt;D xsi:type="xsd:double"&gt;3.7822604&lt;/D&gt;&lt;D xsi:type="xsd:double"&gt;-3.9810002&lt;/D&gt;&lt;D xsi:type="xsd:double"&gt;0.34105778&lt;/D&gt;&lt;D xsi:type="xsd:double"&gt;2.7439237&lt;/D&gt;&lt;D xsi:type="xsd:double"&gt;0.16969442&lt;/D&gt;&lt;D xsi:type="xsd:double"&gt;-4.821783&lt;/D&gt;&lt;D xsi:type="xsd:double"&gt;5.2918196&lt;/D&gt;&lt;D xsi:type="xsd:double"&gt;-5.803829&lt;/D&gt;&lt;D xsi:type="xsd:double"&gt;4.0497303&lt;/D&gt;&lt;D xsi:type="xsd:double"&gt;5.8216214&lt;/D&gt;&lt;D xsi:type="xsd:double"&gt;2.4569988&lt;/D&gt;&lt;D xsi:type="xsd:double"&gt;-3.3647358&lt;/D&gt;&lt;D xsi:type="xsd:double"&gt;8.325839&lt;/D&gt;&lt;D xsi:type="xsd:double"&gt;-0.6374419&lt;/D&gt;&lt;D xsi:type="xsd:double"&gt;0.095927715&lt;/D&gt;&lt;D xsi:type="xsd:double"&gt;1.1656642&lt;/D&gt;&lt;D xsi:type="xsd:double"&gt;5.569124&lt;/D&gt;&lt;D xsi:type="xsd:double"&gt;-2.742046&lt;/D&gt;&lt;D xsi:type="xsd:double"&gt;-1.0695755&lt;/D&gt;&lt;D xsi:type="xsd:double"&gt;0.94373226&lt;/D&gt;&lt;D xsi:type="xsd:double"&gt;-6.217134&lt;/D&gt;&lt;D xsi:type="xsd:double"&gt;2.1114945&lt;/D&gt;&lt;D xsi:type="xsd:double"&gt;3.11867&lt;/D&gt;&lt;D xsi:type="xsd:double"&gt;-0.94064474&lt;/D&gt;&lt;D xsi:type="xsd:double"&gt;-1.2434363&lt;/D&gt;&lt;D xsi:type="xsd:double"&gt;-1.4698625&lt;/D&gt;&lt;D xsi:type="xsd:double"&gt;-4.444313&lt;/D&gt;&lt;D xsi:type="xsd:double"&gt;1.0939717&lt;/D&gt;&lt;D xsi:type="xsd:double"&gt;2.3905158&lt;/D&gt;&lt;/FQL&gt;&lt;FQL&gt;&lt;Q&gt;BAC-US^FG_TOTAL_RETURNC(-10AY,0,AM)&lt;/Q&gt;&lt;R&gt;121&lt;/R&gt;&lt;C&gt;1&lt;/C&gt;&lt;D xsi:type="xsd:double"&gt;-7.449073&lt;/D&gt;&lt;D xsi:type="xsd:double"&gt;-1.2859702&lt;/D&gt;&lt;D xsi:type="xsd:double"&gt;8.126545&lt;/D&gt;&lt;D xsi:type="xsd:double"&gt;2.1248937&lt;/D&gt;&lt;D xsi:type="xsd:double"&gt;-18.53521&lt;/D&gt;&lt;D xsi:type="xsd:double"&gt;-15.283543&lt;/D&gt;&lt;D xsi:type="xsd:double"&gt;9.058189&lt;/D&gt;&lt;D xsi:type="xsd:double"&gt;5.1840663&lt;/D&gt;&lt;D xsi:type="xsd:double"&gt;-0.49999952&lt;/D&gt;&lt;D xsi:type="xsd:double"&gt;-4.1293263&lt;/D&gt;&lt;D xsi:type="xsd:double"&gt;2.629602&lt;/D&gt;&lt;D xsi:type="xsd:double"&gt;11.054171&lt;/D&gt;&lt;D xsi:type="xsd:double"&gt;2.583909&lt;/D&gt;&lt;D xsi:type="xsd:double"&gt;3.2924533&lt;/D&gt;&lt;D xsi:type="xsd:double"&gt;23.4375&lt;/D&gt;&lt;D xsi:type="xsd:double"&gt;15.141619&lt;/D&gt;&lt;D xsi:type="xsd:double"&gt;1.5445709&lt;/D&gt;&lt;D xsi:type="xsd:double"&gt;6.8231225&lt;/D&gt;&lt;D xsi:type="xsd:double"&gt;2.9055238&lt;/D&gt;&lt;D xsi:type="xsd:double"&gt;-11.419505&lt;/D&gt;&lt;D xsi:type="xsd:double"&gt;7.38585&lt;/D&gt;&lt;D xsi:type="xsd:double"&gt;-2.0074427&lt;/D&gt;&lt;D xsi:type="xsd:double"&gt;3.3290625&lt;/D&gt;&lt;D xsi:type="xsd:double"&gt;-0.08260608&lt;/D&gt;&lt;D xsi:type="xsd:double"&gt;1.2921095&lt;/D&gt;&lt;D xsi:type="xsd:double"&gt;7.629204&lt;/D&gt;&lt;D xsi:type="xsd:double"&gt;1.9817114&lt;/D&gt;&lt;D xsi:type="xsd:double"&gt;8.982468&lt;/D&gt;&lt;D xsi:type="xsd:double"&gt;7.5757504&lt;/D&gt;&lt;D xsi:type="xsd:double"&gt;2.3367405&lt;/D&gt;&lt;D xsi:type="xsd:double"&gt;1.0091662&lt;/D&gt;&lt;D xsi:type="xsd:double"&gt;-6.9630027&lt;/D&gt;&lt;D xsi:type="xsd:double"&gt;3.7754774&lt;/D&gt;&lt;D xsi:type="xsd:double"&gt;-5.341297&lt;/D&gt;&lt;D xsi:type="xsd:double"&gt;1.7076492&lt;/D&gt;&lt;D xsi:type="xsd:double"&gt;3.1564713&lt;/D&gt;&lt;D xsi:type="xsd:double"&gt;-0.6586313&lt;/D&gt;&lt;D xsi:type="xsd:double"&gt;-6.0586095&lt;/D&gt;&lt;D xsi:type="xsd:double"&gt;-2.7339637&lt;/D&gt;&lt;D xsi:type="xsd:double"&gt;-11.280269&lt;/D&gt;&lt;D xsi:type="xsd:double"&gt;16.217327&lt;/D&gt;&lt;D xsi:type="xsd:double"&gt;2.3198605&lt;/D&gt;&lt;D xsi:type="xsd:double"&gt;1.1718631&lt;/D&gt;&lt;D xsi:type="xsd:double"&gt;1.9795179&lt;/D&gt;&lt;D xsi:type="xsd:double"&gt;-4.3172655&lt;/D&gt;&lt;D xsi:type="xsd:double"&gt;-1.3960779&lt;/D&gt;&lt;D xsi:type="xsd:double"&gt;3.3880115&lt;/D&gt;&lt;D xsi:type="xsd:double"&gt;-6.760949&lt;/D&gt;&lt;D xsi:type="xsd:double"&gt;12.18226&lt;/D&gt;&lt;D xsi:type="xsd:double"&gt;0.13276339&lt;/D&gt;&lt;D xsi:type="xsd:double"&gt;9.148157&lt;/D&gt;&lt;D xsi:type="xsd:double"&gt;5.9482336&lt;/D&gt;&lt;D xsi:type="xsd:double"&gt;0.05763769&lt;/D&gt;&lt;D xsi:type="xsd:double"&gt;0.37441254&lt;/D&gt;&lt;D xsi:type="xsd:double"&gt;-40.95442&lt;/D&gt;&lt;D xsi:type="xsd:double"&gt;4.794514&lt;/D&gt;&lt;D xsi:type="xsd:double"&gt;0.09337664&lt;/D&gt;&lt;D xsi:type="xsd:double"&gt;21.144653&lt;/D&gt;&lt;D xsi:type="xsd:double"&gt;-7.248056&lt;/D&gt;&lt;D xsi:type="xsd:double"&gt;10.614288&lt;/D&gt;&lt;D xsi:type="xsd:double"&gt;-2.6083112&lt;/D&gt;&lt;D xsi:type="xsd:double"&gt;-5.3125024&lt;/D&gt;&lt;D xsi:type="xsd:double"&gt;13.778877&lt;/D&gt;&lt;D xsi:type="xsd:double"&gt;4.7817945&lt;/D&gt;&lt;D xsi:type="xsd:double"&gt;14.937317&lt;/D&gt;&lt;D xsi:type="xsd:double"&gt;3.8170338&lt;/D&gt;&lt;D xsi:type="xsd:double"&gt;10.375309&lt;/D&gt;&lt;D xsi:type="xsd:double"&gt;4.0116906&lt;/D&gt;&lt;D xsi:type="xsd:double"&gt;8.199226&lt;/D&gt;&lt;D xsi:type="xsd:double"&gt;-1.338017&lt;/D&gt;&lt;D xsi:type="xsd:double"&gt;-8.889961&lt;/D&gt;&lt;D xsi:type="xsd:double"&gt;8.887136&lt;/D&gt;&lt;D xsi:type="xsd:double"&gt;-1.5328586&lt;/D&gt;&lt;D xsi:type="xsd:double"&gt;14.635348&lt;/D&gt;&lt;D xsi:type="xsd:double"&gt;1.5311718&lt;/D&gt;&lt;D xsi:type="xsd:double"&gt;-3.9708674&lt;/D&gt;&lt;D xsi:type="xsd:double"&gt;6.466663&lt;/D&gt;&lt;D xsi:type="xsd:double"&gt;-0.48006773&lt;/D&gt;&lt;D xsi:type="xsd:double"&gt;-9.791261&lt;/D&gt;&lt;D xsi:type="xsd:double"&gt;-12.219625&lt;/D&gt;&lt;D xsi:type="xsd:double"&gt;-7.3462844&lt;/D&gt;&lt;D xsi:type="xsd:double"&gt;-7.9797564&lt;/D&gt;&lt;D xsi:type="xsd:double"&gt;1.2558818&lt;/D&gt;&lt;D xsi:type="xsd:double"&gt;13.612402&lt;/D&gt;&lt;D xsi:type="xsd:double"&gt;-6.2656345&lt;/D&gt;&lt;D xsi:type="xsd:double"&gt;-7.092607&lt;/D&gt;&lt;D xsi:type="xsd:double"&gt;17.854893&lt;/D&gt;&lt;D xsi:type="xsd:double"&gt;-14.639163&lt;/D&gt;&lt;D xsi:type="xsd:double"&gt;11.135637&lt;/D&gt;&lt;D xsi:type="xsd:double"&gt;0.14191866&lt;/D&gt;&lt;D xsi:type="xsd:double"&gt;-17.346066&lt;/D&gt;&lt;D xsi:type="xsd:double"&gt;1.8985152&lt;/D&gt;&lt;D xsi:type="xsd:double"&gt;-7.317072&lt;/D&gt;&lt;D xsi:type="xsd:double"&gt;7.5335145&lt;/D&gt;&lt;D xsi:type="xsd:double"&gt;-0.27406812&lt;/D&gt;&lt;D xsi:type="xsd:double"&gt;0.6183505&lt;/D&gt;&lt;D xsi:type="xsd:double"&gt;-0.71210265&lt;/D&gt;&lt;D xsi:type="xsd:double"&gt;-6.4147053&lt;/D&gt;&lt;D xsi:type="xsd:double"&gt;9.447945&lt;/D&gt;&lt;D xsi:type="xsd:double"&gt;14.639389&lt;/D&gt;&lt;D xsi:type="xsd:double"&gt;-4.4047594&lt;/D&gt;&lt;D xsi:type="xsd:double"&gt;6.1332583&lt;/D&gt;&lt;D xsi:type="xsd:double"&gt;4.5942664&lt;/D&gt;&lt;D xsi:type="xsd:double"&gt;-2.0615637&lt;/D&gt;&lt;D xsi:type="xsd:double"&gt;13.091124&lt;/D&gt;&lt;D xsi:type="xsd:double"&gt;0.6546259&lt;/D&gt;&lt;D xsi:type="xsd:double"&gt;12.461769&lt;/D&gt;&lt;D xsi:type="xsd:double"&gt;-10.854298&lt;/D&gt;&lt;D xsi:type="xsd:double"&gt;0.056624413&lt;/D&gt;&lt;D xsi:type="xsd:double"&gt;9.462917&lt;/D&gt;&lt;D xsi:type="xsd:double"&gt;9.228969&lt;/D&gt;&lt;D xsi:type="xsd:double"&gt;-2.1970391&lt;/D&gt;&lt;D xsi:type="xsd:double"&gt;2.5731206&lt;/D&gt;&lt;D xsi:type="xsd:double"&gt;0.68610907&lt;/D&gt;&lt;D xsi:type="xsd:double"&gt;-12.379056&lt;/D&gt;&lt;D xsi:type="xsd:double"&gt;-8.706278&lt;/D&gt;&lt;D xsi:type="xsd:double"&gt;19.716036&lt;/D&gt;&lt;D xsi:type="xsd:double"&gt;-0.051999092&lt;/D&gt;&lt;D xsi:type="xsd:double"&gt;3.647828&lt;/D&gt;&lt;D xsi:type="xsd:double"&gt;1.9769669&lt;/D&gt;&lt;D xsi:type="xsd:double"&gt;8.532179&lt;/D&gt;&lt;/FQL&gt;&lt;FQL&gt;&lt;Q&gt;9988-HK^FG_TOTAL_RETURNC(-10AY,0,AM)&lt;/Q&gt;&lt;R&gt;121&lt;/R&gt;&lt;C&gt;1&lt;/C&gt;&lt;D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xsi:type="xsd:double"&gt;9.154224&lt;/D&gt;&lt;D xsi:type="xsd:double"&gt;-2.0054638&lt;/D&gt;&lt;D xsi:type="xsd:double"&gt;-16.60465&lt;/D&gt;&lt;D xsi:type="xsd:double"&gt;13.106525&lt;/D&gt;&lt;D xsi:type="xsd:double"&gt;-2.909273&lt;/D&gt;&lt;D xsi:type="xsd:double"&gt;8.278311&lt;/D&gt;&lt;D xsi:type="xsd:double"&gt;9.380865&lt;/D&gt;&lt;D xsi:type="xsd:double"&gt;5.831909&lt;/D&gt;&lt;D xsi:type="xsd:double"&gt;10.615885&lt;/D&gt;&lt;D xsi:type="xsd:double"&gt;7.692313&lt;/D&gt;&lt;D xsi:type="xsd:double"&gt;-13.60544&lt;/D&gt;&lt;D xsi:type="xsd:double"&gt;-1.1811018&lt;/D&gt;&lt;D xsi:type="xsd:double"&gt;-3.9840639&lt;/D&gt;&lt;D xsi:type="xsd:double"&gt;9.626555&lt;/D&gt;&lt;D xsi:type="xsd:double"&gt;-16.199858&lt;/D&gt;&lt;D xsi:type="xsd:double"&gt;6.413734&lt;/D&gt;&lt;D xsi:type="xsd:double"&gt;-13.157892&lt;/D&gt;&lt;D xsi:type="xsd:double"&gt;-0.58651567&lt;/D&gt;&lt;D xsi:type="xsd:double"&gt;2.9498577&lt;/D&gt;&lt;D xsi:type="xsd:double"&gt;-13.849092&lt;/D&gt;&lt;D xsi:type="xsd:double"&gt;-16.019953&lt;/D&gt;&lt;D xsi:type="xsd:double"&gt;6.7986846&lt;/D&gt;&lt;D xsi:type="xsd:double"&gt;2.1013618&lt;/D&gt;&lt;D xsi:type="xsd:double"&gt;-26.937044&lt;/D&gt;&lt;D xsi:type="xsd:double"&gt;7.1251035&lt;/D&gt;&lt;D xsi:type="xsd:double"&gt;-5.2590904&lt;/D&gt;&lt;D xsi:type="xsd:double"&gt;-25.959188&lt;/D&gt;&lt;D xsi:type="xsd:double"&gt;5.292177&lt;/D&gt;&lt;D xsi:type="xsd:double"&gt;-11.413616&lt;/D&gt;&lt;D xsi:type="xsd:double"&gt;21.04019&lt;/D&gt;&lt;D xsi:type="xsd:double"&gt;-0.19531846&lt;/D&gt;&lt;D xsi:type="xsd:double"&gt;-11.986303&lt;/D&gt;&lt;D xsi:type="xsd:double"&gt;-3.5019398&lt;/D&gt;&lt;D xsi:type="xsd:double"&gt;-15.6105995&lt;/D&gt;&lt;D xsi:type="xsd:double"&gt;7.5767994&lt;/D&gt;&lt;D xsi:type="xsd:double"&gt;9.708118&lt;/D&gt;&lt;D xsi:type="xsd:double"&gt;31.174098999999998&lt;/D&gt;&lt;D xsi:type="xsd:double"&gt;-9.964728&lt;/D&gt;&lt;D xsi:type="xsd:double"&gt;-21.155727&lt;/D&gt;&lt;D xsi:type="xsd:double"&gt;17.3913&lt;/D&gt;&lt;D xsi:type="xsd:double"&gt;-9.25926&lt;/D&gt;&lt;D xsi:type="xsd:double"&gt;6.822157&lt;/D&gt;&lt;D xsi:type="xsd:double"&gt;1.4737964&lt;/D&gt;&lt;D xsi:type="xsd:double"&gt;-3.9806306&lt;/D&gt;&lt;D xsi:type="xsd:double"&gt;-3.3613443&lt;/D&gt;&lt;D xsi:type="xsd:double"&gt;-5.7391286&lt;/D&gt;&lt;D xsi:type="xsd:double"&gt;0.061500072&lt;/D&gt;&lt;D xsi:type="xsd:double"&gt;-11.923784&lt;/D&gt;&lt;D xsi:type="xsd:double"&gt;-3.2517374&lt;/D&gt;&lt;D xsi:type="xsd:double"&gt;6.7251444&lt;/D&gt;&lt;D xsi:type="xsd:double"&gt;-1.5068471&lt;/D&gt;&lt;D xsi:type="xsd:double"&gt;-4.798335&lt;/D&gt;&lt;D xsi:type="xsd:double"&gt;16.43536&lt;/D&gt;&lt;D xsi:type="xsd:double"&gt;-6.66129&lt;/D&gt;&lt;D xsi:type="xsd:double"&gt;3.7087917&lt;/D&gt;&lt;D xsi:type="xsd:double"&gt;6.0927153&lt;/D&gt;&lt;D xsi:type="xsd:double"&gt;2.3720384&lt;/D&gt;&lt;D xsi:type="xsd:double"&gt;20.670723&lt;/D&gt;&lt;D xsi:type="xsd:double"&gt;-11.874681&lt;/D&gt;&lt;D xsi:type="xsd:double"&gt;-3.2683492&lt;/D&gt;&lt;D xsi:type="xsd:double"&gt;-4.623592&lt;/D&gt;&lt;D xsi:type="xsd:double"&gt;54.25731&lt;/D&gt;&lt;D xsi:type="xsd:double"&gt;9.427881&lt;/D&gt;&lt;D xsi:type="xsd:double"&gt;-22.38586&lt;/D&gt;&lt;D xsi:type="xsd:double"&gt;17.077805&lt;/D&gt;&lt;D xsi:type="xsd:double"&gt;-6.992608&lt;/D&gt;&lt;D xsi:type="xsd:double"&gt;0.79716444&lt;/D&gt;&lt;D xsi:type="xsd:double"&gt;3.778553&lt;/D&gt;&lt;D xsi:type="xsd:double"&gt;29.974604&lt;/D&gt;&lt;/FQL&gt;&lt;FQL&gt;&lt;Q&gt;ABBV-US^FG_TOTAL_RETURNC(-10AY,0,AM)&lt;/Q&gt;&lt;R&gt;121&lt;/R&gt;&lt;C&gt;1&lt;/C&gt;&lt;D xsi:type="xsd:double"&gt;-13.313913&lt;/D&gt;&lt;D xsi:type="xsd:double"&gt;-4.1070757&lt;/D&gt;&lt;D xsi:type="xsd:double"&gt;6.1560273&lt;/D&gt;&lt;D xsi:type="xsd:double"&gt;-3.9660037&lt;/D&gt;&lt;D xsi:type="xsd:double"&gt;0.6049037&lt;/D&gt;&lt;D xsi:type="xsd:double"&gt;-6.6794577&lt;/D&gt;&lt;D xsi:type="xsd:double"&gt;5.232668&lt;/D&gt;&lt;D xsi:type="xsd:double"&gt;6.7027807&lt;/D&gt;&lt;D xsi:type="xsd:double"&gt;4.940355&lt;/D&gt;&lt;D xsi:type="xsd:double"&gt;-2.481985&lt;/D&gt;&lt;D xsi:type="xsd:double"&gt;4.8887253&lt;/D&gt;&lt;D xsi:type="xsd:double"&gt;5.4011345&lt;/D&gt;&lt;D xsi:type="xsd:double"&gt;-5.1992774&lt;/D&gt;&lt;D xsi:type="xsd:double"&gt;-4.014051&lt;/D&gt;&lt;D xsi:type="xsd:double"&gt;2.2768855&lt;/D&gt;&lt;D xsi:type="xsd:double"&gt;1.1049747&lt;/D&gt;&lt;D xsi:type="xsd:double"&gt;0.6732583&lt;/D&gt;&lt;D xsi:type="xsd:double"&gt;-0.82271695&lt;/D&gt;&lt;D xsi:type="xsd:double"&gt;7.1893334&lt;/D&gt;&lt;D xsi:type="xsd:double"&gt;-1.7154813&lt;/D&gt;&lt;D xsi:type="xsd:double"&gt;4.241383&lt;/D&gt;&lt;D xsi:type="xsd:double"&gt;6.282735&lt;/D&gt;&lt;D xsi:type="xsd:double"&gt;3.8155437&lt;/D&gt;&lt;D xsi:type="xsd:double"&gt;-3.6793888&lt;/D&gt;&lt;D xsi:type="xsd:double"&gt;24.06987&lt;/D&gt;&lt;D xsi:type="xsd:double"&gt;4.9299955&lt;/D&gt;&lt;D xsi:type="xsd:double"&gt;3.7675738&lt;/D&gt;&lt;D xsi:type="xsd:double"&gt;3.1544328&lt;/D&gt;&lt;D xsi:type="xsd:double"&gt;5.9241056&lt;/D&gt;&lt;D xsi:type="xsd:double"&gt;15.718603&lt;/D&gt;&lt;D xsi:type="xsd:double"&gt;-4.1231036&lt;/D&gt;&lt;D xsi:type="xsd:double"&gt;-17.716122&lt;/D&gt;&lt;D xsi:type="xsd:double"&gt;13.434124&lt;/D&gt;&lt;D xsi:type="xsd:double"&gt;-5.2075386&lt;/D&gt;&lt;D xsi:type="xsd:double"&gt;-2.3637414&lt;/D&gt;&lt;D xsi:type="xsd:double"&gt;2.046752&lt;/D&gt;&lt;D xsi:type="xsd:double"&gt;-2.586031&lt;/D&gt;&lt;D xsi:type="xsd:double"&gt;-2.9233754&lt;/D&gt;&lt;D xsi:type="xsd:double"&gt;-0.41345358&lt;/D&gt;&lt;D xsi:type="xsd:double"&gt;-6.467825&lt;/D&gt;&lt;D xsi:type="xsd:double"&gt;1.1914253&lt;/D&gt;&lt;D xsi:type="xsd:double"&gt;-5.4938674&lt;/D&gt;&lt;D xsi:type="xsd:double"&gt;0.60606&lt;/D&gt;&lt;D xsi:type="xsd:double"&gt;-0.08304119&lt;/D&gt;&lt;D xsi:type="xsd:double"&gt;-0.88517666&lt;/D&gt;&lt;D xsi:type="xsd:double"&gt;-1.0188639&lt;/D&gt;&lt;D xsi:type="xsd:double"&gt;-10.7727165&lt;/D&gt;&lt;D xsi:type="xsd:double"&gt;-6.8392158&lt;/D&gt;&lt;D xsi:type="xsd:double"&gt;9.545242&lt;/D&gt;&lt;D xsi:type="xsd:double"&gt;7.4472666&lt;/D&gt;&lt;D xsi:type="xsd:double"&gt;18.568563&lt;/D&gt;&lt;D xsi:type="xsd:double"&gt;0.9026289&lt;/D&gt;&lt;D xsi:type="xsd:double"&gt;1.1452317&lt;/D&gt;&lt;D xsi:type="xsd:double"&gt;5.366349&lt;/D&gt;&lt;D xsi:type="xsd:double"&gt;-21.031374&lt;/D&gt;&lt;D xsi:type="xsd:double"&gt;11.803043&lt;/D&gt;&lt;D xsi:type="xsd:double"&gt;10.811138&lt;/D&gt;&lt;D xsi:type="xsd:double"&gt;5.8979154&lt;/D&gt;&lt;D xsi:type="xsd:double"&gt;5.259776&lt;/D&gt;&lt;D xsi:type="xsd:double"&gt;-4.8538804&lt;/D&gt;&lt;D xsi:type="xsd:double"&gt;-5.56432&lt;/D&gt;&lt;D xsi:type="xsd:double"&gt;-2.5921881&lt;/D&gt;&lt;D xsi:type="xsd:double"&gt;14.014149&lt;/D&gt;&lt;D xsi:type="xsd:double"&gt;6.3847065&lt;/D&gt;&lt;D xsi:type="xsd:double"&gt;6.849265&lt;/D&gt;&lt;D xsi:type="xsd:double"&gt;-5.718422&lt;/D&gt;&lt;D xsi:type="xsd:double"&gt;6.3723564&lt;/D&gt;&lt;D xsi:type="xsd:double"&gt;-1.4483273&lt;/D&gt;&lt;D xsi:type="xsd:double"&gt;7.8954697&lt;/D&gt;&lt;D xsi:type="xsd:double"&gt;-0.7730007&lt;/D&gt;&lt;D xsi:type="xsd:double"&gt;2.831781&lt;/D&gt;&lt;D xsi:type="xsd:double"&gt;0.774467&lt;/D&gt;&lt;D xsi:type="xsd:double"&gt;-8.723927&lt;/D&gt;&lt;D xsi:type="xsd:double"&gt;2.3640037&lt;/D&gt;&lt;D xsi:type="xsd:double"&gt;6.4849496&lt;/D&gt;&lt;D xsi:type="xsd:double"&gt;13.193607&lt;/D&gt;&lt;D xsi:type="xsd:double"&gt;4.1924477&lt;/D&gt;&lt;D xsi:type="xsd:double"&gt;7.3599815&lt;/D&gt;&lt;D xsi:type="xsd:double"&gt;6.9788218&lt;/D&gt;&lt;D xsi:type="xsd:double"&gt;4.93418&lt;/D&gt;&lt;D xsi:type="xsd:double"&gt;-4.2141557&lt;/D&gt;&lt;D xsi:type="xsd:double"&gt;-10.497207&lt;/D&gt;&lt;D xsi:type="xsd:double"&gt;11.433565&lt;/D&gt;&lt;D xsi:type="xsd:double"&gt;-7.206088&lt;/D&gt;&lt;D xsi:type="xsd:double"&gt;1.0592699&lt;/D&gt;&lt;D xsi:type="xsd:double"&gt;0.20143986&lt;/D&gt;&lt;D xsi:type="xsd:double"&gt;6.2473655&lt;/D&gt;&lt;D xsi:type="xsd:double"&gt;5.6693196&lt;/D&gt;&lt;D xsi:type="xsd:double"&gt;-3.3565402&lt;/D&gt;&lt;D xsi:type="xsd:double"&gt;-2.6497424&lt;/D&gt;&lt;D xsi:type="xsd:double"&gt;3.858757&lt;/D&gt;&lt;D xsi:type="xsd:double"&gt;4.9967766&lt;/D&gt;&lt;D xsi:type="xsd:double"&gt;-11.32496&lt;/D&gt;&lt;D xsi:type="xsd:double"&gt;-3.245163&lt;/D&gt;&lt;D xsi:type="xsd:double"&gt;-0.81014633&lt;/D&gt;&lt;D xsi:type="xsd:double"&gt;11.425638&lt;/D&gt;&lt;D xsi:type="xsd:double"&gt;0.3761053&lt;/D&gt;&lt;D xsi:type="xsd:double"&gt;-2.2486687&lt;/D&gt;&lt;D xsi:type="xsd:double"&gt;-6.0789227&lt;/D&gt;&lt;D xsi:type="xsd:double"&gt;11.39716&lt;/D&gt;&lt;D xsi:type="xsd:double"&gt;5.830443&lt;/D&gt;&lt;D xsi:type="xsd:double"&gt;9.914541&lt;/D&gt;&lt;D xsi:type="xsd:double"&gt;0.21972656&lt;/D&gt;&lt;D xsi:type="xsd:double"&gt;-7.751024&lt;/D&gt;&lt;D xsi:type="xsd:double"&gt;1.1135817&lt;/D&gt;&lt;D xsi:type="xsd:double"&gt;2.579856&lt;/D&gt;&lt;D xsi:type="xsd:double"&gt;1.2876153&lt;/D&gt;&lt;D xsi:type="xsd:double"&gt;14.598107&lt;/D&gt;&lt;D xsi:type="xsd:double"&gt;0.94379187&lt;/D&gt;&lt;D xsi:type="xsd:double"&gt;-1.9063532&lt;/D&gt;&lt;D xsi:type="xsd:double"&gt;-13.372887&lt;/D&gt;&lt;D xsi:type="xsd:double"&gt;4.024482&lt;/D&gt;&lt;D xsi:type="xsd:double"&gt;2.1747231&lt;/D&gt;&lt;D xsi:type="xsd:double"&gt;11.036264&lt;/D&gt;&lt;D xsi:type="xsd:double"&gt;9.799349&lt;/D&gt;&lt;D xsi:type="xsd:double"&gt;-18.178923&lt;/D&gt;&lt;D xsi:type="xsd:double"&gt;7.1877956&lt;/D&gt;&lt;D xsi:type="xsd:double"&gt;3.7169814&lt;/D&gt;&lt;D xsi:type="xsd:double"&gt;0.73188543&lt;/D&gt;&lt;D xsi:type="xsd:double"&gt;8.453142&lt;/D&gt;&lt;D xsi:type="xsd:double"&gt;4.6301126&lt;/D&gt;&lt;/FQL&gt;&lt;FQL&gt;&lt;Q&gt;PLTR-US^FG_TOTAL_RETURNC(-10AY,0,AM)&lt;/Q&gt;&lt;R&gt;121&lt;/R&gt;&lt;C&gt;1&lt;/C&gt;&lt;D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</t>
        </r>
      </text>
    </comment>
    <comment ref="A33" authorId="0" shapeId="0" xr:uid="{CD02D053-3E4E-45BB-8E7A-D9DCDD948AB2}">
      <text>
        <r>
          <rPr>
            <b/>
            <sz val="9"/>
            <color indexed="81"/>
            <rFont val="Tahoma"/>
            <family val="2"/>
          </rPr>
          <t>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xsi:type="xsd:double"&gt;64.05767&lt;/D&gt;&lt;D xsi:type="xsd:double"&gt;62.71186&lt;/D&gt;&lt;D xsi:type="xsd:double"&gt;-1.0802507&lt;/D&gt;&lt;D xsi:type="xsd:double"&gt;8.580351&lt;/D&gt;&lt;D xsi:type="xsd:double"&gt;-8.010054&lt;/D&gt;&lt;D xsi:type="xsd:double"&gt;-12.260842&lt;/D&gt;&lt;D xsi:type="xsd:double"&gt;-10.636401&lt;/D&gt;&lt;D xsi:type="xsd:double"&gt;23.505974&lt;/D&gt;&lt;D xsi:type="xsd:double"&gt;-13.830638&lt;/D&gt;&lt;D xsi:type="xsd:double"&gt;14.646697&lt;/D&gt;&lt;D xsi:type="xsd:double"&gt;16.857136&lt;/D&gt;&lt;D xsi:type="xsd:double"&gt;-16.171843&lt;/D&gt;&lt;D xsi:type="xsd:double"&gt;-3.6250055&lt;/D&gt;&lt;D xsi:type="xsd:double"&gt;-20.709032&lt;/D&gt;&lt;D xsi:type="xsd:double"&gt;-12.704468&lt;/D&gt;&lt;D xsi:type="xsd:double"&gt;-12.742037&lt;/D&gt;&lt;D xsi:type="xsd:double"&gt;-15.604872&lt;/D&gt;&lt;D xsi:type="xsd:double"&gt;5.3435087&lt;/D&gt;&lt;D xsi:type="xsd:double"&gt;-35.2657&lt;/D&gt;&lt;D xsi:type="xsd:double"&gt;-4.601991&lt;/D&gt;&lt;D xsi:type="xsd:double"&gt;17.861795&lt;/D&gt;&lt;D xsi:type="xsd:double"&gt;7.7433586&lt;/D&gt;&lt;D xsi:type="xsd:double"&gt;-20.123201&lt;/D&gt;&lt;D xsi:type="xsd:double"&gt;-3.2133698&lt;/D&gt;&lt;D xsi:type="xsd:double"&gt;7.03851&lt;/D&gt;&lt;D xsi:type="xsd:double"&gt;-14.39206&lt;/D&gt;&lt;D xsi:type="xsd:double"&gt;0.86956024&lt;/D&gt;&lt;D xsi:type="xsd:double"&gt;39.51149&lt;/D&gt;&lt;D xsi:type="xsd:double"&gt;-17.816687&lt;/D&gt;&lt;D xsi:type="xsd:double"&gt;10.4010105&lt;/D&gt;&lt;D xsi:type="xsd:double"&gt;7.4914813&lt;/D&gt;&lt;D xsi:type="xsd:double"&gt;72.12248&lt;/D&gt;&lt;D xsi:type="xsd:double"&gt;0.6134987&lt;/D&gt;&lt;D xsi:type="xsd:double"&gt;-5.7926836&lt;/D&gt;&lt;D xsi:type="xsd:double"&gt;-0.7766962&lt;/D&gt;&lt;D xsi:type="xsd:double"&gt;13.242018&lt;/D&gt;&lt;D xsi:type="xsd:double"&gt;13.882483&lt;/D&gt;&lt;D xsi:type="xsd:double"&gt;-7.9413233&lt;/D&gt;&lt;D xsi:type="xsd:double"&gt;-9.175825&lt;/D&gt;&lt;D xsi:type="xsd:double"&gt;47.852386&lt;/D&gt;&lt;D xsi:type="xsd:double"&gt;-3.8870752&lt;/D&gt;&lt;D xsi:type="xsd:double"&gt;-6.853986&lt;/D&gt;&lt;D xsi:type="xsd:double"&gt;-1.0511875&lt;/D&gt;&lt;D xsi:type="xsd:double"&gt;8.8683605&lt;/D&gt;&lt;D xsi:type="xsd:double"&gt;21.637678&lt;/D&gt;&lt;D xsi:type="xsd:double"&gt;11.893976&lt;/D&gt;&lt;D xsi:type="xsd:double"&gt;13.185787&lt;/D&gt;&lt;D xsi:type="xsd:double"&gt;15.477824&lt;/D&gt;&lt;D xsi:type="xsd:double"&gt;56.856655&lt;/D&gt;&lt;D xsi:type="xsd:double"&gt;15.174103&lt;/D&gt;&lt;D xsi:type="xsd:double"&gt;-8.59406&lt;/D&gt;&lt;D xsi:type="xsd:double"&gt;72.09706&lt;/D&gt;&lt;D xsi:type="xsd:double"&gt;-27.626722&lt;/D&gt;&lt;D xsi:type="xsd:double"&gt;7.5023174&lt;/D&gt;&lt;D xsi:type="xsd:double"&gt;39.704468&lt;/D&gt;&lt;D xsi:type="xsd:double"&gt;9.180045&lt;/D&gt;&lt;D xsi:type="xsd:double"&gt;6.7180514&lt;/D&gt;&lt;D xsi:type="xsd:double"&gt;17.4011&lt;/D&gt;&lt;D xsi:type="xsd:double"&gt;-3.900212&lt;/D&gt;&lt;/FQL&gt;&lt;FQL&gt;&lt;Q&gt;HD-US^FG_TOTAL_RETURNC(-10AY,0,AM)&lt;/Q&gt;&lt;R&gt;121&lt;/R&gt;&lt;C&gt;1&lt;/C&gt;&lt;D xsi:type="xsd:double"&gt;-1.098299&lt;/D&gt;&lt;D xsi:type="xsd:double"&gt;4.1758657&lt;/D&gt;&lt;D xsi:type="xsd:double"&gt;-1.5479863&lt;/D&gt;&lt;D xsi:type="xsd:double"&gt;10.462832&lt;/D&gt;&lt;D xsi:type="xsd:double"&gt;-10.28592&lt;/D&gt;&lt;D xsi:type="xsd:double"&gt;0.16773939&lt;/D&gt;&lt;D xsi:type="xsd:double"&gt;9.821903&lt;/D&gt;&lt;D xsi:type="xsd:double"&gt;3.495586&lt;/D&gt;&lt;D xsi:type="xsd:double"&gt;0.24442673&lt;/D&gt;&lt;D xsi:type="xsd:double"&gt;-5.4048004&lt;/D&gt;&lt;D xsi:type="xsd:double"&gt;5.8260083&lt;/D&gt;&lt;D xsi:type="xsd:double"&gt;1.0758281&lt;/D&gt;&lt;D xsi:type="xsd:double"&gt;-6.9522915&lt;/D&gt;&lt;D xsi:type="xsd:double"&gt;0.24580956&lt;/D&gt;&lt;D xsi:type="xsd:double"&gt;-0.862205&lt;/D&gt;&lt;D xsi:type="xsd:double"&gt;8.377266&lt;/D&gt;&lt;D xsi:type="xsd:double"&gt;-0.051814318&lt;/D&gt;&lt;D xsi:type="xsd:double"&gt;4.813385&lt;/D&gt;&lt;D xsi:type="xsd:double"&gt;5.7203054&lt;/D&gt;&lt;D xsi:type="xsd:double"&gt;-1.8960476&lt;/D&gt;&lt;D xsi:type="xsd:double"&gt;8.464109&lt;/D&gt;&lt;D xsi:type="xsd:double"&gt;-0.45118332&lt;/D&gt;&lt;D xsi:type="xsd:double"&gt;-2.4004042&lt;/D&gt;&lt;D xsi:type="xsd:double"&gt;-0.41208863&lt;/D&gt;&lt;D xsi:type="xsd:double"&gt;4.657364&lt;/D&gt;&lt;D xsi:type="xsd:double"&gt;3.6742449&lt;/D&gt;&lt;D xsi:type="xsd:double"&gt;1.9973159&lt;/D&gt;&lt;D xsi:type="xsd:double"&gt;9.550309&lt;/D&gt;&lt;D xsi:type="xsd:double"&gt;7.5199842&lt;/D&gt;&lt;D xsi:type="xsd:double"&gt;-4.75778&lt;/D&gt;&lt;D xsi:type="xsd:double"&gt;-3.7320435&lt;/D&gt;&lt;D xsi:type="xsd:double"&gt;-2.531302&lt;/D&gt;&lt;D xsi:type="xsd:double"&gt;6.8508983&lt;/D&gt;&lt;D xsi:type="xsd:double"&gt;8.189726&lt;/D&gt;&lt;D xsi:type="xsd:double"&gt;-0.8277595&lt;/D&gt;&lt;D xsi:type="xsd:double"&gt;-1.7548323&lt;/D&gt;&lt;D xsi:type="xsd:double"&gt;7.5478554&lt;/D&gt;&lt;D xsi:type="xsd:double"&gt;-7.409006&lt;/D&gt;&lt;D xsi:type="xsd:double"&gt;-8.554602&lt;/D&gt;&lt;D xsi:type="xsd:double"&gt;-2.1070242&lt;/D&gt;&lt;D xsi:type="xsd:double"&gt;2.756977&lt;/D&gt;&lt;D xsi:type="xsd:double"&gt;8.670366&lt;/D&gt;&lt;D xsi:type="xsd:double"&gt;-4.569787&lt;/D&gt;&lt;D xsi:type="xsd:double"&gt;12.204361&lt;/D&gt;&lt;D xsi:type="xsd:double"&gt;-5.9128466&lt;/D&gt;&lt;D xsi:type="xsd:double"&gt;7.699752&lt;/D&gt;&lt;D xsi:type="xsd:double"&gt;5.5838943&lt;/D&gt;&lt;D xsi:type="xsd:double"&gt;-6.2643824&lt;/D&gt;&lt;D xsi:type="xsd:double"&gt;14.113188&lt;/D&gt;&lt;D xsi:type="xsd:double"&gt;2.1256328&lt;/D&gt;&lt;D xsi:type="xsd:double"&gt;0.5892277&lt;/D&gt;&lt;D xsi:type="xsd:double"&gt;-8.593249&lt;/D&gt;&lt;D xsi:type="xsd:double"&gt;6.166196&lt;/D&gt;&lt;D xsi:type="xsd:double"&gt;7.084167&lt;/D&gt;&lt;D xsi:type="xsd:double"&gt;-32.20328&lt;/D&gt;&lt;D xsi:type="xsd:double"&gt;21.150578&lt;/D&gt;&lt;D xsi:type="xsd:double"&gt;19.754814&lt;/D&gt;&lt;D xsi:type="xsd:double"&gt;5.061519&lt;/D&gt;&lt;D xsi:type="xsd:double"&gt;3.2526493&lt;/D&gt;&lt;D xsi:type="xsd:double"&gt;8.706606&lt;/D&gt;&lt;D xsi:type="xsd:double"&gt;0.90926886&lt;/D&gt;&lt;D xsi:type="xsd:double"&gt;2.1411061&lt;/D&gt;&lt;D xsi:type="xsd:double"&gt;-2.8123438&lt;/D&gt;&lt;D xsi:type="xsd:double"&gt;-3.036219&lt;/D&gt;&lt;D xsi:type="xsd:double"&gt;2.2256017&lt;/D&gt;&lt;D xsi:type="xsd:double"&gt;-0.072562695&lt;/D&gt;&lt;D xsi:type="xsd:double"&gt;3.0640721&lt;/D&gt;&lt;D xsi:type="xsd:double"&gt;16.307426&lt;/D&gt;&lt;D xsi:type="xsd:double"&gt;-1.3563693&lt;/D&gt;&lt;D xsi:type="xsd:double"&gt;-5.949712&lt;/D&gt;&lt;D xsi:type="xsd:double"&gt;6.1959267&lt;/D&gt;&lt;D xsi:type="xsd:double"&gt;4.2016506&lt;/D&gt;&lt;D xsi:type="xsd:double"&gt;0.911808&lt;/D&gt;&lt;D xsi:type="xsd:double"&gt;4.1677833&lt;/D&gt;&lt;D xsi:type="xsd:double"&gt;11.963129&lt;/D&gt;&lt;D xsi:type="xsd:double"&gt;2.2548199&lt;/D&gt;&lt;D xsi:type="xsd:double"&gt;-6.890595&lt;/D&gt;&lt;D xsi:type="xsd:double"&gt;-5.8897853&lt;/D&gt;&lt;D xsi:type="xsd:double"&gt;-4.912412&lt;/D&gt;&lt;D xsi:type="xsd:double"&gt;-7.9749823&lt;/D&gt;&lt;D xsi:type="xsd:double"&gt;-2.8011322&lt;/D&gt;&lt;D xsi:type="xsd:double"&gt;-7.0210876&lt;/D&gt;&lt;D xsi:type="xsd:double"&gt;6.9297194&lt;/D&gt;&lt;D xsi:type="xsd:double"&gt;11.95923&lt;/D&gt;&lt;D xsi:type="xsd:double"&gt;-15.148151&lt;/D&gt;&lt;D xsi:type="xsd:double"&gt;0.16667843&lt;/D&gt;&lt;D xsi:type="xsd:double"&gt;13.920343&lt;/D&gt;&lt;D xsi:type="xsd:double"&gt;3.27909&lt;/D&gt;&lt;D xsi:type="xsd:double"&gt;2.4339676&lt;/D&gt;&lt;D xsi:type="xsd:double"&gt;-3.0101776&lt;/D&gt;&lt;D xsi:type="xsd:double"&gt;-10.10276&lt;/D&gt;&lt;D xsi:type="xsd:double"&gt;1.9042253&lt;/D&gt;&lt;D xsi:type="xsd:double"&gt;-3.374523&lt;/D&gt;&lt;D xsi:type="xsd:double"&gt;7.1777105&lt;/D&gt;&lt;D xsi:type="xsd:double"&gt;5.36654&lt;/D&gt;&lt;D xsi:type="xsd:double"&gt;5.2227497&lt;/D&gt;&lt;D xsi:type="xsd:double"&gt;-2.882129&lt;/D&gt;&lt;D xsi:type="xsd:double"&gt;-7.4891148&lt;/D&gt;&lt;D xsi:type="xsd:double"&gt;3.063941&lt;/D&gt;&lt;D xsi:type="xsd:double"&gt;16.296434&lt;/D&gt;&lt;D xsi:type="xsd:double"&gt;1.2514114&lt;/D&gt;&lt;D xsi:type="xsd:double"&gt;1.0936618&lt;/D&gt;&lt;D xsi:type="xsd:double"&gt;3.616643&lt;/D&gt;&lt;D xsi:type="xsd:double"&gt;-10.288567&lt;/D&gt;&lt;D xsi:type="xsd:double"&gt;2.359414&lt;/D&gt;&lt;D xsi:type="xsd:double"&gt;1.8909097&lt;/D&gt;&lt;D xsi:type="xsd:double"&gt;6.423712&lt;/D&gt;&lt;D xsi:type="xsd:double"&gt;-1.9126594&lt;/D&gt;&lt;D xsi:type="xsd:double"&gt;6.1568975&lt;/D&gt;&lt;D xsi:type="xsd:double"&gt;9.580898&lt;/D&gt;&lt;D xsi:type="xsd:double"&gt;-2.4915755&lt;/D&gt;&lt;D xsi:type="xsd:double"&gt;1.1497736&lt;/D&gt;&lt;D xsi:type="xsd:double"&gt;-0.3360033&lt;/D&gt;&lt;D xsi:type="xsd:double"&gt;0.041532516&lt;/D&gt;&lt;D xsi:type="xsd:double"&gt;-13.641792&lt;/D&gt;&lt;D xsi:type="xsd:double"&gt;-1.5143335&lt;/D&gt;&lt;D xsi:type="xsd:double"&gt;10.055208&lt;/D&gt;&lt;D xsi:type="xsd:double"&gt;-6.5701723&lt;/D&gt;&lt;D xsi:type="xsd:double"&gt;1.086092&lt;/D&gt;&lt;D xsi:type="xsd:double"&gt;11.745941&lt;/D&gt;&lt;D xsi:type="xsd:double"&gt;6.1156034&lt;/D&gt;&lt;/FQL&gt;&lt;FQL&gt;&lt;Q&gt;COST-US^FG_TOTAL_RETURNC(-10AY,0,AM)&lt;/Q&gt;&lt;R&gt;121&lt;/R&gt;&lt;C&gt;1&lt;/C&gt;&lt;D xsi:type="xsd:double"&gt;-1.697582&lt;/D&gt;&lt;D xsi:type="xsd:double"&gt;5.8839917&lt;/D&gt;&lt;D xsi:type="xsd:double"&gt;3.1501412&lt;/D&gt;&lt;D xsi:type="xsd:double"&gt;4.0332317&lt;/D&gt;&lt;D xsi:type="xsd:double"&gt;-7.6001463&lt;/D&gt;&lt;D xsi:type="xsd:double"&gt;-0.5832374&lt;/D&gt;&lt;D xsi:type="xsd:double"&gt;3.3196926&lt;/D&gt;&lt;D xsi:type="xsd:double"&gt;-0.5776942&lt;/D&gt;&lt;D xsi:type="xsd:double"&gt;-4.535961&lt;/D&gt;&lt;D xsi:type="xsd:double"&gt;7.291317&lt;/D&gt;&lt;D xsi:type="xsd:double"&gt;6.3866496&lt;/D&gt;&lt;D xsi:type="xsd:double"&gt;1.4724612&lt;/D&gt;&lt;D xsi:type="xsd:double"&gt;-9.536248&lt;/D&gt;&lt;D xsi:type="xsd:double"&gt;-1.4440536&lt;/D&gt;&lt;D xsi:type="xsd:double"&gt;1.6370654&lt;/D&gt;&lt;D xsi:type="xsd:double"&gt;5.4357886&lt;/D&gt;&lt;D xsi:type="xsd:double"&gt;0.9039283&lt;/D&gt;&lt;D xsi:type="xsd:double"&gt;8.871614&lt;/D&gt;&lt;D xsi:type="xsd:double"&gt;-4.944527&lt;/D&gt;&lt;D xsi:type="xsd:double"&gt;1.0654807&lt;/D&gt;&lt;D xsi:type="xsd:double"&gt;5.693376&lt;/D&gt;&lt;D xsi:type="xsd:double"&gt;-2.274853&lt;/D&gt;&lt;D xsi:type="xsd:double"&gt;-8.443541&lt;/D&gt;&lt;D xsi:type="xsd:double"&gt;4.745102&lt;/D&gt;&lt;D xsi:type="xsd:double"&gt;1.5898943&lt;/D&gt;&lt;D xsi:type="xsd:double"&gt;-2.1503448&lt;/D&gt;&lt;D xsi:type="xsd:double"&gt;7.9780936&lt;/D&gt;&lt;D xsi:type="xsd:double"&gt;12.720787&lt;/D&gt;&lt;D xsi:type="xsd:double"&gt;-0.6226301&lt;/D&gt;&lt;D xsi:type="xsd:double"&gt;0.2768278&lt;/D&gt;&lt;D xsi:type="xsd:double"&gt;-2.9703498&lt;/D&gt;&lt;D xsi:type="xsd:double"&gt;4.6860695&lt;/D&gt;&lt;D xsi:type="xsd:double"&gt;2.420354&lt;/D&gt;&lt;D xsi:type="xsd:double"&gt;4.3329477&lt;/D&gt;&lt;D xsi:type="xsd:double"&gt;3.6320686&lt;/D&gt;&lt;D xsi:type="xsd:double"&gt;3.8817763&lt;/D&gt;&lt;D xsi:type="xsd:double"&gt;5.7221413&lt;/D&gt;&lt;D xsi:type="xsd:double"&gt;-3.2713115&lt;/D&gt;&lt;D xsi:type="xsd:double"&gt;1.7092705&lt;/D&gt;&lt;D xsi:type="xsd:double"&gt;-10.371399&lt;/D&gt;&lt;D xsi:type="xsd:double"&gt;1.5068054&lt;/D&gt;&lt;D xsi:type="xsd:double"&gt;3.273499&lt;/D&gt;&lt;D xsi:type="xsd:double"&gt;7.913339&lt;/D&gt;&lt;D xsi:type="xsd:double"&gt;5.025685&lt;/D&gt;&lt;D xsi:type="xsd:double"&gt;1.1252165&lt;/D&gt;&lt;D xsi:type="xsd:double"&gt;5.136597&lt;/D&gt;&lt;D xsi:type="xsd:double"&gt;7.880068&lt;/D&gt;&lt;D xsi:type="xsd:double"&gt;-2.3338616&lt;/D&gt;&lt;D xsi:type="xsd:double"&gt;5.5537105&lt;/D&gt;&lt;D xsi:type="xsd:double"&gt;3.4950972&lt;/D&gt;&lt;D xsi:type="xsd:double"&gt;1.8556595&lt;/D&gt;&lt;D xsi:type="xsd:double"&gt;-3.3458471&lt;/D&gt;&lt;D xsi:type="xsd:double"&gt;3.2470226&lt;/D&gt;&lt;D xsi:type="xsd:double"&gt;5.262208&lt;/D&gt;&lt;D xsi:type="xsd:double"&gt;-11.036414&lt;/D&gt;&lt;D xsi:type="xsd:double"&gt;13.553214&lt;/D&gt;&lt;D xsi:type="xsd:double"&gt;-6.7355275&lt;/D&gt;&lt;D xsi:type="xsd:double"&gt;0.71855783&lt;/D&gt;&lt;D xsi:type="xsd:double"&gt;8.265865&lt;/D&gt;&lt;D xsi:type="xsd:double"&gt;3.2901287&lt;/D&gt;&lt;D xsi:type="xsd:double"&gt;2.2154212&lt;/D&gt;&lt;D xsi:type="xsd:double"&gt;10.999907&lt;/D&gt;&lt;D xsi:type="xsd:double"&gt;-0.26769042&lt;/D&gt;&lt;D xsi:type="xsd:double"&gt;-0.21526217&lt;/D&gt;&lt;D xsi:type="xsd:double"&gt;-1.9705474&lt;/D&gt;&lt;D xsi:type="xsd:double"&gt;-2.0608664&lt;/D&gt;&lt;D xsi:type="xsd:double"&gt;-7.556498&lt;/D&gt;&lt;D xsi:type="xsd:double"&gt;13.28342&lt;/D&gt;&lt;D xsi:type="xsd:double"&gt;3.9148211&lt;/D&gt;&lt;D xsi:type="xsd:double"&gt;-1.3032675&lt;/D&gt;&lt;D xsi:type="xsd:double"&gt;8.16003&lt;/D&gt;&lt;D xsi:type="xsd:double"&gt;10.559071&lt;/D&gt;&lt;D xsi:type="xsd:double"&gt;2.307558&lt;/D&gt;&lt;D xsi:type="xsd:double"&gt;-2.3569524&lt;/D&gt;&lt;D xsi:type="xsd:double"&gt;16.618025&lt;/D&gt;&lt;D xsi:type="xsd:double"&gt;4.9191236&lt;/D&gt;&lt;D xsi:type="xsd:double"&gt;-8.982504&lt;/D&gt;&lt;D xsi:type="xsd:double"&gt;2.0250678&lt;/D&gt;&lt;D xsi:type="xsd:double"&gt;6.048012&lt;/D&gt;&lt;D xsi:type="xsd:double"&gt;8.649408&lt;/D&gt;&lt;D xsi:type="xsd:double"&gt;-16.102589&lt;/D&gt;&lt;D xsi:type="xsd:double"&gt;-8.648616&lt;/D&gt;&lt;D xsi:type="xsd:double"&gt;15.758371&lt;/D&gt;&lt;D xsi:type="xsd:double"&gt;5.9275746&lt;/D&gt;&lt;D xsi:type="xsd:double"&gt;-8.838743&lt;/D&gt;&lt;D xsi:type="xsd:double"&gt;-9.816724&lt;/D&gt;&lt;D xsi:type="xsd:double"&gt;15.486633&lt;/D&gt;&lt;D xsi:type="xsd:double"&gt;-11.9555&lt;/D&gt;&lt;D xsi:type="xsd:double"&gt;5.1576495&lt;/D&gt;&lt;D xsi:type="xsd:double"&gt;4.063225&lt;/D&gt;&lt;D xsi:type="xsd:double"&gt;-3.340608&lt;/D&gt;&lt;D xsi:type="xsd:double"&gt;0.82912445&lt;/D&gt;&lt;D xsi:type="xsd:double"&gt;1.1972547&lt;/D&gt;&lt;D xsi:type="xsd:double"&gt;5.5426836&lt;/D&gt;&lt;D xsi:type="xsd:double"&gt;4.401791&lt;/D&gt;&lt;D xsi:type="xsd:double"&gt;2.259004&lt;/D&gt;&lt;D xsi:type="xsd:double"&gt;-0.29026866&lt;/D&gt;&lt;D xsi:type="xsd:double"&gt;2.8542638&lt;/D&gt;&lt;D xsi:type="xsd:double"&gt;1.2934208&lt;/D&gt;&lt;D xsi:type="xsd:double"&gt;13.868439&lt;/D&gt;&lt;D xsi:type="xsd:double"&gt;5.7679534&lt;/D&gt;&lt;D xsi:type="xsd:double"&gt;6.3901544&lt;/D&gt;&lt;D xsi:type="xsd:double"&gt;0.22652149&lt;/D&gt;&lt;D xsi:type="xsd:double"&gt;-1.3312638&lt;/D&gt;&lt;D xsi:type="xsd:double"&gt;10.946608&lt;/D&gt;&lt;D xsi:type="xsd:double"&gt;7.8933716&lt;/D&gt;&lt;D xsi:type="xsd:double"&gt;-0.57264566&lt;/D&gt;&lt;D xsi:type="xsd:double"&gt;2.4748445&lt;/D&gt;&lt;D xsi:type="xsd:double"&gt;4.2821527&lt;/D&gt;&lt;D xsi:type="xsd:double"&gt;-2.2569299&lt;/D&gt;&lt;D xsi:type="xsd:double"&gt;2.3540497&lt;/D&gt;&lt;D xsi:type="xsd:double"&gt;9.45903&lt;/D&gt;&lt;D xsi:type="xsd:double"&gt;-7.364506&lt;/D&gt;&lt;D xsi:type="xsd:double"&gt;16.666615&lt;/D&gt;&lt;D xsi:type="xsd:double"&gt;-15.667301&lt;/D&gt;&lt;D xsi:type="xsd:double"&gt;7.0614696&lt;/D&gt;&lt;D xsi:type="xsd:double"&gt;6.1382174&lt;/D&gt;&lt;D xsi:type="xsd:double"&gt;-4.0425777&lt;/D&gt;&lt;D xsi:type="xsd:double"&gt;-3.3514142&lt;/D&gt;&lt;D xsi:type="xsd:double"&gt;2.312088&lt;/D&gt;&lt;D xsi:type="xsd:double"&gt;-2.054441&lt;/D&gt;&lt;/FQL&gt;&lt;FQL&gt;&lt;Q&gt;JNJ-US^FG_TOTAL_RETURNC(-10AY,0,AM)&lt;/Q&gt;&lt;R&gt;121&lt;/R&gt;&lt;C&gt;1&lt;/C&gt;&lt;D xsi:type="xsd:double"&gt;-3.4990907&lt;/D&gt;&lt;D xsi:type="xsd:double"&gt;3.8367987&lt;/D&gt;&lt;D xsi:type="xsd:double"&gt;3.0333877&lt;/D&gt;&lt;D xsi:type="xsd:double"&gt;4.7424197&lt;/D&gt;&lt;D xsi:type="xsd:double"&gt;-7.838482&lt;/D&gt;&lt;D xsi:type="xsd:double"&gt;5.4845333&lt;/D&gt;&lt;D xsi:type="xsd:double"&gt;5.73045&lt;/D&gt;&lt;D xsi:type="xsd:double"&gt;2.5789022&lt;/D&gt;&lt;D xsi:type="xsd:double"&gt;3.8663983&lt;/D&gt;&lt;D xsi:type="xsd:double"&gt;2.6462913&lt;/D&gt;&lt;D xsi:type="xsd:double"&gt;5.4526806&lt;/D&gt;&lt;D xsi:type="xsd:double"&gt;-2.1707296&lt;/D&gt;&lt;D xsi:type="xsd:double"&gt;-1.0729969&lt;/D&gt;&lt;D xsi:type="xsd:double"&gt;-0.5835116&lt;/D&gt;&lt;D xsi:type="xsd:double"&gt;-1.0207534&lt;/D&gt;&lt;D xsi:type="xsd:double"&gt;0.27809143&lt;/D&gt;&lt;D xsi:type="xsd:double"&gt;-1.1045873&lt;/D&gt;&lt;D xsi:type="xsd:double"&gt;3.036654&lt;/D&gt;&lt;D xsi:type="xsd:double"&gt;9.499788&lt;/D&gt;&lt;D xsi:type="xsd:double"&gt;-2.7012348&lt;/D&gt;&lt;D xsi:type="xsd:double"&gt;2.2241712&lt;/D&gt;&lt;D xsi:type="xsd:double"&gt;5.842471&lt;/D&gt;&lt;D xsi:type="xsd:double"&gt;-1.3025701&lt;/D&gt;&lt;D xsi:type="xsd:double"&gt;1.1840105&lt;/D&gt;&lt;D xsi:type="xsd:double"&gt;0.8479357&lt;/D&gt;&lt;D xsi:type="xsd:double"&gt;1.2421012&lt;/D&gt;&lt;D xsi:type="xsd:double"&gt;2.0202756&lt;/D&gt;&lt;D xsi:type="xsd:double"&gt;3.209138&lt;/D&gt;&lt;D xsi:type="xsd:double"&gt;3.0885816&lt;/D&gt;&lt;D xsi:type="xsd:double"&gt;-9.335428&lt;/D&gt;&lt;D xsi:type="xsd:double"&gt;1.0365963&lt;/D&gt;&lt;D xsi:type="xsd:double"&gt;-1.4362633&lt;/D&gt;&lt;D xsi:type="xsd:double"&gt;-4.8649015&lt;/D&gt;&lt;D xsi:type="xsd:double"&gt;-1.4611542&lt;/D&gt;&lt;D xsi:type="xsd:double"&gt;1.6964316&lt;/D&gt;&lt;D xsi:type="xsd:double"&gt;6.2474847&lt;/D&gt;&lt;D xsi:type="xsd:double"&gt;5.993724&lt;/D&gt;&lt;D xsi:type="xsd:double"&gt;-2.1005154&lt;/D&gt;&lt;D xsi:type="xsd:double"&gt;6.9054008&lt;/D&gt;&lt;D xsi:type="xsd:double"&gt;-8.317894&lt;/D&gt;&lt;D xsi:type="xsd:double"&gt;-3.7293255&lt;/D&gt;&lt;D xsi:type="xsd:double"&gt;6.5135956&lt;/D&gt;&lt;D xsi:type="xsd:double"&gt;1.5612602&lt;/D&gt;&lt;D xsi:type="xsd:double"&gt;0.3052354&lt;/D&gt;&lt;D xsi:type="xsd:double"&gt;0.13766289&lt;/D&gt;&lt;D xsi:type="xsd:double"&gt;2.0537496&lt;/D&gt;&lt;D xsi:type="xsd:double"&gt;-5.417943&lt;/D&gt;&lt;D xsi:type="xsd:double"&gt;-0.86037517&lt;/D&gt;&lt;D xsi:type="xsd:double"&gt;-0.6524682&lt;/D&gt;&lt;D xsi:type="xsd:double"&gt;4.346156&lt;/D&gt;&lt;D xsi:type="xsd:double"&gt;-0.17015338&lt;/D&gt;&lt;D xsi:type="xsd:double"&gt;5.8039904&lt;/D&gt;&lt;D xsi:type="xsd:double"&gt;4.520774&lt;/D&gt;&lt;D xsi:type="xsd:double"&gt;1.3023019&lt;/D&gt;&lt;D xsi:type="xsd:double"&gt;-14.768714&lt;/D&gt;&lt;D xsi:type="xsd:double"&gt;17.729877&lt;/D&gt;&lt;D xsi:type="xsd:double"&gt;0.51447153&lt;/D&gt;&lt;D xsi:type="xsd:double"&gt;-3.3032238&lt;/D&gt;&lt;D xsi:type="xsd:double"&gt;3.3157945&lt;/D&gt;&lt;D xsi:type="xsd:double"&gt;-0.6767154&lt;/D&gt;&lt;D xsi:type="xsd:double"&gt;0.77245235&lt;/D&gt;&lt;D xsi:type="xsd:double"&gt;-0.20214915&lt;/D&gt;&lt;D xsi:type="xsd:double"&gt;1.8568516&lt;/D&gt;&lt;D xsi:type="xsd:double"&gt;-0.08570552&lt;/D&gt;&lt;D xsi:type="xsd:double"&gt;7.1022987&lt;/D&gt;&lt;D xsi:type="xsd:double"&gt;2.9756784&lt;/D&gt;&lt;D xsi:type="xsd:double"&gt;-1.6315103&lt;/D&gt;&lt;D xsi:type="xsd:double"&gt;0.53913593&lt;/D&gt;&lt;D xsi:type="xsd:double"&gt;4.918635&lt;/D&gt;&lt;D xsi:type="xsd:double"&gt;-2.8011024&lt;/D&gt;&lt;D xsi:type="xsd:double"&gt;2.2319555&lt;/D&gt;&lt;D xsi:type="xsd:double"&gt;5.7941675&lt;/D&gt;&lt;D xsi:type="xsd:double"&gt;-6.541806&lt;/D&gt;&lt;D xsi:type="xsd:double"&gt;-2.3725927&lt;/D&gt;&lt;D xsi:type="xsd:double"&gt;0.84934235&lt;/D&gt;&lt;D xsi:type="xsd:double"&gt;7.0623517&lt;/D&gt;&lt;D xsi:type="xsd:double"&gt;-2.988267&lt;/D&gt;&lt;D xsi:type="xsd:double"&gt;-0.37534833&lt;/D&gt;&lt;D xsi:type="xsd:double"&gt;5.0489902&lt;/D&gt;&lt;D xsi:type="xsd:double"&gt;3.0827403&lt;/D&gt;&lt;D xsi:type="xsd:double"&gt;-1.0116696&lt;/D&gt;&lt;D xsi:type="xsd:double"&gt;-3.8909137&lt;/D&gt;&lt;D xsi:type="xsd:double"&gt;4.791856&lt;/D&gt;&lt;D xsi:type="xsd:double"&gt;-5.981028&lt;/D&gt;&lt;D xsi:type="xsd:double"&gt;0.692296&lt;/D&gt;&lt;D xsi:type="xsd:double"&gt;-1.8735051&lt;/D&gt;&lt;D xsi:type="xsd:double"&gt;5.4724574&lt;/D&gt;&lt;D xsi:type="xsd:double"&gt;1.9244075&lt;/D&gt;&lt;D xsi:type="xsd:double"&gt;-1.2751222&lt;/D&gt;&lt;D xsi:type="xsd:double"&gt;-8.758569&lt;/D&gt;&lt;D xsi:type="xsd:double"&gt;-1.9747376&lt;/D&gt;&lt;D xsi:type="xsd:double"&gt;7.667339&lt;/D&gt;&lt;D xsi:type="xsd:double"&gt;-3.9194405&lt;/D&gt;&lt;D xsi:type="xsd:double"&gt;3.850782&lt;/D&gt;&lt;D xsi:type="xsd:double"&gt;-2.6548147&lt;/D&gt;&lt;D xsi:type="xsd:double"&gt;7.831371&lt;/D&gt;&lt;D xsi:type="xsd:double"&gt;-5.6757154&lt;/D&gt;&lt;D xsi:type="xsd:double"&gt;-2.4279952&lt;/D&gt;&lt;D xsi:type="xsd:double"&gt;-4.7165575&lt;/D&gt;&lt;D xsi:type="xsd:double"&gt;4.191661&lt;/D&gt;&lt;D xsi:type="xsd:double"&gt;3.4544945&lt;/D&gt;&lt;D xsi:type="xsd:double"&gt;-1.7318726&lt;/D&gt;&lt;D xsi:type="xsd:double"&gt;1.0411978&lt;/D&gt;&lt;D xsi:type="xsd:double"&gt;-8.67998&lt;/D&gt;&lt;D xsi:type="xsd:double"&gt;6.805122&lt;/D&gt;&lt;D xsi:type="xsd:double"&gt;-4.8917413&lt;/D&gt;&lt;D xsi:type="xsd:double"&gt;3.7584186&lt;/D&gt;&lt;D xsi:type="xsd:double"&gt;5.5492997&lt;/D&gt;&lt;D xsi:type="xsd:double"&gt;5.5654407&lt;/D&gt;&lt;D xsi:type="xsd:double"&gt;-1.6228557&lt;/D&gt;&lt;D xsi:type="xsd:double"&gt;-6.2576056&lt;/D&gt;&lt;D xsi:type="xsd:double"&gt;-5.841315&lt;/D&gt;&lt;D xsi:type="xsd:double"&gt;2.7250648&lt;/D&gt;&lt;D xsi:type="xsd:double"&gt;5.6709647&lt;/D&gt;&lt;D xsi:type="xsd:double"&gt;5.0993085&lt;/D&gt;&lt;D xsi:type="xsd:double"&gt;-5.4664907&lt;/D&gt;&lt;D xsi:type="xsd:double"&gt;-1.6763031&lt;/D&gt;&lt;D xsi:type="xsd:double"&gt;3.4406304&lt;/D&gt;&lt;D xsi:type="xsd:double"&gt;6.1589956&lt;/D&gt;&lt;D xsi:type="xsd:double"&gt;7.1974754&lt;/D&gt;&lt;D xsi:type="xsd:double"&gt;0.6339431&lt;/D&gt;&lt;/FQL&gt;&lt;FQL&gt;&lt;Q&gt;XOM-US^FG_TOTAL_RETURNC(-10AY,0,AM)&lt;/Q&gt;&lt;R&gt;121&lt;/R&gt;&lt;C&gt;1&lt;/C&gt;&lt;D xsi:type="xsd:double"&gt;-5.1812115&lt;/D&gt;&lt;D xsi:type="xsd:double"&gt;11.0094185&lt;/D&gt;&lt;D xsi:type="xsd:double"&gt;-1.0418892&lt;/D&gt;&lt;D xsi:type="xsd:double"&gt;-2.1631658&lt;/D&gt;&lt;D xsi:type="xsd:double"&gt;-1.983577&lt;/D&gt;&lt;D xsi:type="xsd:double"&gt;5.6462884&lt;/D&gt;&lt;D xsi:type="xsd:double"&gt;2.031517&lt;/D&gt;&lt;D xsi:type="xsd:double"&gt;2.5340915&lt;/D&gt;&lt;D xsi:type="xsd:double"&gt;6.3038945&lt;/D&gt;&lt;D xsi:type="xsd:double"&gt;1.8421412&lt;/D&gt;&lt;D xsi:type="xsd:double"&gt;4.2753816&lt;/D&gt;&lt;D xsi:type="xsd:double"&gt;-6.7671356&lt;/D&gt;&lt;D xsi:type="xsd:double"&gt;-4.4244766&lt;/D&gt;&lt;D xsi:type="xsd:double"&gt;2.9870272&lt;/D&gt;&lt;D xsi:type="xsd:double"&gt;-0.041753054&lt;/D&gt;&lt;D xsi:type="xsd:double"&gt;6.3323617&lt;/D&gt;&lt;D xsi:type="xsd:double"&gt;-5.2972136&lt;/D&gt;&lt;D xsi:type="xsd:double"&gt;-3.812915&lt;/D&gt;&lt;D xsi:type="xsd:double"&gt;-0.2794683&lt;/D&gt;&lt;D xsi:type="xsd:double"&gt;-0.46301484&lt;/D&gt;&lt;D xsi:type="xsd:double"&gt;2.002716&lt;/D&gt;&lt;D xsi:type="xsd:double"&gt;1.138699&lt;/D&gt;&lt;D xsi:type="xsd:double"&gt;-2.6470244&lt;/D&gt;&lt;D xsi:type="xsd:double"&gt;-3.7581503&lt;/D&gt;&lt;D xsi:type="xsd:double"&gt;3.356135&lt;/D&gt;&lt;D xsi:type="xsd:double"&gt;3.421998&lt;/D&gt;&lt;D xsi:type="xsd:double"&gt;-1.8139124&lt;/D&gt;&lt;D xsi:type="xsd:double"&gt;3.066039&lt;/D&gt;&lt;D xsi:type="xsd:double"&gt;4.7452807&lt;/D&gt;&lt;D xsi:type="xsd:double"&gt;-11.098396&lt;/D&gt;&lt;D xsi:type="xsd:double"&gt;-1.8552363&lt;/D&gt;&lt;D xsi:type="xsd:double"&gt;4.55271&lt;/D&gt;&lt;D xsi:type="xsd:double"&gt;5.484402&lt;/D&gt;&lt;D xsi:type="xsd:double"&gt;-1.6581237&lt;/D&gt;&lt;D xsi:type="xsd:double"&gt;2.2687793&lt;/D&gt;&lt;D xsi:type="xsd:double"&gt;-4.46679&lt;/D&gt;&lt;D xsi:type="xsd:double"&gt;6.3076854&lt;/D&gt;&lt;D xsi:type="xsd:double"&gt;-2.0742893&lt;/D&gt;&lt;D xsi:type="xsd:double"&gt;-1.7726183&lt;/D&gt;&lt;D xsi:type="xsd:double"&gt;-4.2806444&lt;/D&gt;&lt;D xsi:type="xsd:double"&gt;-5.213022&lt;/D&gt;&lt;D xsi:type="xsd:double"&gt;9.6752405&lt;/D&gt;&lt;D xsi:type="xsd:double"&gt;3.1398773&lt;/D&gt;&lt;D xsi:type="xsd:double"&gt;1.3100386&lt;/D&gt;&lt;D xsi:type="xsd:double"&gt;-4.891956&lt;/D&gt;&lt;D xsi:type="xsd:double"&gt;-2.6322722&lt;/D&gt;&lt;D xsi:type="xsd:double"&gt;2.1250844&lt;/D&gt;&lt;D xsi:type="xsd:double"&gt;-8.924824&lt;/D&gt;&lt;D xsi:type="xsd:double"&gt;7.9502225&lt;/D&gt;&lt;D xsi:type="xsd:double"&gt;-7.4596524&lt;/D&gt;&lt;D xsi:type="xsd:double"&gt;2.6536345&lt;/D&gt;&lt;D xsi:type="xsd:double"&gt;1.1706829&lt;/D&gt;&lt;D xsi:type="xsd:double"&gt;-1.6857147&lt;/D&gt;&lt;D xsi:type="xsd:double"&gt;-10.592831&lt;/D&gt;&lt;D xsi:type="xsd:double"&gt;-43.13273&lt;/D&gt;&lt;D xsi:type="xsd:double"&gt;13.511157&lt;/D&gt;&lt;D xsi:type="xsd:double"&gt;9.395123&lt;/D&gt;&lt;D xsi:type="xsd:double"&gt;14.761901&lt;/D&gt;&lt;D xsi:type="xsd:double"&gt;-8.132786&lt;/D&gt;&lt;D xsi:type="xsd:double"&gt;-0.5139053&lt;/D&gt;&lt;D xsi:type="xsd:double"&gt;-12.47685&lt;/D&gt;&lt;D xsi:type="xsd:double"&gt;-9.812223&lt;/D&gt;&lt;D xsi:type="xsd:double"&gt;14.547455&lt;/D&gt;&lt;D xsi:type="xsd:double"&gt;14.51782&lt;/D&gt;&lt;D xsi:type="xsd:double"&gt;9.588099&lt;/D&gt;&lt;D xsi:type="xsd:double"&gt;10.532951&lt;/D&gt;&lt;D xsi:type="xsd:double"&gt;13.585699&lt;/D&gt;&lt;D xsi:type="xsd:double"&gt;-4.1448174&lt;/D&gt;&lt;D xsi:type="xsd:double"&gt;8.807934&lt;/D&gt;&lt;D xsi:type="xsd:double"&gt;5.4796696&lt;/D&gt;&lt;D xsi:type="xsd:double"&gt;-10.57722&lt;/D&gt;&lt;D xsi:type="xsd:double"&gt;-0.9270668&lt;/D&gt;&lt;D xsi:type="xsd:double"&gt;-0.21451116&lt;/D&gt;&lt;D xsi:type="xsd:double"&gt;12.128269&lt;/D&gt;&lt;D xsi:type="xsd:double"&gt;5.3065658&lt;/D&gt;&lt;D xsi:type="xsd:double"&gt;-5.613655&lt;/D&gt;&lt;D xsi:type="xsd:double"&gt;17.109346&lt;/D&gt;&lt;D xsi:type="xsd:double"&gt;10.230625&lt;/D&gt;&lt;D xsi:type="xsd:double"&gt;-1.8123806&lt;/D&gt;&lt;D xsi:type="xsd:double"&gt;14.168728&lt;/D&gt;&lt;D xsi:type="xsd:double"&gt;4.6082377&lt;/D&gt;&lt;D xsi:type="xsd:double"&gt;0.48378706&lt;/D&gt;&lt;D xsi:type="xsd:double"&gt;-7.49535&lt;/D&gt;&lt;D xsi:type="xsd:double"&gt;9.207069&lt;/D&gt;&lt;D xsi:type="xsd:double"&gt;1.9134045&lt;/D&gt;&lt;D xsi:type="xsd:double"&gt;6.4156294&lt;/D&gt;&lt;D xsi:type="xsd:double"&gt;14.7457485&lt;/D&gt;&lt;D xsi:type="xsd:double"&gt;-7.271284&lt;/D&gt;&lt;D xsi:type="xsd:double"&gt;8.0706835&lt;/D&gt;&lt;D xsi:type="xsd:double"&gt;3.070259&lt;/D&gt;&lt;D xsi:type="xsd:double"&gt;-12.7019825&lt;/D&gt;&lt;D xsi:type="xsd:double"&gt;14.866877&lt;/D&gt;&lt;D xsi:type="xsd:double"&gt;-10.893661&lt;/D&gt;&lt;D xsi:type="xsd:double"&gt;2.5458455&lt;/D&gt;&lt;D xsi:type="xsd:double"&gt;-3.985536&lt;/D&gt;&lt;D xsi:type="xsd:double"&gt;6.2360525&lt;/D&gt;&lt;D xsi:type="xsd:double"&gt;9.7423315&lt;/D&gt;&lt;D xsi:type="xsd:double"&gt;-5.7840643&lt;/D&gt;&lt;D xsi:type="xsd:double"&gt;-5.96332&lt;/D&gt;&lt;D xsi:type="xsd:double"&gt;-1.522541&lt;/D&gt;&lt;D xsi:type="xsd:double"&gt;-3.181368&lt;/D&gt;&lt;D xsi:type="xsd:double"&gt;7.178223&lt;/D&gt;&lt;D xsi:type="xsd:double"&gt;7.26887&lt;/D&gt;&lt;D xsi:type="xsd:double"&gt;6.6684723&lt;/D&gt;&lt;D xsi:type="xsd:double"&gt;0.11088848&lt;/D&gt;&lt;D xsi:type="xsd:double"&gt;-7.431918&lt;/D&gt;&lt;D xsi:type="xsd:double"&gt;6.3513875&lt;/D&gt;&lt;D xsi:type="xsd:double"&gt;2.650392&lt;/D&gt;&lt;D xsi:type="xsd:double"&gt;-4.6204624&lt;/D&gt;&lt;D xsi:type="xsd:double"&gt;7.0535064&lt;/D&gt;&lt;D xsi:type="xsd:double"&gt;-0.30686855&lt;/D&gt;&lt;D xsi:type="xsd:double"&gt;-9.085571&lt;/D&gt;&lt;D xsi:type="xsd:double"&gt;2.6274562&lt;/D&gt;&lt;D xsi:type="xsd:double"&gt;-1.8700957&lt;/D&gt;&lt;D xsi:type="xsd:double"&gt;3.3813834&lt;/D&gt;&lt;D xsi:type="xsd:double"&gt;-6.8900824&lt;/D&gt;&lt;D xsi:type="xsd:double"&gt;4.7859073&lt;/D&gt;&lt;D xsi:type="xsd:double"&gt;3.9652467&lt;/D&gt;&lt;D xsi:type="xsd:double"&gt;-0.22225976&lt;/D&gt;&lt;D xsi:type="xsd:double"&gt;-4.232383&lt;/D&gt;&lt;D xsi:type="xsd:double"&gt;7.690871&lt;/D&gt;&lt;/FQL&gt;&lt;FQL&gt;&lt;Q&gt;NFLX-US^FG_TOTAL_RETURNC(-10AY,0,AM)&lt;/Q&gt;&lt;R&gt;121&lt;/R&gt;&lt;C&gt;1&lt;/C&gt;&lt;D xsi:type="xsd:double"&gt;-15.649563&lt;/D&gt;&lt;D xsi:type="xsd:double"&gt;-4.8904715&lt;/D&gt;&lt;D xsi:type="xsd:double"&gt;12.486113&lt;/D&gt;&lt;D xsi:type="xsd:double"&gt;10.139203&lt;/D&gt;&lt;D xsi:type="xsd:double"&gt;-15.166342&lt;/D&gt;&lt;D xsi:type="xsd:double"&gt;-14.407915&lt;/D&gt;&lt;D xsi:type="xsd:double"&gt;11.566532&lt;/D&gt;&lt;D xsi:type="xsd:double"&gt;12.239563&lt;/D&gt;&lt;D xsi:type="xsd:double"&gt;-20.078915&lt;/D&gt;&lt;D xsi:type="xsd:double"&gt;7.091558&lt;/D&gt;&lt;D xsi:type="xsd:double"&gt;3.090942&lt;/D&gt;&lt;D xsi:type="xsd:double"&gt;-3.3235073&lt;/D&gt;&lt;D xsi:type="xsd:double"&gt;4.5836806&lt;/D&gt;&lt;D xsi:type="xsd:double"&gt;2.0004034&lt;/D&gt;&lt;D xsi:type="xsd:double"&gt;13.521242&lt;/D&gt;&lt;D xsi:type="xsd:double"&gt;7.8392267&lt;/D&gt;&lt;D xsi:type="xsd:double"&gt;7.6316237&lt;/D&gt;&lt;D xsi:type="xsd:double"&gt;6.2154055&lt;/D&gt;&lt;D xsi:type="xsd:double"&gt;1.6759396&lt;/D&gt;&lt;D xsi:type="xsd:double"&gt;-1.0180771&lt;/D&gt;&lt;D xsi:type="xsd:double"&gt;11.537922&lt;/D&gt;&lt;D xsi:type="xsd:double"&gt;-4.4100103&lt;/D&gt;&lt;D xsi:type="xsd:double"&gt;5.7356596&lt;/D&gt;&lt;D xsi:type="xsd:double"&gt;5.4990053&lt;/D&gt;&lt;D xsi:type="xsd:double"&gt;7.2773337&lt;/D&gt;&lt;D xsi:type="xsd:double"&gt;11.148882&lt;/D&gt;&lt;D xsi:type="xsd:double"&gt;-3.5375953&lt;/D&gt;&lt;D xsi:type="xsd:double"&gt;-2.7568936&lt;/D&gt;&lt;D xsi:type="xsd:double"&gt;16.521145&lt;/D&gt;&lt;D xsi:type="xsd:double"&gt;25.725628&lt;/D&gt;&lt;D xsi:type="xsd:double"&gt;14.336502&lt;/D&gt;&lt;D xsi:type="xsd:double"&gt;-3.3506095&lt;/D&gt;&lt;D xsi:type="xsd:double"&gt;6.6313624&lt;/D&gt;&lt;D xsi:type="xsd:double"&gt;19.43692&lt;/D&gt;&lt;D xsi:type="xsd:double"&gt;2.1684766&lt;/D&gt;&lt;D xsi:type="xsd:double"&gt;-19.486618&lt;/D&gt;&lt;D xsi:type="xsd:double"&gt;13.062895&lt;/D&gt;&lt;D xsi:type="xsd:double"&gt;-4.981351&lt;/D&gt;&lt;D xsi:type="xsd:double"&gt;-17.375868&lt;/D&gt;&lt;D xsi:type="xsd:double"&gt;-6.7677555&lt;/D&gt;&lt;D xsi:type="xsd:double"&gt;31.685661&lt;/D&gt;&lt;D xsi:type="xsd:double"&gt;1.5595198&lt;/D&gt;&lt;D xsi:type="xsd:double"&gt;1.2861848&lt;/D&gt;&lt;D xsi:type="xsd:double"&gt;-0.5533099&lt;/D&gt;&lt;D xsi:type="xsd:double"&gt;-0.04172921&lt;/D&gt;&lt;D xsi:type="xsd:double"&gt;-5.449331&lt;/D&gt;&lt;D xsi:type="xsd:double"&gt;7.7296615&lt;/D&gt;&lt;D xsi:type="xsd:double"&gt;-17.2655&lt;/D&gt;&lt;D xsi:type="xsd:double"&gt;-2.8104305&lt;/D&gt;&lt;D xsi:type="xsd:double"&gt;-2.7218103&lt;/D&gt;&lt;D xsi:type="xsd:double"&gt;3.0564427&lt;/D&gt;&lt;D xsi:type="xsd:double"&gt;3.1115413&lt;/D&gt;&lt;D xsi:type="xsd:double"&gt;11.311269&lt;/D&gt;&lt;D xsi:type="xsd:double"&gt;12.338316&lt;/D&gt;&lt;D xsi:type="xsd:double"&gt;-21.44059&lt;/D&gt;&lt;D xsi:type="xsd:double"&gt;46.958244&lt;/D&gt;&lt;D xsi:type="xsd:double"&gt;3.4200907&lt;/D&gt;&lt;D xsi:type="xsd:double"&gt;-3.9763093&lt;/D&gt;&lt;D xsi:type="xsd:double"&gt;20.92495&lt;/D&gt;&lt;D xsi:type="xsd:double"&gt;-8.477598&lt;/D&gt;&lt;D xsi:type="xsd:double"&gt;0.24446249&lt;/D&gt;&lt;D xsi:type="xsd:double"&gt;9.699082&lt;/D&gt;&lt;D xsi:type="xsd:double"&gt;-9.738308&lt;/D&gt;&lt;D xsi:type="xsd:double"&gt;9.544981&lt;/D&gt;&lt;D xsi:type="xsd:double"&gt;-5.115944&lt;/D&gt;&lt;D xsi:type="xsd:double"&gt;11.9081135&lt;/D&gt;&lt;D xsi:type="xsd:double"&gt;-5.9664783&lt;/D&gt;&lt;D xsi:type="xsd:double"&gt;4.29554&lt;/D&gt;&lt;D xsi:type="xsd:double"&gt;-9.728474&lt;/D&gt;&lt;D xsi:type="xsd:double"&gt;-0.19457936&lt;/D&gt;&lt;D xsi:type="xsd:double"&gt;7.696831&lt;/D&gt;&lt;D xsi:type="xsd:double"&gt;-2.336371&lt;/D&gt;&lt;D xsi:type="xsd:double"&gt;13.241434&lt;/D&gt;&lt;D xsi:type="xsd:double"&gt;7.125318&lt;/D&gt;&lt;D xsi:type="xsd:double"&gt;9.408081&lt;/D&gt;&lt;D xsi:type="xsd:double"&gt;-14.015132&lt;/D&gt;&lt;D xsi:type="xsd:double"&gt;-11.059791&lt;/D&gt;&lt;D xsi:type="xsd:double"&gt;-24.274767&lt;/D&gt;&lt;D xsi:type="xsd:double"&gt;-10.186392&lt;/D&gt;&lt;D xsi:type="xsd:double"&gt;-4.5870247&lt;/D&gt;&lt;D xsi:type="xsd:double"&gt;-45.325832&lt;/D&gt;&lt;D xsi:type="xsd:double"&gt;-7.0559144&lt;/D&gt;&lt;D xsi:type="xsd:double"&gt;9.091425&lt;/D&gt;&lt;D xsi:type="xsd:double"&gt;29.9191&lt;/D&gt;&lt;D xsi:type="xsd:double"&gt;-2.2630155&lt;/D&gt;&lt;D xsi:type="xsd:double"&gt;-4.218549&lt;/D&gt;&lt;D xsi:type="xsd:double"&gt;33.05217&lt;/D&gt;&lt;D xsi:type="xsd:double"&gt;-5.0029397&lt;/D&gt;&lt;D xsi:type="xsd:double"&gt;14.485228&lt;/D&gt;&lt;D xsi:type="xsd:double"&gt;5.375278&lt;/D&gt;&lt;D xsi:type="xsd:double"&gt;-11.590773&lt;/D&gt;&lt;D xsi:type="xsd:double"&gt;9.214354&lt;/D&gt;&lt;D xsi:type="xsd:double"&gt;-1.4411032&lt;/D&gt;&lt;D xsi:type="xsd:double"&gt;29.426216&lt;/D&gt;&lt;D xsi:type="xsd:double"&gt;2.3034573&lt;/D&gt;&lt;D xsi:type="xsd:double"&gt;-5.987644&lt;/D&gt;&lt;D xsi:type="xsd:double"&gt;-4.4554114&lt;/D&gt;&lt;D xsi:type="xsd:double"&gt;-9.099608&lt;/D&gt;&lt;D xsi:type="xsd:double"&gt;29.413557&lt;/D&gt;&lt;D xsi:type="xsd:double"&gt;1.0943294&lt;/D&gt;&lt;D xsi:type="xsd:double"&gt;1.9446611&lt;/D&gt;&lt;D xsi:type="xsd:double"&gt;21.34279&lt;/D&gt;&lt;D xsi:type="xsd:double"&gt;3.7554622&lt;/D&gt;&lt;D xsi:type="xsd:double"&gt;1.9211769&lt;/D&gt;&lt;D xsi:type="xsd:double"&gt;-1.1335671&lt;/D&gt;&lt;D xsi:type="xsd:double"&gt;9.640956&lt;/D&gt;&lt;D xsi:type="xsd:double"&gt;-1.9510567&lt;/D&gt;&lt;D xsi:type="xsd:double"&gt;2.7044773&lt;/D&gt;&lt;D xsi:type="xsd:double"&gt;3.3275485&lt;/D&gt;&lt;D xsi:type="xsd:double"&gt;0.7896662&lt;/D&gt;&lt;D xsi:type="xsd:double"&gt;17.373228&lt;/D&gt;&lt;D xsi:type="xsd:double"&gt;11.786974&lt;/D&gt;&lt;D xsi:type="xsd:double"&gt;-8.545404&lt;/D&gt;&lt;D xsi:type="xsd:double"&gt;25.66924&lt;/D&gt;&lt;D xsi:type="xsd:double"&gt;-13.281691&lt;/D&gt;&lt;D xsi:type="xsd:double"&gt;4.7527194&lt;/D&gt;&lt;D xsi:type="xsd:double"&gt;23.907328&lt;/D&gt;&lt;D xsi:type="xsd:double"&gt;2.8383613&lt;/D&gt;&lt;D xsi:type="xsd:double"&gt;2.0369768&lt;/D&gt;&lt;D xsi:type="xsd:double"&gt;-0.9085834&lt;/D&gt;&lt;D xsi:type="xsd:double"&gt;-3.1026244&lt;/D&gt;&lt;/FQL&gt;&lt;FQL&gt;&lt;Q&gt;MA-US^FG_TOTAL_RETURNC(-10AY,0,AM)&lt;/Q&gt;&lt;R&gt;121&lt;/R&gt;&lt;C&gt;1&lt;/C&gt;&lt;D xsi:type="xsd:double"&gt;-5.27122&lt;/D&gt;&lt;D xsi:type="xsd:double"&gt;5.471933&lt;/D&gt;&lt;D xsi:type="xsd:double"&gt;0.67595243&lt;/D&gt;&lt;D xsi:type="xsd:double"&gt;1.770091&lt;/D&gt;&lt;D xsi:type="xsd:double"&gt;-11.144983&lt;/D&gt;&lt;D xsi:type="xsd:double"&gt;-2.851987&lt;/D&gt;&lt;D xsi:type="xsd:double"&gt;4.444194&lt;/D&gt;&lt;D xsi:type="xsd:double"&gt;7.625675&lt;/D&gt;&lt;D xsi:type="xsd:double"&gt;-0.5482018&lt;/D&gt;&lt;D xsi:type="xsd:double"&gt;-2.152884&lt;/D&gt;&lt;D xsi:type="xsd:double"&gt;-3.1367242&lt;/D&gt;&lt;D xsi:type="xsd:double"&gt;5.1578164&lt;/D&gt;&lt;D xsi:type="xsd:double"&gt;3.9113164&lt;/D&gt;&lt;D xsi:type="xsd:double"&gt;1.7181754&lt;/D&gt;&lt;D xsi:type="xsd:double"&gt;3.0927896&lt;/D&gt;&lt;D xsi:type="xsd:double"&gt;-0.5480766&lt;/D&gt;&lt;D xsi:type="xsd:double"&gt;5.311334&lt;/D&gt;&lt;D xsi:type="xsd:double"&gt;0.5519867&lt;/D&gt;&lt;D xsi:type="xsd:double"&gt;3.083253&lt;/D&gt;&lt;D xsi:type="xsd:double"&gt;-1.0931611&lt;/D&gt;&lt;D xsi:type="xsd:double"&gt;6.536591&lt;/D&gt;&lt;D xsi:type="xsd:double"&gt;2.9285192&lt;/D&gt;&lt;D xsi:type="xsd:double"&gt;4.328537&lt;/D&gt;&lt;D xsi:type="xsd:double"&gt;4.22014&lt;/D&gt;&lt;D xsi:type="xsd:double"&gt;6.9577694&lt;/D&gt;&lt;D xsi:type="xsd:double"&gt;3.4353495&lt;/D&gt;&lt;D xsi:type="xsd:double"&gt;2.8108358&lt;/D&gt;&lt;D xsi:type="xsd:double"&gt;2.0421743&lt;/D&gt;&lt;D xsi:type="xsd:double"&gt;5.9613705&lt;/D&gt;&lt;D xsi:type="xsd:double"&gt;8.232176&lt;/D&gt;&lt;D xsi:type="xsd:double"&gt;3.928268&lt;/D&gt;&lt;D xsi:type="xsd:double"&gt;-4.614556&lt;/D&gt;&lt;D xsi:type="xsd:double"&gt;10.64589&lt;/D&gt;&lt;D xsi:type="xsd:double"&gt;3.7166&lt;/D&gt;&lt;D xsi:type="xsd:double"&gt;2.4085164&lt;/D&gt;&lt;D xsi:type="xsd:double"&gt;-0.23519993&lt;/D&gt;&lt;D xsi:type="xsd:double"&gt;7.0530415&lt;/D&gt;&lt;D xsi:type="xsd:double"&gt;-4.5588374&lt;/D&gt;&lt;D xsi:type="xsd:double"&gt;-4.206377&lt;/D&gt;&lt;D xsi:type="xsd:double"&gt;-1.8639445&lt;/D&gt;&lt;D xsi:type="xsd:double"&gt;1.4229417&lt;/D&gt;&lt;D xsi:type="xsd:double"&gt;12.307226&lt;/D&gt;&lt;D xsi:type="xsd:double"&gt;4.079056&lt;/D&gt;&lt;D xsi:type="xsd:double"&gt;4.0036917&lt;/D&gt;&lt;D xsi:type="xsd:double"&gt;5.552089&lt;/D&gt;&lt;D xsi:type="xsd:double"&gt;2.635944&lt;/D&gt;&lt;D xsi:type="xsd:double"&gt;6.480801&lt;/D&gt;&lt;D xsi:type="xsd:double"&gt;-0.8170068&lt;/D&gt;&lt;D xsi:type="xsd:double"&gt;-0.10205507&lt;/D&gt;&lt;D xsi:type="xsd:double"&gt;1.6542077&lt;/D&gt;&lt;D xsi:type="xsd:double"&gt;0.902009&lt;/D&gt;&lt;D xsi:type="xsd:double"&gt;5.7625175&lt;/D&gt;&lt;D xsi:type="xsd:double"&gt;8.001053&lt;/D&gt;&lt;D xsi:type="xsd:double"&gt;6.4470887&lt;/D&gt;&lt;D xsi:type="xsd:double"&gt;-30.884296&lt;/D&gt;&lt;D xsi:type="xsd:double"&gt;4.8692107&lt;/D&gt;&lt;D xsi:type="xsd:double"&gt;13.041019&lt;/D&gt;&lt;D xsi:type="xsd:double"&gt;9.1560955&lt;/D&gt;&lt;D xsi:type="xsd:double"&gt;-1.5538156&lt;/D&gt;&lt;D xsi:type="xsd:double"&gt;9.169865&lt;/D&gt;&lt;D xsi:type="xsd:double"&gt;4.6052694&lt;/D&gt;&lt;D xsi:type="xsd:double"&gt;-0.6016314&lt;/D&gt;&lt;D xsi:type="xsd:double"&gt;-1.1638105&lt;/D&gt;&lt;D xsi:type="xsd:double"&gt;-0.99865794&lt;/D&gt;&lt;D xsi:type="xsd:double"&gt;-2.539438&lt;/D&gt;&lt;D xsi:type="xsd:double"&gt;5.5528045&lt;/D&gt;&lt;D xsi:type="xsd:double"&gt;12.065887&lt;/D&gt;&lt;D xsi:type="xsd:double"&gt;1.1088014&lt;/D&gt;&lt;D xsi:type="xsd:double"&gt;-5.7643056&lt;/D&gt;&lt;D xsi:type="xsd:double"&gt;-0.024729967&lt;/D&gt;&lt;D xsi:type="xsd:double"&gt;6.530726&lt;/D&gt;&lt;D xsi:type="xsd:double"&gt;-6.085968&lt;/D&gt;&lt;D xsi:type="xsd:double"&gt;-4.7447443&lt;/D&gt;&lt;D xsi:type="xsd:double"&gt;2.9258728&lt;/D&gt;&lt;D xsi:type="xsd:double"&gt;3.8089871&lt;/D&gt;&lt;D xsi:type="xsd:double"&gt;-4.5026484&lt;/D&gt;&lt;D xsi:type="xsd:double"&gt;5.5856347&lt;/D&gt;&lt;D xsi:type="xsd:double"&gt;2.899444&lt;/D&gt;&lt;D xsi:type="xsd:double"&gt;-9.988773&lt;/D&gt;&lt;D xsi:type="xsd:double"&gt;3.9577603&lt;/D&gt;&lt;D xsi:type="xsd:double"&gt;-7.850313&lt;/D&gt;&lt;D xsi:type="xsd:double"&gt;-6.3536882&lt;/D&gt;&lt;D xsi:type="xsd:double"&gt;7.867372&lt;/D&gt;&lt;D xsi:type="xsd:double"&gt;8.0223675&lt;/D&gt;&lt;D xsi:type="xsd:double"&gt;-12.281137&lt;/D&gt;&lt;D xsi:type="xsd:double"&gt;-8.240175&lt;/D&gt;&lt;D xsi:type="xsd:double"&gt;18.729437&lt;/D&gt;&lt;D xsi:type="xsd:double"&gt;0.8985877&lt;/D&gt;&lt;D xsi:type="xsd:double"&gt;8.750332&lt;/D&gt;&lt;D xsi:type="xsd:double"&gt;-2.1223903&lt;/D&gt;&lt;D xsi:type="xsd:double"&gt;-5.3189993&lt;/D&gt;&lt;D xsi:type="xsd:double"&gt;7.1877956&lt;/D&gt;&lt;D xsi:type="xsd:double"&gt;2.0970345&lt;/D&gt;&lt;D xsi:type="xsd:double"&gt;-0.97569823&lt;/D&gt;&lt;D xsi:type="xsd:double"&gt;7.0548415&lt;/D&gt;&lt;D xsi:type="xsd:double"&gt;-2.022314&lt;/D&gt;&lt;D xsi:type="xsd:double"&gt;5.0561666&lt;/D&gt;&lt;D xsi:type="xsd:double"&gt;-3.033948&lt;/D&gt;&lt;D xsi:type="xsd:double"&gt;-1.012063&lt;/D&gt;&lt;D xsi:type="xsd:double"&gt;5.4067016&lt;/D&gt;&lt;D xsi:type="xsd:double"&gt;2.4965763&lt;/D&gt;&lt;D xsi:type="xsd:double"&gt;9.286797&lt;/D&gt;&lt;D xsi:type="xsd:double"&gt;1.6448379&lt;/D&gt;&lt;D xsi:type="xsd:double"&gt;-3.231454&lt;/D&gt;&lt;D xsi:type="xsd:double"&gt;-0.20660758&lt;/D&gt;&lt;D xsi:type="xsd:double"&gt;-3.103274&lt;/D&gt;&lt;D xsi:type="xsd:double"&gt;-0.09934902&lt;/D&gt;&lt;D xsi:type="xsd:double"&gt;5.715513&lt;/D&gt;&lt;D xsi:type="xsd:double"&gt;6.148696&lt;/D&gt;&lt;D xsi:type="xsd:double"&gt;3.4234047&lt;/D&gt;&lt;D xsi:type="xsd:double"&gt;1.521194&lt;/D&gt;&lt;D xsi:type="xsd:double"&gt;1.6133666&lt;/D&gt;&lt;D xsi:type="xsd:double"&gt;-1.2034714&lt;/D&gt;&lt;D xsi:type="xsd:double"&gt;7.9558015&lt;/D&gt;&lt;D xsi:type="xsd:double"&gt;-6.5726995&lt;/D&gt;&lt;D xsi:type="xsd:double"&gt;-2.5496542&lt;/D&gt;&lt;D xsi:type="xsd:double"&gt;13.604593&lt;/D&gt;&lt;D xsi:type="xsd:double"&gt;-2.5048077&lt;/D&gt;&lt;D xsi:type="xsd:double"&gt;-2.1810293&lt;/D&gt;&lt;D xsi:type="xsd:double"&gt;4.712701&lt;/D&gt;&lt;D xsi:type="xsd:double"&gt;0.81140995&lt;/D&gt;&lt;/FQL&gt;&lt;FQL&gt;&lt;Q&gt;V-US^FG_TOTAL_RETURNC(-10AY,0,AM)&lt;/Q&gt;&lt;R&gt;121&lt;/R&gt;&lt;C&gt;1&lt;/C&gt;&lt;D xsi:type="xsd:double"&gt;-4.3519316&lt;/D&gt;&lt;D xsi:type="xsd:double"&gt;7.057333&lt;/D&gt;&lt;D xsi:type="xsd:double"&gt;3.9986491&lt;/D&gt;&lt;D xsi:type="xsd:double"&gt;1.2167335&lt;/D&gt;&lt;D xsi:type="xsd:double"&gt;-10.055095&lt;/D&gt;&lt;D xsi:type="xsd:double"&gt;-1.016295&lt;/D&gt;&lt;D xsi:type="xsd:double"&gt;1.9840598&lt;/D&gt;&lt;D xsi:type="xsd:double"&gt;10.65358&lt;/D&gt;&lt;D xsi:type="xsd:double"&gt;-2.6712&lt;/D&gt;&lt;D xsi:type="xsd:double"&gt;0.7069349&lt;/D&gt;&lt;D xsi:type="xsd:double"&gt;-0.06381273&lt;/D&gt;&lt;D xsi:type="xsd:double"&gt;3.2056093&lt;/D&gt;&lt;D xsi:type="xsd:double"&gt;1.7350912&lt;/D&gt;&lt;D xsi:type="xsd:double"&gt;0.4630208&lt;/D&gt;&lt;D xsi:type="xsd:double"&gt;-2.6743412&lt;/D&gt;&lt;D xsi:type="xsd:double"&gt;-2.1603465&lt;/D&gt;&lt;D xsi:type="xsd:double"&gt;3.5992384&lt;/D&gt;&lt;D xsi:type="xsd:double"&gt;7.8905463&lt;/D&gt;&lt;D xsi:type="xsd:double"&gt;3.0088067&lt;/D&gt;&lt;D xsi:type="xsd:double"&gt;-1.299423&lt;/D&gt;&lt;D xsi:type="xsd:double"&gt;4.8160195&lt;/D&gt;&lt;D xsi</t>
        </r>
      </text>
    </comment>
    <comment ref="A34" authorId="0" shapeId="0" xr:uid="{A33A54CE-7072-4D2B-8185-C2230044BC0E}">
      <text>
        <r>
          <rPr>
            <b/>
            <sz val="9"/>
            <color indexed="81"/>
            <rFont val="Tahoma"/>
            <family val="2"/>
          </rPr>
          <t>:type="xsd:double"&gt;1.2767911&lt;/D&gt;&lt;D xsi:type="xsd:double"&gt;2.9308677&lt;/D&gt;&lt;D xsi:type="xsd:double"&gt;6.762612&lt;/D&gt;&lt;D xsi:type="xsd:double"&gt;1.9163847&lt;/D&gt;&lt;D xsi:type="xsd:double"&gt;2.8490067&lt;/D&gt;&lt;D xsi:type="xsd:double"&gt;2.6915908&lt;/D&gt;&lt;D xsi:type="xsd:double"&gt;2.5220752&lt;/D&gt;&lt;D xsi:type="xsd:double"&gt;5.772269&lt;/D&gt;&lt;D xsi:type="xsd:double"&gt;1.3865471&lt;/D&gt;&lt;D xsi:type="xsd:double"&gt;2.1994233&lt;/D&gt;&lt;D xsi:type="xsd:double"&gt;-2.128005&lt;/D&gt;&lt;D xsi:type="xsd:double"&gt;7.3925138&lt;/D&gt;&lt;D xsi:type="xsd:double"&gt;3.383267&lt;/D&gt;&lt;D xsi:type="xsd:double"&gt;2.4870515&lt;/D&gt;&lt;D xsi:type="xsd:double"&gt;1.7333508&lt;/D&gt;&lt;D xsi:type="xsd:double"&gt;5.1119804&lt;/D&gt;&lt;D xsi:type="xsd:double"&gt;-4.1260777&lt;/D&gt;&lt;D xsi:type="xsd:double"&gt;-0.9262979&lt;/D&gt;&lt;D xsi:type="xsd:double"&gt;-3.6310434&lt;/D&gt;&lt;D xsi:type="xsd:double"&gt;1.6655564&lt;/D&gt;&lt;D xsi:type="xsd:double"&gt;5.69613&lt;/D&gt;&lt;D xsi:type="xsd:double"&gt;7.2803855&lt;/D&gt;&lt;D xsi:type="xsd:double"&gt;3.068304&lt;/D&gt;&lt;D xsi:type="xsd:double"&gt;3.0518532&lt;/D&gt;&lt;D xsi:type="xsd:double"&gt;2.9053211&lt;/D&gt;&lt;D xsi:type="xsd:double"&gt;5.6878448&lt;/D&gt;&lt;D xsi:type="xsd:double"&gt;-0.461334&lt;/D&gt;&lt;D xsi:type="xsd:double"&gt;-1.1894703&lt;/D&gt;&lt;D xsi:type="xsd:double"&gt;0.99936724&lt;/D&gt;&lt;D xsi:type="xsd:double"&gt;1.2368917&lt;/D&gt;&lt;D xsi:type="xsd:double"&gt;3.5990477&lt;/D&gt;&lt;D xsi:type="xsd:double"&gt;7.898402&lt;/D&gt;&lt;D xsi:type="xsd:double"&gt;4.7992945&lt;/D&gt;&lt;D xsi:type="xsd:double"&gt;-27.71411&lt;/D&gt;&lt;D xsi:type="xsd:double"&gt;6.84824&lt;/D&gt;&lt;D xsi:type="xsd:double"&gt;13.163924&lt;/D&gt;&lt;D xsi:type="xsd:double"&gt;5.11744&lt;/D&gt;&lt;D xsi:type="xsd:double"&gt;0.32143593&lt;/D&gt;&lt;D xsi:type="xsd:double"&gt;1.777041&lt;/D&gt;&lt;D xsi:type="xsd:double"&gt;4.317534&lt;/D&gt;&lt;D xsi:type="xsd:double"&gt;-2.3741066&lt;/D&gt;&lt;D xsi:type="xsd:double"&gt;6.375122&lt;/D&gt;&lt;D xsi:type="xsd:double"&gt;-2.0827413&lt;/D&gt;&lt;D xsi:type="xsd:double"&gt;-3.2073796&lt;/D&gt;&lt;D xsi:type="xsd:double"&gt;3.286779&lt;/D&gt;&lt;D xsi:type="xsd:double"&gt;8.080805&lt;/D&gt;&lt;D xsi:type="xsd:double"&gt;0.7610202&lt;/D&gt;&lt;D xsi:type="xsd:double"&gt;0.37744045&lt;/D&gt;&lt;D xsi:type="xsd:double"&gt;1.1721134&lt;/D&gt;&lt;D xsi:type="xsd:double"&gt;8.066201&lt;/D&gt;&lt;D xsi:type="xsd:double"&gt;-5.0117073&lt;/D&gt;&lt;D xsi:type="xsd:double"&gt;-4.686439&lt;/D&gt;&lt;D xsi:type="xsd:double"&gt;2.9688478&lt;/D&gt;&lt;D xsi:type="xsd:double"&gt;-6.682396&lt;/D&gt;&lt;D xsi:type="xsd:double"&gt;-0.37642717&lt;/D&gt;&lt;D xsi:type="xsd:double"&gt;0.1399517&lt;/D&gt;&lt;D xsi:type="xsd:double"&gt;6.7687035&lt;/D&gt;&lt;D xsi:type="xsd:double"&gt;-7.4075756&lt;/D&gt;&lt;D xsi:type="xsd:double"&gt;0.43423176&lt;/D&gt;&lt;D xsi:type="xsd:double"&gt;-6.8600893&lt;/D&gt;&lt;D xsi:type="xsd:double"&gt;-4.428488&lt;/D&gt;&lt;D xsi:type="xsd:double"&gt;11.102879&lt;/D&gt;&lt;D xsi:type="xsd:double"&gt;3.5639763&lt;/D&gt;&lt;D xsi:type="xsd:double"&gt;-10.979092&lt;/D&gt;&lt;D xsi:type="xsd:double"&gt;-5.525094&lt;/D&gt;&lt;D xsi:type="xsd:double"&gt;15.336561&lt;/D&gt;&lt;D xsi:type="xsd:double"&gt;-1.5465856&lt;/D&gt;&lt;D xsi:type="xsd:double"&gt;7.8157425&lt;/D&gt;&lt;D xsi:type="xsd:double"&gt;1.4404655&lt;/D&gt;&lt;D xsi:type="xsd:double"&gt;-3.7107587&lt;/D&gt;&lt;D xsi:type="xsd:double"&gt;7.620144&lt;/D&gt;&lt;D xsi:type="xsd:double"&gt;-1.3251245&lt;/D&gt;&lt;D xsi:type="xsd:double"&gt;-0.6768763&lt;/D&gt;&lt;D xsi:type="xsd:double"&gt;6.225157&lt;/D&gt;&lt;D xsi:type="xsd:double"&gt;-1.4071584&lt;/D&gt;&lt;D xsi:type="xsd:double"&gt;0.7438779&lt;/D&gt;&lt;D xsi:type="xsd:double"&gt;-0.41481853&lt;/D&gt;&lt;D xsi:type="xsd:double"&gt;3.761375&lt;/D&gt;&lt;D xsi:type="xsd:double"&gt;3.8057685&lt;/D&gt;&lt;D xsi:type="xsd:double"&gt;2.794242&lt;/D&gt;&lt;D xsi:type="xsd:double"&gt;5.2198887&lt;/D&gt;&lt;D xsi:type="xsd:double"&gt;1.6082764&lt;/D&gt;&lt;D xsi:type="xsd:double"&gt;-4.130161&lt;/D&gt;&lt;D xsi:type="xsd:double"&gt;3.3204198&lt;/D&gt;&lt;D xsi:type="xsd:double"&gt;-3.280443&lt;/D&gt;&lt;D xsi:type="xsd:double"&gt;-0.52095056&lt;/D&gt;&lt;D xsi:type="xsd:double"&gt;-0.4957199&lt;/D&gt;&lt;D xsi:type="xsd:double"&gt;8.639395&lt;/D&gt;&lt;D xsi:type="xsd:double"&gt;-1.0190129&lt;/D&gt;&lt;D xsi:type="xsd:double"&gt;7.89845&lt;/D&gt;&lt;D xsi:type="xsd:double"&gt;2.0184755&lt;/D&gt;&lt;D xsi:type="xsd:double"&gt;0.43052435&lt;/D&gt;&lt;D xsi:type="xsd:double"&gt;11.711634&lt;/D&gt;&lt;D xsi:type="xsd:double"&gt;-6.2208533&lt;/D&gt;&lt;D xsi:type="xsd:double"&gt;-0.14165044&lt;/D&gt;&lt;D xsi:type="xsd:double"&gt;10.380864&lt;/D&gt;&lt;D xsi:type="xsd:double"&gt;-2.6402235&lt;/D&gt;&lt;D xsi:type="xsd:double"&gt;-1.5697122&lt;/D&gt;&lt;D xsi:type="xsd:double"&gt;-1.3793826&lt;/D&gt;&lt;D xsi:type="xsd:double"&gt;-1.2889385&lt;/D&gt;&lt;/FQL&gt;&lt;FQL&gt;&lt;Q&gt;LLY-US^FG_TOTAL_RETURNC(-10AY,0,AM)&lt;/Q&gt;&lt;R&gt;121&lt;/R&gt;&lt;C&gt;1&lt;/C&gt;&lt;D xsi:type="xsd:double"&gt;0.6435394&lt;/D&gt;&lt;D xsi:type="xsd:double"&gt;-3.4813464&lt;/D&gt;&lt;D xsi:type="xsd:double"&gt;0.2788663&lt;/D&gt;&lt;D xsi:type="xsd:double"&gt;6.229222&lt;/D&gt;&lt;D xsi:type="xsd:double"&gt;-5.85236&lt;/D&gt;&lt;D xsi:type="xsd:double"&gt;-9.106577&lt;/D&gt;&lt;D xsi:type="xsd:double"&gt;-1.1591434&lt;/D&gt;&lt;D xsi:type="xsd:double"&gt;4.208052&lt;/D&gt;&lt;D xsi:type="xsd:double"&gt;4.346931&lt;/D&gt;&lt;D xsi:type="xsd:double"&gt;-5.160302&lt;/D&gt;&lt;D xsi:type="xsd:double"&gt;8.040404&lt;/D&gt;&lt;D xsi:type="xsd:double"&gt;0.1563549&lt;/D&gt;&lt;D xsi:type="xsd:double"&gt;-1.302594&lt;/D&gt;&lt;D xsi:type="xsd:double"&gt;0.59643984&lt;/D&gt;&lt;D xsi:type="xsd:double"&gt;-2.3074389&lt;/D&gt;&lt;D xsi:type="xsd:double"&gt;-4.71797&lt;/D&gt;&lt;D xsi:type="xsd:double"&gt;5.5790544&lt;/D&gt;&lt;D xsi:type="xsd:double"&gt;4.1022897&lt;/D&gt;&lt;D xsi:type="xsd:double"&gt;6.184399&lt;/D&gt;&lt;D xsi:type="xsd:double"&gt;1.0471821&lt;/D&gt;&lt;D xsi:type="xsd:double"&gt;-7.4266076&lt;/D&gt;&lt;D xsi:type="xsd:double"&gt;3.658688&lt;/D&gt;&lt;D xsi:type="xsd:double"&gt;3.016615&lt;/D&gt;&lt;D xsi:type="xsd:double"&gt;-3.7260711&lt;/D&gt;&lt;D xsi:type="xsd:double"&gt;2.1687984&lt;/D&gt;&lt;D xsi:type="xsd:double"&gt;4.2576313&lt;/D&gt;&lt;D xsi:type="xsd:double"&gt;-2.308327&lt;/D&gt;&lt;D xsi:type="xsd:double"&gt;3.715241&lt;/D&gt;&lt;D xsi:type="xsd:double"&gt;-1.4444172&lt;/D&gt;&lt;D xsi:type="xsd:double"&gt;-6.7338943&lt;/D&gt;&lt;D xsi:type="xsd:double"&gt;1.924777&lt;/D&gt;&lt;D xsi:type="xsd:double"&gt;-0.45967698&lt;/D&gt;&lt;D xsi:type="xsd:double"&gt;2.0250797&lt;/D&gt;&lt;D xsi:type="xsd:double"&gt;7.021427&lt;/D&gt;&lt;D xsi:type="xsd:double"&gt;2.5207162&lt;/D&gt;&lt;D xsi:type="xsd:double"&gt;17.80964&lt;/D&gt;&lt;D xsi:type="xsd:double"&gt;1.3510942&lt;/D&gt;&lt;D xsi:type="xsd:double"&gt;4.973054&lt;/D&gt;&lt;D xsi:type="xsd:double"&gt;3.0470014&lt;/D&gt;&lt;D xsi:type="xsd:double"&gt;-1.6691566&lt;/D&gt;&lt;D xsi:type="xsd:double"&gt;4.3509364&lt;/D&gt;&lt;D xsi:type="xsd:double"&gt;5.4231524&lt;/D&gt;&lt;D xsi:type="xsd:double"&gt;1.1920333&lt;/D&gt;&lt;D xsi:type="xsd:double"&gt;-3.211236&lt;/D&gt;&lt;D xsi:type="xsd:double"&gt;-2.1548808&lt;/D&gt;&lt;D xsi:type="xsd:double"&gt;-4.274827&lt;/D&gt;&lt;D xsi:type="xsd:double"&gt;-2.6132047&lt;/D&gt;&lt;D xsi:type="xsd:double"&gt;2.1561623&lt;/D&gt;&lt;D xsi:type="xsd:double"&gt;-0.35287738&lt;/D&gt;&lt;D xsi:type="xsd:double"&gt;-1.9794762&lt;/D&gt;&lt;D xsi:type="xsd:double"&gt;5.4612517&lt;/D&gt;&lt;D xsi:type="xsd:double"&gt;8.534325&lt;/D&gt;&lt;D xsi:type="xsd:double"&gt;15.12413&lt;/D&gt;&lt;D xsi:type="xsd:double"&gt;0.30152798&lt;/D&gt;&lt;D xsi:type="xsd:double"&gt;-8.319151&lt;/D&gt;&lt;D xsi:type="xsd:double"&gt;19.593441&lt;/D&gt;&lt;D xsi:type="xsd:double"&gt;3.3891082&lt;/D&gt;&lt;D xsi:type="xsd:double"&gt;2.813542&lt;/D&gt;&lt;D xsi:type="xsd:double"&gt;0.7879734&lt;/D&gt;&lt;D xsi:type="xsd:double"&gt;-8.588982&lt;/D&gt;&lt;D xsi:type="xsd:double"&gt;0.5796552&lt;/D&gt;&lt;D xsi:type="xsd:double"&gt;-3.2061577&lt;/D&gt;&lt;D xsi:type="xsd:double"&gt;-3.2797098&lt;/D&gt;&lt;D xsi:type="xsd:double"&gt;22.377132&lt;/D&gt;&lt;D xsi:type="xsd:double"&gt;10.880554&lt;/D&gt;&lt;D xsi:type="xsd:double"&gt;8.310186&lt;/D&gt;&lt;D xsi:type="xsd:double"&gt;-7.2220087&lt;/D&gt;&lt;D xsi:type="xsd:double"&gt;-0.864321&lt;/D&gt;&lt;D xsi:type="xsd:double"&gt;4.1297317&lt;/D&gt;&lt;D xsi:type="xsd:double"&gt;12.5121&lt;/D&gt;&lt;D xsi:type="xsd:double"&gt;5.299878&lt;/D&gt;&lt;D xsi:type="xsd:double"&gt;16.497839&lt;/D&gt;&lt;D xsi:type="xsd:double"&gt;-14.410615&lt;/D&gt;&lt;D xsi:type="xsd:double"&gt;2.960527&lt;/D&gt;&lt;D xsi:type="xsd:double"&gt;8.695006&lt;/D&gt;&lt;D xsi:type="xsd:double"&gt;8.2725525&lt;/D&gt;&lt;D xsi:type="xsd:double"&gt;-12.514341&lt;/D&gt;&lt;D xsi:type="xsd:double"&gt;1.0181427&lt;/D&gt;&lt;D xsi:type="xsd:double"&gt;12.566174&lt;/D&gt;&lt;D xsi:type="xsd:double"&gt;9.195482&lt;/D&gt;&lt;D xsi:type="xsd:double"&gt;-0.4882872&lt;/D&gt;&lt;D xsi:type="xsd:double"&gt;-3.777808&lt;/D&gt;&lt;D xsi:type="xsd:double"&gt;15.11091&lt;/D&gt;&lt;D xsi:type="xsd:double"&gt;-6.122714&lt;/D&gt;&lt;D xsi:type="xsd:double"&gt;-0.45760274&lt;/D&gt;&lt;D xsi:type="xsd:double"&gt;7.2841406&lt;/D&gt;&lt;D xsi:type="xsd:double"&gt;6.79301&lt;/D&gt;&lt;D xsi:type="xsd:double"&gt;1.966393&lt;/D&gt;&lt;D xsi:type="xsd:double"&gt;0.48629045&lt;/D&gt;&lt;D xsi:type="xsd:double"&gt;-9.537596&lt;/D&gt;&lt;D xsi:type="xsd:double"&gt;1.0611176&lt;/D&gt;&lt;D xsi:type="xsd:double"&gt;13.716507&lt;/D&gt;&lt;D xsi:type="xsd:double"&gt;16.826975&lt;/D&gt;&lt;D xsi:type="xsd:double"&gt;2.5329232&lt;/D&gt;&lt;D xsi:type="xsd:double"&gt;0.39087534&lt;/D&gt;&lt;D xsi:type="xsd:double"&gt;21.787775&lt;/D&gt;&lt;D xsi:type="xsd:double"&gt;5.3859115&lt;/D&gt;&lt;D xsi:type="xsd:double"&gt;7.1187973&lt;/D&gt;&lt;D xsi:type="xsd:double"&gt;-4.3462696&lt;/D&gt;&lt;D xsi:type="xsd:double"&gt;-2.8382182&lt;/D&gt;&lt;D xsi:type="xsd:double"&gt;10.931063&lt;/D&gt;&lt;D xsi:type="xsd:double"&gt;23.454071&lt;/D&gt;&lt;D xsi:type="xsd:double"&gt;-3.5662234&lt;/D&gt;&lt;D xsi:type="xsd:double"&gt;-0.9851873&lt;/D&gt;&lt;D xsi:type="xsd:double"&gt;3.435433&lt;/D&gt;&lt;D xsi:type="xsd:double"&gt;13.918722&lt;/D&gt;&lt;D xsi:type="xsd:double"&gt;7.188797&lt;/D&gt;&lt;D xsi:type="xsd:double"&gt;-1.9321561&lt;/D&gt;&lt;D xsi:type="xsd:double"&gt;0.15399456&lt;/D&gt;&lt;D xsi:type="xsd:double"&gt;-0.77094436&lt;/D&gt;&lt;D xsi:type="xsd:double"&gt;-18.432594&lt;/D&gt;&lt;D xsi:type="xsd:double"&gt;4.395604&lt;/D&gt;&lt;D xsi:type="xsd:double"&gt;-2.7471125&lt;/D&gt;&lt;D xsi:type="xsd:double"&gt;11.638069&lt;/D&gt;&lt;D xsi:type="xsd:double"&gt;-3.64694&lt;/D&gt;&lt;D xsi:type="xsd:double"&gt;-9.659725&lt;/D&gt;&lt;D xsi:type="xsd:double"&gt;3.2643914&lt;/D&gt;&lt;D xsi:type="xsd:double"&gt;6.6267014&lt;/D&gt;&lt;D xsi:type="xsd:double"&gt;-2.2016406&lt;/D&gt;&lt;D xsi:type="xsd:double"&gt;-11.024308&lt;/D&gt;&lt;D xsi:type="xsd:double"&gt;9.05267&lt;/D&gt;&lt;/FQL&gt;&lt;FQL&gt;&lt;Q&gt;700-HK^FG_TOTAL_RETURNC(-10AY,0,AM)&lt;/Q&gt;&lt;R&gt;121&lt;/R&gt;&lt;C&gt;1&lt;/C&gt;&lt;D xsi:type="xsd:double"&gt;-5.5788097&lt;/D&gt;&lt;D xsi:type="xsd:double"&gt;8.271801&lt;/D&gt;&lt;D xsi:type="xsd:double"&gt;1.7053246&lt;/D&gt;&lt;D xsi:type="xsd:double"&gt;1.8108606&lt;/D&gt;&lt;D xsi:type="xsd:double"&gt;-9.749669&lt;/D&gt;&lt;D xsi:type="xsd:double"&gt;1.6788363&lt;/D&gt;&lt;D xsi:type="xsd:double"&gt;8.327341&lt;/D&gt;&lt;D xsi:type="xsd:double"&gt;9.542763&lt;/D&gt;&lt;D xsi:type="xsd:double"&gt;-3.2667994&lt;/D&gt;&lt;D xsi:type="xsd:double"&gt;5.8790207&lt;/D&gt;&lt;D xsi:type="xsd:double"&gt;9.478676&lt;/D&gt;&lt;D xsi:type="xsd:double"&gt;5.735922&lt;/D&gt;&lt;D xsi:type="xsd:double"&gt;7.3695064&lt;/D&gt;&lt;D xsi:type="xsd:double"&gt;-0.38132668&lt;/D&gt;&lt;D xsi:type="xsd:double"&gt;-5.7894707&lt;/D&gt;&lt;D xsi:type="xsd:double"&gt;-6.602335&lt;/D&gt;&lt;D xsi:type="xsd:double"&gt;6.9602966&lt;/D&gt;&lt;D xsi:type="xsd:double"&gt;7.7783585&lt;/D&gt;&lt;D xsi:type="xsd:double"&gt;4.150939&lt;/D&gt;&lt;D xsi:type="xsd:double"&gt;4.438412&lt;/D&gt;&lt;D xsi:type="xsd:double"&gt;12.228954&lt;/D&gt;&lt;D xsi:type="xsd:double"&gt;5.571711&lt;/D&gt;&lt;D xsi:type="xsd:double"&gt;4.4754148&lt;/D&gt;&lt;D xsi:type="xsd:double"&gt;13.483167&lt;/D&gt;&lt;D xsi:type="xsd:double"&gt;4.8267245&lt;/D&gt;&lt;D xsi:type="xsd:double"&gt;4.958689&lt;/D&gt;&lt;D xsi:type="xsd:double"&gt;10.179973&lt;/D&gt;&lt;D xsi:type="xsd:double"&gt;-0.71465373&lt;/D&gt;&lt;D xsi:type="xsd:double"&gt;14.190245&lt;/D&gt;&lt;D xsi:type="xsd:double"&gt;0.63033104&lt;/D&gt;&lt;D xsi:type="xsd:double"&gt;4.0715933&lt;/D&gt;&lt;D xsi:type="xsd:double"&gt;-13.370591&lt;/D&gt;&lt;D xsi:type="xsd:double"&gt;-1.6873419&lt;/D&gt;&lt;D xsi:type="xsd:double"&gt;3.7046552&lt;/D&gt;&lt;D xsi:type="xsd:double"&gt;-6.975615&lt;/D&gt;&lt;D xsi:type="xsd:double"&gt;-14.577871&lt;/D&gt;&lt;D xsi:type="xsd:double"&gt;1.2891293&lt;/D&gt;&lt;D xsi:type="xsd:double"&gt;-14.72727&lt;/D&gt;&lt;D xsi:type="xsd:double"&gt;3.1982899&lt;/D&gt;&lt;D xsi:type="xsd:double"&gt;6.336081&lt;/D&gt;&lt;D xsi:type="xsd:double"&gt;7.1980834&lt;/D&gt;&lt;D xsi:type="xsd:double"&gt;0.8459091&lt;/D&gt;&lt;D xsi:type="xsd:double"&gt;7.549429&lt;/D&gt;&lt;D xsi:type="xsd:double"&gt;9.637892&lt;/D&gt;&lt;D xsi:type="xsd:double"&gt;-7.1138263&lt;/D&gt;&lt;D xsi:type="xsd:double"&gt;-9.483737&lt;/D&gt;&lt;D xsi:type="xsd:double"&gt;9.87879&lt;/D&gt;&lt;D xsi:type="xsd:double"&gt;-9.983462&lt;/D&gt;&lt;D xsi:type="xsd:double"&gt;6.1887383&lt;/D&gt;&lt;D xsi:type="xsd:double"&gt;-4.500866&lt;/D&gt;&lt;D xsi:type="xsd:double"&gt;-3.323263&lt;/D&gt;&lt;D xsi:type="xsd:double"&gt;12.437498&lt;/D&gt;&lt;D xsi:type="xsd:double"&gt;11.172867&lt;/D&gt;&lt;D xsi:type="xsd:double"&gt;3.7500024&lt;/D&gt;&lt;D xsi:type="xsd:double"&gt;-17.638552&lt;/D&gt;&lt;D xsi:type="xsd:double"&gt;19.01697&lt;/D&gt;&lt;D xsi:type="xsd:double"&gt;3.8348079&lt;/D&gt;&lt;D xsi:type="xsd:double"&gt;6.552696&lt;/D&gt;&lt;D xsi:type="xsd:double"&gt;14.304829&lt;/D&gt;&lt;D xsi:type="xsd:double"&gt;-1.2670636&lt;/D&gt;&lt;D xsi:type="xsd:double"&gt;5.52814&lt;/D&gt;&lt;D xsi:type="xsd:double"&gt;4.2095304&lt;/D&gt;&lt;D xsi:type="xsd:double"&gt;7.1813226&lt;/D&gt;&lt;D xsi:type="xsd:double"&gt;-4.271346&lt;/D&gt;&lt;D xsi:type="xsd:double"&gt;12.860894&lt;/D&gt;&lt;D xsi:type="xsd:double"&gt;15.503883&lt;/D&gt;&lt;D xsi:type="xsd:double"&gt;-15.369135&lt;/D&gt;&lt;D xsi:type="xsd:double"&gt;0.23790598&lt;/D&gt;&lt;D xsi:type="xsd:double"&gt;-7.7531695&lt;/D&gt;&lt;D xsi:type="xsd:double"&gt;2.5951982&lt;/D&gt;&lt;D xsi:type="xsd:double"&gt;-5.4484367&lt;/D&gt;&lt;D xsi:type="xsd:double"&gt;-19.539011&lt;/D&gt;&lt;D xsi:type="xsd:double"&gt;-0.61701536&lt;/D&gt;&lt;D xsi:type="xsd:double"&gt;9.889137&lt;/D&gt;&lt;D xsi:type="xsd:double"&gt;1.3922572&lt;/D&gt;&lt;D xsi:type="xsd:double"&gt;-9.930354&lt;/D&gt;&lt;D xsi:type="xsd:double"&gt;4.595673&lt;/D&gt;&lt;D xsi:type="xsd:double"&gt;3.6383271&lt;/D&gt;&lt;D xsi:type="xsd:double"&gt;-22.931545&lt;/D&gt;&lt;D xsi:type="xsd:double"&gt;2.0163417&lt;/D&gt;&lt;D xsi:type="xsd:double"&gt;-6.5170946&lt;/D&gt;&lt;D xsi:type="xsd:double"&gt;5.505705&lt;/D&gt;&lt;D xsi:type="xsd:double"&gt;-11.588687&lt;/D&gt;&lt;D xsi:type="xsd:double"&gt;-6.7692337&lt;/D&gt;&lt;D xsi:type="xsd:double"&gt;-3.234315&lt;/D&gt;&lt;D xsi:type="xsd:double"&gt;-15.006828&lt;/D&gt;&lt;D xsi:type="xsd:double"&gt;18.138039&lt;/D&gt;&lt;D xsi:type="xsd:double"&gt;7.608688&lt;/D&gt;&lt;D xsi:type="xsd:double"&gt;23.035086&lt;/D&gt;&lt;D xsi:type="xsd:double"&gt;3.3495426&lt;/D&gt;&lt;D xsi:type="xsd:double"&gt;-12.179822&lt;/D&gt;&lt;D xsi:type="xsd:double"&gt;8.749998&lt;/D&gt;&lt;D xsi:type="xsd:double"&gt;-5.6376576&lt;/D&gt;&lt;D xsi:type="xsd:double"&gt;6.0367227&lt;/D&gt;&lt;D xsi:type="xsd:double"&gt;-2.8650105&lt;/D&gt;&lt;D xsi:type="xsd:double"&gt;-6.7498627&lt;/D&gt;&lt;D xsi:type="xsd:double"&gt;-3.527975&lt;/D&gt;&lt;D xsi:type="xsd:double"&gt;-5.0441384&lt;/D&gt;&lt;D xsi:type="xsd:double"&gt;7.8353167&lt;/D&gt;&lt;D xsi:type="xsd:double"&gt;-3.2019675&lt;/D&gt;&lt;D xsi:type="xsd:double"&gt;-10.178119&lt;/D&gt;&lt;D xsi:type="xsd:double"&gt;3.3286095&lt;/D&gt;&lt;D xsi:type="xsd:double"&gt;-2.741605&lt;/D&gt;&lt;D xsi:type="xsd:double"&gt;6.3424945&lt;/D&gt;&lt;D xsi:type="xsd:double"&gt;31.544077&lt;/D&gt;&lt;D xsi:type="xsd:double"&gt;-3.5090327&lt;/D&gt;&lt;D xsi:type="xsd:double"&gt;-0.47392845&lt;/D&gt;&lt;D xsi:type="xsd:double"&gt;-1.4285684&lt;/D&gt;&lt;D xsi:type="xsd:double"&gt;1.3955951&lt;/D&gt;&lt;D xsi:type="xsd:double"&gt;10.058236&lt;/D&gt;&lt;D xsi:type="xsd:double"&gt;-3.5593987&lt;/D&gt;&lt;D xsi:type="xsd:double"&gt;1.1471391&lt;/D&gt;&lt;D xsi:type="xsd:double"&gt;-5.719924&lt;/D&gt;&lt;D xsi:type="xsd:double"&gt;24.163174&lt;/D&gt;&lt;D xsi:type="xsd:double"&gt;9.83572&lt;/D&gt;&lt;D xsi:type="xsd:double"&gt;-14.09396&lt;/D&gt;&lt;D xsi:type="xsd:double"&gt;14.397324&lt;/D&gt;&lt;D xsi:type="xsd:double"&gt;0.2952814&lt;/D&gt;&lt;D xsi:type="xsd:double"&gt;1.373899&lt;/D&gt;&lt;D xsi:type="xsd:double"&gt;14.617622&lt;/D&gt;&lt;D xsi:type="xsd:double"&gt;8.952702&lt;/D&gt;&lt;/FQL&gt;&lt;FQL&gt;&lt;Q&gt;WMT-US^FG_TOTAL_RETURNC(-10AY,0,AM)&lt;/Q&gt;&lt;R&gt;121&lt;/R&gt;&lt;C&gt;1&lt;/C&gt;&lt;D xsi:type="xsd:double"&gt;-10.62448&lt;/D&gt;&lt;D xsi:type="xsd:double"&gt;-8.965844&lt;/D&gt;&lt;D xsi:type="xsd:double"&gt;-1.7320454&lt;/D&gt;&lt;D xsi:type="xsd:double"&gt;5.074084&lt;/D&gt;&lt;D xsi:type="xsd:double"&gt;2.703154&lt;/D&gt;&lt;D xsi:type="xsd:double"&gt;6.4104676&lt;/D&gt;&lt;D xsi:type="xsd:double"&gt;3.935361&lt;/D&gt;&lt;D xsi:type="xsd:double"&gt;1.5737534&lt;/D&gt;&lt;D xsi:type="xsd:double"&gt;-3.682214&lt;/D&gt;&lt;D xsi:type="xsd:double"&gt;7.9975843&lt;/D&gt;&lt;D xsi:type="xsd:double"&gt;3.3239722&lt;/D&gt;&lt;D xsi:type="xsd:double"&gt;-0.3897965&lt;/D&gt;&lt;D xsi:type="xsd:double"&gt;-0.027430058&lt;/D&gt;&lt;D xsi:type="xsd:double"&gt;-6.0656013&lt;/D&gt;&lt;D xsi:type="xsd:double"&gt;4.2951107&lt;/D&gt;&lt;D xsi:type="xsd:double"&gt;0.12984276&lt;/D&gt;&lt;D xsi:type="xsd:double"&gt;-5.4240646&lt;/D&gt;&lt;D xsi:type="xsd:double"&gt;2.5919914&lt;/D&gt;&lt;D xsi:type="xsd:double"&gt;3.0269623&lt;/D&gt;&lt;D xsi:type="xsd:double"&gt;3.8472533&lt;/D&gt;&lt;D xsi:type="xsd:double"&gt;3.362155&lt;/D&gt;&lt;D xsi:type="xsd:double"&gt;0.17307997&lt;/D&gt;&lt;D xsi:type="xsd:double"&gt;1.4619827&lt;/D&gt;&lt;D xsi:type="xsd:double"&gt;6.741011&lt;/D&gt;&lt;D xsi:type="xsd:double"&gt;-0.7409394&lt;/D&gt;&lt;D xsi:type="xsd:double"&gt;6.6683292&lt;/D&gt;&lt;D xsi:type="xsd:double"&gt;16.18849&lt;/D&gt;&lt;D xsi:type="xsd:double"&gt;-2.005881&lt;/D&gt;&lt;D xsi:type="xsd:double"&gt;3.6865354&lt;/D&gt;&lt;D xsi:type="xsd:double"&gt;4.061973&lt;/D&gt;&lt;D xsi:type="xsd:double"&gt;-14.394546&lt;/D&gt;&lt;D xsi:type="xsd:double"&gt;-2.6129842&lt;/D&gt;&lt;D xsi:type="xsd:double"&gt;-0.19389391&lt;/D&gt;&lt;D xsi:type="xsd:double"&gt;-2.8213203&lt;/D&gt;&lt;D xsi:type="xsd:double"&gt;4.7072887&lt;/D&gt;&lt;D xsi:type="xsd:double"&gt;13.20889&lt;/D&gt;&lt;D xsi:type="xsd:double"&gt;-4.105842&lt;/D&gt;&lt;D xsi:type="xsd:double"&gt;1.289773&lt;/D&gt;&lt;D xsi:type="xsd:double"&gt;1.9622207&lt;/D&gt;&lt;D xsi:type="xsd:double"&gt;-5.4622054&lt;/D&gt;&lt;D xsi:type="xsd:double"&gt;4.899299&lt;/D&gt;&lt;D xsi:type="xsd:double"&gt;3.7778974&lt;/D&gt;&lt;D xsi:type="xsd:double"&gt;-1.0390341&lt;/D&gt;&lt;D xsi:type="xsd:double"&gt;4.582405&lt;/D&gt;&lt;D xsi:type="xsd:double"&gt;-1.0498285&lt;/D&gt;&lt;D xsi:type="xsd:double"&gt;7.659662&lt;/D&gt;&lt;D xsi:type="xsd:double"&gt;5.216837&lt;/D&gt;&lt;D xsi:type="xsd:double"&gt;-1.0614991&lt;/D&gt;&lt;D xsi:type="xsd:double"&gt;2.2833943&lt;/D&gt;&lt;D xsi:type="xsd:double"&gt;3.3313036&lt;/D&gt;&lt;D xsi:type="xsd:double"&gt;-0.46055317&lt;/D&gt;&lt;D xsi:type="xsd:double"&gt;1.8578172&lt;/D&gt;&lt;D xsi:type="xsd:double"&gt;-3.8493335&lt;/D&gt;&lt;D xsi:type="xsd:double"&gt;1.7169952&lt;/D&gt;&lt;D xsi:type="xsd:double"&gt;-9.441&lt;/D&gt;&lt;D xsi:type="xsd:double"&gt;24.511265&lt;/D&gt;&lt;D xsi:type="xsd:double"&gt;-4.407203&lt;/D&gt;&lt;D xsi:type="xsd:double"&gt;-4.994452&lt;/D&gt;&lt;D xsi:type="xsd:double"&gt;10.488915&lt;/D&gt;&lt;D xsi:type="xsd:double"&gt;0.71337223&lt;/D&gt;&lt;D xsi:type="xsd:double"&gt;2.7601838&lt;/D&gt;&lt;D xsi:type="xsd:double"&gt;6.2013865&lt;/D&gt;&lt;D xsi:type="xsd:double"&gt;5.3417087&lt;/D&gt;&lt;D xsi:type="xsd:double"&gt;-4.248184&lt;/D&gt;&lt;D xsi:type="xsd:double"&gt;-0.54320693&lt;/D&gt;&lt;D xsi:type="xsd:double"&gt;0.7051945&lt;/D&gt;&lt;D xsi:type="xsd:double"&gt;-8.423728&lt;/D&gt;&lt;D xsi:type="xsd:double"&gt;5.8586597&lt;/D&gt;&lt;D xsi:type="xsd:double"&gt;-0.38829446&lt;/D&gt;&lt;D xsi:type="xsd:double"&gt;-1.6986847&lt;/D&gt;&lt;D xsi:type="xsd:double"&gt;3.215456&lt;/D&gt;&lt;D xsi:type="xsd:double"&gt;6.884873&lt;/D&gt;&lt;D xsi:type="xsd:double"&gt;-3.7943661&lt;/D&gt;&lt;D xsi:type="xsd:double"&gt;-3.0890107&lt;/D&gt;&lt;D xsi:type="xsd:double"&gt;1.8641114&lt;/D&gt;&lt;D xsi:type="xsd:double"&gt;0.51630735&lt;/D&gt;&lt;D xsi:type="xsd:double"&gt;1.1999488&lt;/D&gt;&lt;D xsi:type="xsd:double"&gt;-7.9484344&lt;/D&gt;&lt;D xsi:type="xsd:double"&gt;8.851946&lt;/D&gt;&lt;D xsi:type="xsd:double"&gt;8.487522&lt;/D&gt;&lt;D xsi:type="xsd:double"&gt;-5.3008738&lt;/D&gt;&lt;D xsi:type="xsd:double"&gt;-18.615473&lt;/D&gt;&lt;D xsi:type="xsd:double"&gt;7.005477&lt;/D&gt;&lt;D xsi:type="xsd:double"&gt;8.445942&lt;/D&gt;&lt;D xsi:type="xsd:double"&gt;-4.4342337&lt;/D&gt;&lt;D xsi:type="xsd:double"&gt;-2.072233&lt;/D&gt;&lt;D xsi:type="xsd:double"&gt;13.85417&lt;/D&gt;&lt;D xsi:type="xsd:double"&gt;-3.5102367&lt;/D&gt;&lt;D xsi:type="xsd:double"&gt;1.7793417&lt;/D&gt;&lt;D xsi:type="xsd:double"&gt;-0.70202947&lt;/D&gt;&lt;D xsi:type="xsd:double"&gt;-3.7568629&lt;/D&gt;&lt;D xsi:type="xsd:double"&gt;7.376337&lt;/D&gt;&lt;D xsi:type="xsd:double"&gt;1.2576699&lt;/D&gt;&lt;D xsi:type="xsd:double"&gt;3.8389683&lt;/D&gt;&lt;D xsi:type="xsd:double"&gt;-0.5593717&lt;/D&gt;&lt;D xsi:type="xsd:double"&gt;3.3405185&lt;/D&gt;&lt;D xsi:type="xsd:double"&gt;3.378129&lt;/D&gt;&lt;D xsi:type="xsd:double"&gt;-2.0833194&lt;/D&gt;&lt;D xsi:type="xsd:double"&gt;-3.207016&lt;/D&gt;&lt;D xsi:type="xsd:double"&gt;-1.7488599&lt;/D&gt;&lt;D xsi:type="xsd:double"&gt;5.9512854&lt;/D&gt;&lt;D xsi:type="xsd:double"&gt;5.270946&lt;/D&gt;&lt;D xsi:type="xsd:double"&gt;7.219553&lt;/D&gt;&lt;D xsi:type="xsd:double"&gt;-1.3843119&lt;/D&gt;&lt;D xsi:type="xsd:double"&gt;7.335818&lt;/D&gt;&lt;D xsi:type="xsd:double"&gt;4.7023773&lt;/D&gt;&lt;D xsi:type="xsd:double"&gt;4.43151&lt;/D&gt;&lt;D xsi:type="xsd:double"&gt;5.240035&lt;/D&gt;&lt;D xsi:type="xsd:double"&gt;9.680057&lt;/D&gt;&lt;D xsi:type="xsd:double"&gt;0.81926584&lt;/D&gt;&lt;D xsi:type="xsd:double"&gt;3.730607&lt;/D&gt;&lt;D xsi:type="xsd:double"&gt;12.853252&lt;/D&gt;&lt;D xsi:type="xsd:double"&gt;-3.7630439&lt;/D&gt;&lt;D xsi:type="xsd:double"&gt;13.953996&lt;/D&gt;&lt;D xsi:type="xsd:double"&gt;-17.964245&lt;/D&gt;&lt;D xsi:type="xsd:double"&gt;7.1344495&lt;/D&gt;&lt;D xsi:type="xsd:double"&gt;7.9928637&lt;/D&gt;&lt;D xsi:type="xsd:double"&gt;-4.0207624&lt;/D&gt;&lt;D xsi:type="xsd:double"&gt;0.9120822&lt;/D&gt;&lt;D xsi:type="xsd:double"&gt;5.344188&lt;/D&gt;&lt;D xsi:type="xsd:double"&gt;3.4199953&lt;/D&gt;&lt;/FQL&gt;&lt;FQL&gt;&lt;Q&gt;JPM-US^FG_TOTAL_RETURNC(-10AY,0,AM)&lt;/Q&gt;&lt;R&gt;121&lt;/R&gt;&lt;C&gt;1&lt;/C&gt;&lt;D xsi:type="xsd:double"&gt;-5.5236397&lt;/D&gt;&lt;D xsi:type="xsd:double"&gt;-1.9617736&lt;/D&gt;&lt;D xsi:type="xsd:double"&gt;6.5353274&lt;/D&gt;&lt;D xsi:type="xsd:double"&gt;1.5336037&lt;/D&gt;&lt;D xsi:type="xsd:double"&gt;-14.949661&lt;/D&gt;&lt;D xsi:type="xsd:double"&gt;2.2966266&lt;/D&gt;&lt;D xsi:type="xsd:double"&gt;0.9768605&lt;/D&gt;&lt;D xsi:type="xsd:double"&gt;5.7872415&lt;/D&gt;&lt;D xsi:type="xsd:double"&gt;-0.33941865&lt;/D&gt;&lt;D xsi:type="xsd:double"&gt;0.9082079&lt;/D&gt;&lt;D xsi:type="xsd:double"&gt;3.9583445&lt;/D&gt;&lt;D xsi:type="xsd:double"&gt;2.3839235&lt;/D&gt;&lt;D xsi:type="xsd:double"&gt;0.1674056&lt;/D&gt;&lt;D xsi:type="xsd:double"&gt;3.3221245&lt;/D&gt;&lt;D xsi:type="xsd:double"&gt;14.632713&lt;/D&gt;&lt;D xsi:type="xsd:double"&gt;9.741604&lt;/D&gt;&lt;D xsi:type="xsd:double"&gt;2.635789&lt;/D&gt;&lt;D xsi:type="xsd:double"&gt;4.4175386&lt;/D&gt;&lt;D xsi:type="xsd:double"&gt;1.2261152&lt;/D&gt;&lt;D xsi:type="xsd:double"&gt;-7.3730526&lt;/D&gt;&lt;D xsi:type="xsd:double"&gt;3.8033128&lt;/D&gt;&lt;D xsi:type="xsd:double"&gt;-1.6322315&lt;/D&gt;&lt;D xsi:type="xsd:double"&gt;7.620454&lt;/D&gt;&lt;D xsi:type="xsd:double"&gt;-0.17344356&lt;/D&gt;&lt;D xsi:type="xsd:double"&gt;-0.5103648&lt;/D&gt;&lt;D xsi:type="xsd:double"&gt;7.40484&lt;/D&gt;&lt;D xsi:type="xsd:double"&gt;0.643909&lt;/D&gt;&lt;D xsi:type="xsd:double"&gt;7.7891707&lt;/D&gt;&lt;D xsi:type="xsd:double"&gt;6.318617&lt;/D&gt;&lt;D xsi:type="xsd:double"&gt;2.1466136&lt;/D&gt;&lt;D xsi:type="xsd:double"&gt;0.6627202&lt;/D&gt;&lt;D xsi:type="xsd:double"&gt;-4.0526333&lt;/D&gt;&lt;D xsi:type="xsd:double"&gt;2.8400302&lt;/D&gt;&lt;D xsi:type="xsd:double"&gt;-4.7997117&lt;/D&gt;&lt;D xsi:type="xsd:double"&gt;3.037107&lt;/D&gt;&lt;D xsi:type="xsd:double"&gt;3.789103&lt;/D&gt;&lt;D xsi:type="xsd:double"&gt;-1.1065602&lt;/D&gt;&lt;D xsi:type="xsd:double"&gt;-3.6353707&lt;/D&gt;&lt;D xsi:type="xsd:double"&gt;1.26127&lt;/D&gt;&lt;D xsi:type="xsd:double"&gt;-8.818978&lt;/D&gt;&lt;D xsi:type="xsd:double"&gt;3.0455709&lt;/D&gt;&lt;D xsi:type="xsd:double"&gt;2.975607&lt;/D&gt;&lt;D xsi:type="xsd:double"&gt;0.9474158&lt;/D&gt;&lt;D xsi:type="xsd:double"&gt;5.060518&lt;/D&gt;&lt;D xsi:type="xsd:double"&gt;0.18901825&lt;/D&gt;&lt;D xsi:type="xsd:double"&gt;-1.3386011&lt;/D&gt;&lt;D xsi:type="xsd:double"&gt;5.5693865&lt;/D&gt;&lt;D xsi:type="xsd:double"&gt;-6.428075&lt;/D&gt;&lt;D xsi:type="xsd:double"&gt;10.620129&lt;/D&gt;&lt;D xsi:type="xsd:double"&gt;1.2421012&lt;/D&gt;&lt;D xsi:type="xsd:double"&gt;8.230281&lt;/D&gt;&lt;D xsi:type="xsd:double"&gt;6.0294867&lt;/D&gt;&lt;D xsi:type="xsd:double"&gt;0.5846143&lt;/D&gt;&lt;D xsi:type="xsd:double"&gt;0.15300512&lt;/D&gt;&lt;D xsi:type="xsd:double"&gt;-35.719482&lt;/D&gt;&lt;D xsi:type="xsd:double"&gt;-0.10737777&lt;/D&gt;&lt;D xsi:type="xsd:double"&gt;-1.6374648&lt;/D&gt;&lt;D xsi:type="xsd:double"&gt;18.812572&lt;/D&gt;&lt;D xsi:type="xsd:double"&gt;-1.056838&lt;/D&gt;&lt;D xsi:type="xsd:double"&gt;2.3997664&lt;/D&gt;&lt;D xsi:type="xsd:double"&gt;-2.6462317&lt;/D&gt;&lt;D xsi:type="xsd:double"&gt;2.7406693&lt;/D&gt;&lt;D xsi:type="xsd:double"&gt;15.5551195&lt;/D&gt;&lt;D xsi:type="xsd:double"&gt;2.8729677&lt;/D&gt;&lt;D xsi:type="xsd:double"&gt;15.7148&lt;/D&gt;&lt;D xsi:type="xsd:double"&gt;4.3349624&lt;/D&gt;&lt;D xsi:type="xsd:double"&gt;6.1251283&lt;/D&gt;&lt;D xsi:type="xsd:double"&gt;0.4482627&lt;/D&gt;&lt;D xsi:type="xsd:double"&gt;6.986296&lt;/D&gt;&lt;D xsi:type="xsd:double"&gt;-4.7192216&lt;/D&gt;&lt;D xsi:type="xsd:double"&gt;-2.229327&lt;/D&gt;&lt;D xsi:type="xsd:double"&gt;4.621148&lt;/D&gt;&lt;D xsi:type="xsd:double"&gt;-0.52853227&lt;/D&gt;&lt;D xsi:type="xsd:double"&gt;6.014204&lt;/D&gt;&lt;D xsi:type="xsd:double"&gt;-0.7502556&lt;/D&gt;&lt;D xsi:type="xsd:double"&gt;-2.9934645&lt;/D&gt;&lt;D xsi:type="xsd:double"&gt;-0.96999407&lt;/D&gt;&lt;D xsi:type="xsd:double"&gt;-1.8303871&lt;/D&gt;&lt;D xsi:type="xsd:double"&gt;-10.709679&lt;/D&gt;&lt;D xsi:type="xsd:double"&gt;-8.189404&lt;/D&gt;&lt;D xsi:type="xsd:double"&gt;-6.2321606&lt;/D&gt;&lt;D xsi:type="xsd:double"&gt;-4.0842237&lt;/D&gt;&lt;D xsi:type="xsd:double"&gt;0.4610181&lt;/D&gt;&lt;D xsi:type="xsd:double"&gt;9.455514&lt;/D&gt;&lt;D xsi:type="xsd:double"&gt;-5.298066&lt;/D&gt;&lt;D xsi:type="xsd:double"&gt;-4.170436&lt;/D&gt;&lt;D xsi:type="xsd:double"&gt;19.722986&lt;/D&gt;&lt;D xsi:type="xsd:double"&gt;-2.8771043&lt;/D&gt;&lt;D xsi:type="xsd:double"&gt;11.429024&lt;/D&gt;&lt;D xsi:type="xsd:double"&gt;-0.8320987&lt;/D&gt;&lt;D xsi:type="xsd:double"&gt;-7.8056755&lt;/D&gt;&lt;D xsi:type="xsd:double"&gt;6.9347024&lt;/D&gt;&lt;D xsi:type="xsd:double"&gt;-3.178829&lt;/D&gt;&lt;D xsi:type="xsd:double"&gt;6.6557407&lt;/D&gt;&lt;D xsi:type="xsd:double"&gt;5.2669764&lt;/D&gt;&lt;D xsi:type="xsd:double"&gt;0.28042793&lt;/D&gt;&lt;D xsi:type="xsd:double"&gt;-0.91884136&lt;/D&gt;&lt;D xsi:type="xsd:double"&gt;0.0849247&lt;/D&gt;&lt;D xsi:type="xsd:double"&gt;2.4348974&lt;/D&gt;&lt;D xsi:type="xsd:double"&gt;9.098709&lt;/D&gt;&lt;D xsi:type="xsd:double"&gt;2.2932053&lt;/D&gt;&lt;D xsi:type="xsd:double"&gt;6.5718174&lt;/D&gt;&lt;D xsi:type="xsd:double"&gt;6.2950373&lt;/D&gt;&lt;D xsi:type="xsd:double"&gt;-4.433674&lt;/D&gt;&lt;D xsi:type="xsd:double"&gt;11.985624&lt;/D&gt;&lt;D xsi:type="xsd:double"&gt;-4.291993&lt;/D&gt;&lt;D xsi:type="xsd:double"&gt;10.857463&lt;/D&gt;&lt;D xsi:type="xsd:double"&gt;0.16384125&lt;/D&gt;&lt;D xsi:type="xsd:double"&gt;-2.8555393&lt;/D&gt;&lt;D xsi:type="xsd:double"&gt;8.228386&lt;/D&gt;&lt;D xsi:type="xsd:double"&gt;9.689676&lt;/D&gt;&lt;D xsi:type="xsd:double"&gt;-2.3358166&lt;/D&gt;&lt;D xsi:type="xsd:double"&gt;6.682396&lt;/D&gt;&lt;D xsi:type="xsd:double"&gt;8.778071&lt;/D&gt;&lt;D xsi:type="xsd:double"&gt;-15.9622555&lt;/D&gt;&lt;D xsi:type="xsd:double"&gt;-0.55984855&lt;/D&gt;&lt;D xsi:type="xsd:double"&gt;16.528023&lt;/D&gt;&lt;D xsi:type="xsd:double"&gt;1.0464907&lt;/D&gt;&lt;D xsi:type="xsd:double"&gt;6.218326&lt;/D&gt;&lt;D xsi:type="xsd:double"&gt;1.6338944&lt;/D&gt;&lt;D xsi:type="xsd:double"&gt;6.437409&lt;/D&gt;&lt;/FQL&gt;&lt;FQL&gt;&lt;Q&gt;ORCL-US^FG_TOTAL_RETURNC(-10AY,0,AM)&lt;/Q&gt;&lt;R&gt;121&lt;/R&gt;&lt;C&gt;1&lt;/C&gt;&lt;D xsi:type="xsd:double"&gt;-2.892667&lt;/D&gt;&lt;D xsi:type="xsd:double"&gt;-1.9672692&lt;/D&gt;&lt;D xsi:type="xsd:double"&gt;2.00696&lt;/D&gt;&lt;D xsi:type="xsd:double"&gt;2.0724058&lt;/D&gt;&lt;D xsi:type="xsd:double"&gt;-11.942535&lt;/D&gt;&lt;D xsi:type="xsd:double"&gt;4.6307206&lt;/D&gt;&lt;D xsi:type="xsd:double"&gt;12.661064&lt;/D&gt;&lt;D xsi:type="xsd:double"&gt;2.3675442&lt;/D&gt;&lt;D xsi:type="xsd:double"&gt;-2.5597274&lt;/D&gt;&lt;D xsi:type="xsd:double"&gt;-3.3275008&lt;/D&gt;&lt;D xsi:type="xsd:double"&gt;8.49725&lt;/D&gt;&lt;D xsi:type="xsd:double"&gt;-1.0773301&lt;/D&gt;&lt;D xsi:type="xsd:double"&gt;-5.8083296&lt;/D&gt;&lt;D xsi:type="xsd:double"&gt;-0.9279549&lt;/D&gt;&lt;D xsi:type="xsd:double"&gt;3.3585072&lt;/D&gt;&lt;D xsi:type="xsd:double"&gt;-1.5113413&lt;/D&gt;&lt;D xsi:type="xsd:double"&gt;0.79990625&lt;/D&gt;&lt;D xsi:type="xsd:double"&gt;5.9347987&lt;/D&gt;&lt;D xsi:type="xsd:double"&gt;9.954309&lt;/D&gt;&lt;D xsi:type="xsd:double"&gt;-3.367591&lt;/D&gt;&lt;D xsi:type="xsd:double"&gt;2.9318213&lt;/D&gt;&lt;D xsi:type="xsd:double"&gt;-0.4415989&lt;/D&gt;&lt;D xsi:type="xsd:double"&gt;12.131298&lt;/D&gt;&lt;D xsi:type="xsd:double"&gt;-2.224058&lt;/D&gt;&lt;D xsi:type="xsd:double"&gt;-1.0355294&lt;/D&gt;&lt;D xsi:type="xsd:double"&gt;0.64127445&lt;/D&gt;&lt;D xsi:type="xsd:double"&gt;0.6958604&lt;/D&gt;&lt;D xsi:type="xsd:double"&gt;-1.8292725&lt;/D&gt;&lt;D xsi:type="xsd:double"&gt;3.0684352&lt;/D&gt;&lt;D xsi:type="xsd:double"&gt;2.2585154&lt;/D&gt;&lt;D xsi:type="xsd:double"&gt;3.076315&lt;/D&gt;&lt;D xsi:type="xsd:double"&gt;-11.536253&lt;/D&gt;&lt;D xsi:type="xsd:double"&gt;1.4766574&lt;/D&gt;&lt;D xsi:type="xsd:double"&gt;-0.9629786&lt;/D&gt;&lt;D xsi:type="xsd:double"&gt;5.1210046&lt;/D&gt;&lt;D xsi:type="xsd:double"&gt;-0.7428825&lt;/D&gt;&lt;D xsi:type="xsd:double"&gt;2.3908615&lt;/D&gt;&lt;D xsi:type="xsd:double"&gt;-1.6761899&lt;/D&gt;&lt;D xsi:type="xsd:double"&gt;6.095791&lt;/D&gt;&lt;D xsi:type="xsd:double"&gt;-8.931017&lt;/D&gt;&lt;D xsi:type="xsd:double"&gt;3.538084&lt;/D&gt;&lt;D xsi:type="xsd:double"&gt;7.615483&lt;/D&gt;&lt;D xsi:type="xsd:double"&gt;2.3588538&lt;/D&gt;&lt;D xsi:type="xsd:double"&gt;3.5752892&lt;/D&gt;&lt;D xsi:type="xsd:double"&gt;0.0915885&lt;/D&gt;&lt;D xsi:type="xsd:double"&gt;-2.4890184&lt;/D&gt;&lt;D xsi:type="xsd:double"&gt;10.454214&lt;/D&gt;&lt;D xsi:type="xsd:double"&gt;-8.565092&lt;/D&gt;&lt;D xsi:type="xsd:double"&gt;-0.83971024&lt;/D&gt;&lt;D xsi:type="xsd:double"&gt;5.6190014&lt;/D&gt;&lt;D xsi:type="xsd:double"&gt;0.96634626&lt;/D&gt;&lt;D xsi:type="xsd:double"&gt;-4.306978&lt;/D&gt;&lt;D xsi:type="xsd:double"&gt;3.1223655&lt;/D&gt;&lt;D xsi:type="xsd:double"&gt;0.072169304&lt;/D&gt;&lt;D xsi:type="xsd:double"&gt;-22.9854&lt;/D&gt;&lt;D xsi:type="xsd:double"&gt;26.280964&lt;/D&gt;&lt;D xsi:type="xsd:double"&gt;-1.4525175&lt;/D&gt;&lt;D xsi:type="xsd:double"&gt;3.1557083&lt;/D&gt;&lt;D xsi:type="xsd:double"&gt;2.6821852&lt;/D&gt;&lt;D xsi:type="xsd:double"&gt;-2.902186&lt;/D&gt;&lt;D xsi:type="xsd:double"&gt;11.49447&lt;/D&gt;&lt;D xsi:type="xsd:double"&gt;0.16350746&lt;/D&gt;&lt;D xsi:type="xsd:double"&gt;-5.2081585&lt;/D&gt;&lt;D xsi:type="xsd:double"&gt;9.851265&lt;/D&gt;&lt;D xsi:type="xsd:double"&gt;-1.2154043&lt;/D&gt;&lt;D xsi:type="xsd:double"&gt;0.58271885&lt;/D&gt;&lt;D xsi:type="xsd:double"&gt;7.5796604&lt;/D&gt;&lt;D xsi:type="xsd:double"&gt;18.610455&lt;/D&gt;&lt;D xsi:type="xsd:double"&gt;-0.07599592&lt;/D&gt;&lt;D xsi:type="xsd:double"&gt;-2.2943318&lt;/D&gt;&lt;D xsi:type="xsd:double"&gt;13.916874&lt;/D&gt;&lt;D xsi:type="xsd:double"&gt;3.80615&lt;/D&gt;&lt;D xsi:type="xsd:double"&gt;-3.9308548&lt;/D&gt;&lt;D xsi:type="xsd:double"&gt;9.631168&lt;/D&gt;&lt;D xsi:type="xsd:double"&gt;0.29371977&lt;/D&gt;&lt;D xsi:type="xsd:double"&gt;7.9594135&lt;/D&gt;&lt;D xsi:type="xsd:double"&gt;-14.730662&lt;/D&gt;&lt;D xsi:type="xsd:double"&gt;-9.693235&lt;/D&gt;&lt;D xsi:type="xsd:double"&gt;0.9723425&lt;/D&gt;&lt;D xsi:type="xsd:double"&gt;-0.2478838&lt;/D&gt;&lt;D xsi:type="xsd:double"&gt;-12.259281&lt;/D&gt;&lt;D xsi:type="xsd:double"&gt;-1.4345169&lt;/D&gt;&lt;D xsi:type="xsd:double"&gt;3.414762&lt;/D&gt;&lt;D xsi:type="xsd:double"&gt;12.411642&lt;/D&gt;&lt;D xsi:type="xsd:double"&gt;-13.443154&lt;/D&gt;&lt;D xsi:type="xsd:double"&gt;-6.0878396&lt;/D&gt;&lt;D xsi:type="xsd:double"&gt;24.226402&lt;/D&gt;&lt;D xsi:type="xsd:double"&gt;-0.3880322&lt;/D&gt;&lt;D xsi:type="xsd:double"&gt;12.503505&lt;/D&gt;&lt;D xsi:type="xsd:double"&gt;-1.6591907&lt;/D&gt;&lt;D xsi:type="xsd:double"&gt;-3.3059776&lt;/D&gt;&lt;D xsi:type="xsd:double"&gt;13.320351&lt;/D&gt;&lt;D xsi:type="xsd:double"&gt;2.6538491&lt;/D&gt;&lt;D xsi:type="xsd:double"&gt;27.694654&lt;/D&gt;&lt;D xsi:type="xsd:double"&gt;-4.6028376&lt;/D&gt;&lt;D xsi:type="xsd:double"&gt;-3.295046&lt;/D&gt;&lt;D xsi:type="xsd:double"&gt;-1.2398064&lt;/D&gt;&lt;D xsi:type="xsd:double"&gt;-4.216838&lt;/D&gt;&lt;D xsi:type="xsd:double"&gt;5.482471&lt;/D&gt;&lt;D xsi:type="xsd:double"&gt;-9.897965&lt;/D&gt;&lt;D xsi:type="xsd:double"&gt;3.5425901&lt;/D&gt;&lt;D xsi:type="xsd:double"&gt;4.447782&lt;/D&gt;&lt;D xsi:type="xsd:double"&gt;12.784123&lt;/D&gt;&lt;D xsi:type="xsd:double"&gt;-3.6071956&lt;/D&gt;&lt;D xsi:type="xsd:double"&gt;1.2767434&lt;/D&gt;&lt;D xsi:type="xsd:double"&gt;13.073015&lt;/D&gt;&lt;D xsi:type="xsd:double"&gt;3.5325885&lt;/D&gt;&lt;D xsi:type="xsd:double"&gt;-3.6042333&lt;/D&gt;&lt;D xsi:type="xsd:double"&gt;23.903393&lt;/D&gt;&lt;D xsi:type="xsd:double"&gt;2.8406858&lt;/D&gt;&lt;D xsi:type="xsd:double"&gt;5.1324606&lt;/D&gt;&lt;D xsi:type="xsd:double"&gt;-6.8085375&lt;/D&gt;&lt;D xsi:type="xsd:double"&gt;-6.5858603&lt;/D&gt;&lt;D xsi:type="xsd:double"&gt;9.1638565&lt;/D&gt;&lt;D xsi:type="xsd:double"&gt;-14.291453&lt;/D&gt;&lt;D xsi:type="xsd:double"&gt;-12.744337&lt;/D&gt;&lt;D xsi:type="xsd:double"&gt;23.68219&lt;/D&gt;&lt;D xsi:type="xsd:double"&gt;31.534672&lt;/D&gt;&lt;D xsi:type="xsd:double"&gt;14.549208&lt;/D&gt;&lt;D xsi:type="xsd:double"&gt;2.892661&lt;/D&gt;&lt;D xsi:type="xsd:double"&gt;23.50974&lt;/D&gt;&lt;/FQL&gt;&lt;FQL&gt;&lt;Q&gt;BRK.B-US^FG_TOTAL_RETURNC(-10AY,0,AM)&lt;/Q&gt;&lt;R&gt;121&lt;/R&gt;&lt;C&gt;1&lt;/C&gt;&lt;D xsi:type="xsd:double"&gt;-7.0070863&lt;/D&gt;&lt;D xsi:type="xsd:double"&gt;0.9277344&lt;/D&gt;&lt;D xsi:type="xsd:double"&gt;-0.38113594&lt;/D&gt;&lt;D xsi:type="xsd:double"&gt;1.935482&lt;/D&gt;&lt;D xsi:type="xsd:double"&gt;-7.1680903&lt;/D&gt;&lt;D xsi:type="xsd:double"&gt;1.9185066&lt;/D&gt;&lt;D xsi:type="xsd:double"&gt;8.766341&lt;/D&gt;&lt;D xsi:type="xsd:double"&gt;2.5888562&lt;/D&gt;&lt;D xsi:type="xsd:double"&gt;-1.1153638&lt;/D&gt;&lt;D xsi:type="xsd:double"&gt;0.09869337&lt;/D&gt;&lt;D xsi:type="xsd:double"&gt;2.8030157&lt;/D&gt;&lt;D xsi:type="xsd:double"&gt;0.870049&lt;/D&gt;&lt;D xsi:type="xsd:double"&gt;-1.5145421&lt;/D&gt;&lt;D xsi:type="xsd:double"&gt;-0.57237744&lt;/D&gt;&lt;D xsi:type="xsd:double"&gt;8.947158&lt;/D&gt;&lt;D xsi:type="xsd:double"&gt;4.889226&lt;/D&gt;&lt;D xsi:type="xsd:double"&gt;-1.7358601&lt;/D&gt;&lt;D xsi:type="xsd:double"&gt;3.6071777&lt;/D&gt;&lt;D xsi:type="xsd:double"&gt;3.7796617&lt;/D&gt;&lt;D xsi:type="xsd:double"&gt;-6.422341&lt;/D&gt;&lt;D xsi:type="xsd:double"&gt;0.435853&lt;/D&gt;&lt;D xsi:type="xsd:double"&gt;4.199004&lt;/D&gt;&lt;D xsi:type="xsd:double"&gt;-0.59244037&lt;/D&gt;&lt;D xsi:type="xsd:double"&gt;5.3519726&lt;/D&gt;&lt;D xsi:type="xsd:double"&gt;0.7561326&lt;/D&gt;&lt;D xsi:type="xsd:double"&gt;4.486084&lt;/D&gt;&lt;D xsi:type="xsd:double"&gt;-3.144288&lt;/D&gt;&lt;D xsi:type="xsd:double"&gt;8.64048&lt;/D&gt;&lt;D xsi:type="xsd:double"&gt;6.325209&lt;/D&gt;&lt;D xsi:type="xsd:double"&gt;-3.0909717&lt;/D&gt;&lt;D xsi:type="xsd:double"&gt;1.5555263&lt;/D&gt;&lt;D xsi:type="xsd:double"&gt;-4.2230425&lt;/D&gt;&lt;D xsi:type="xsd:double"&gt;-0.19674897&lt;/D&gt;&lt;D xsi:type="xsd:double"&gt;-3.0682921&lt;/D&gt;&lt;D xsi:type="xsd:double"&gt;0.12515783&lt;/D&gt;&lt;D xsi:type="xsd:double"&gt;8.10417&lt;/D&gt;&lt;D xsi:type="xsd:double"&gt;4.244554&lt;/D&gt;&lt;D xsi:type="xsd:double"&gt;-3.0225992&lt;/D&gt;&lt;D xsi:type="xsd:double"&gt;4.0890217&lt;/D&gt;&lt;D xsi:type="xsd:double"&gt;-8.429104&lt;/D&gt;&lt;D xsi:type="xsd:double"&gt;-0.7950008&lt;/D&gt;&lt;D xsi:type="xsd:double"&gt;3.4675598&lt;/D&gt;&lt;D xsi:type="xsd:double"&gt;-0.4773736&lt;/D&gt;&lt;D xsi:type="xsd:double"&gt;3.6659956&lt;/D&gt;&lt;D xsi:type="xsd:double"&gt;-3.3852696&lt;/D&gt;&lt;D xsi:type="xsd:double"&gt;0.25900602&lt;/D&gt;&lt;D xsi:type="xsd:double"&gt;3.7629128&lt;/D&gt;&lt;D xsi:type="xsd:double"&gt;-6.1818895&lt;/D&gt;&lt;D xsi:type="xsd:double"&gt;5.312443&lt;/D&gt;&lt;D xsi:type="xsd:double"&gt;-0.49446225&lt;/D&gt;&lt;D xsi:type="xsd:double"&gt;4.993081&lt;/D&gt;&lt;D xsi:type="xsd:double"&gt;3.2356381&lt;/D&gt;&lt;D xsi:type="xsd:double"&gt;1.2695551&lt;/D&gt;&lt;D xsi:type="xsd:double"&gt;-1.2754083&lt;/D&gt;&lt;D xsi:type="xsd:double"&gt;-21.618164&lt;/D&gt;&lt;D xsi:type="xsd:double"&gt;5.732131&lt;/D&gt;&lt;D xsi:type="xsd:double"&gt;-9.95425&lt;/D&gt;&lt;D xsi:type="xsd:double"&gt;7.7104926&lt;/D&gt;&lt;D xsi:type="xsd:double"&gt;4.777837&lt;/D&gt;&lt;D xsi:type="xsd:double"&gt;10.444487&lt;/D&gt;&lt;D xsi:type="xsd:double"&gt;4.0908217&lt;/D&gt;&lt;D xsi:type="xsd:double"&gt;-3.4974217&lt;/D&gt;&lt;D xsi:type="xsd:double"&gt;9.999525&lt;/D&gt;&lt;D xsi:type="xsd:double"&gt;-4.800516&lt;/D&gt;&lt;D xsi:type="xsd:double"&gt;5.218327&lt;/D&gt;&lt;D xsi:type="xsd:double"&gt;5.049467&lt;/D&gt;&lt;D xsi:type="xsd:double"&gt;2.5358796&lt;/D&gt;&lt;D xsi:type="xsd:double"&gt;8.194828&lt;/D&gt;&lt;D xsi:type="xsd:double"&gt;6.8244457&lt;/D&gt;&lt;D xsi:type="xsd:double"&gt;-2.6042402&lt;/D&gt;&lt;D xsi:type="xsd:double"&gt;-1.8402696&lt;/D&gt;&lt;D xsi:type="xsd:double"&gt;4.1561723&lt;/D&gt;&lt;D xsi:type="xsd:double"&gt;-4.125065&lt;/D&gt;&lt;D xsi:type="xsd:double"&gt;2.414322&lt;/D&gt;&lt;D xsi:type="xsd:double"&gt;-0.29907823&lt;/D&gt;&lt;D xsi:type="xsd:double"&gt;5.9323907&lt;/D&gt;&lt;D xsi:type="xsd:double"&gt;7.982135&lt;/D&gt;&lt;D xsi:type="xsd:double"&gt;-2.6162386&lt;/D&gt;&lt;D xsi:type="xsd:double"&gt;6.481862&lt;/D&gt;&lt;D xsi:type="xsd:double"&gt;2.4456263&lt;/D&gt;&lt;D xsi:type="xsd:double"&gt;-10.176277&lt;/D&gt;&lt;D xsi:type="xsd:double"&gt;-13.168871&lt;/D&gt;&lt;D xsi:type="xsd:double"&gt;3.6937833&lt;/D&gt;&lt;D xsi:type="xsd:double"&gt;10.115623&lt;/D&gt;&lt;D xsi:type="xsd:double"&gt;-10.383171&lt;/D&gt;&lt;D xsi:type="xsd:double"&gt;-0.7787168&lt;/D&gt;&lt;D xsi:type="xsd:double"&gt;13.235771&lt;/D&gt;&lt;D xsi:type="xsd:double"&gt;-2.8371572&lt;/D&gt;&lt;D xsi:type="xsd:double"&gt;5.88001&lt;/D&gt;&lt;D xsi:type="xsd:double"&gt;-2.9782236&lt;/D&gt;&lt;D xsi:type="xsd:double"&gt;-2.0020723&lt;/D&gt;&lt;D xsi:type="xsd:double"&gt;5.870664&lt;/D&gt;&lt;D xsi:type="xsd:double"&gt;1.2541413&lt;/D&gt;&lt;D xsi:type="xsd:double"&gt;4.4973016&lt;/D&gt;&lt;D xsi:type="xsd:double"&gt;0.8217335&lt;/D&gt;&lt;D xsi:type="xsd:double"&gt;3.8171768&lt;/D&gt;&lt;D xsi:type="xsd:double"&gt;3.8829684&lt;/D&gt;&lt;D xsi:type="xsd:double"&gt;-5.8799505&lt;/D&gt;&lt;D xsi:type="xsd:double"&gt;3.9366841&lt;/D&gt;&lt;D xsi:type="xsd:double"&gt;-0.93369484&lt;/D&gt;&lt;D xsi:type="xsd:double"&gt;1.2903214&lt;/D&gt;&lt;D xsi:type="xsd:double"&gt;12.431455&lt;/D&gt;&lt;D xsi:type="xsd:double"&gt;0.5271077&lt;/D&gt;&lt;D xsi:type="xsd:double"&gt;-2.7466714&lt;/D&gt;&lt;D xsi:type="xsd:double"&gt;4.081428&lt;/D&gt;&lt;D xsi:type="xsd:double"&gt;-1.8348157&lt;/D&gt;&lt;D xsi:type="xsd:double"&gt;8.226061&lt;/D&gt;&lt;D xsi:type="xsd:double"&gt;1.2781978&lt;/D&gt;&lt;D xsi:type="xsd:double"&gt;1.6355038&lt;/D&gt;&lt;D xsi:type="xsd:double"&gt;3.0789375&lt;/D&gt;&lt;D xsi:type="xsd:double"&gt;0.9856343&lt;/D&gt;&lt;D xsi:type="xsd:double"&gt;-3.2065988&lt;/D&gt;&lt;D xsi:type="xsd:double"&gt;1.6717911&lt;/D&gt;&lt;D xsi:type="xsd:double"&gt;3.625679&lt;/D&gt;&lt;D xsi:type="xsd:double"&gt;7.2999835&lt;/D&gt;&lt;D xsi:type="xsd:double"&gt;0.35951138&lt;/D&gt;&lt;D xsi:type="xsd:double"&gt;-0.4143715&lt;/D&gt;&lt;D xsi:type="xsd:double"&gt;-4.6819983&lt;/D&gt;&lt;D xsi:type="xsd:double"&gt;-3.8594127&lt;/D&gt;&lt;D xsi:type="xsd:double"&gt;1.2497067&lt;/D&gt;&lt;D xsi:type="xsd:double"&gt;2.8897643&lt;/D&gt;&lt;/FQL&gt;&lt;FQL&gt;&lt;Q&gt;2330-TW^FG_TOTAL_RETURNC(-10AY,0,AM)&lt;/Q&gt;&lt;R&gt;121&lt;/R&gt;&lt;C&gt;1&lt;/C&gt;&lt;D xsi:type="xsd:double"&gt;2.777779&lt;/D&gt;&lt;D xsi:type="xsd:double"&gt;6.177604&lt;/D&gt;&lt;D xsi:type="xsd:double"&gt;-1.8181801&lt;/D&gt;&lt;D xsi:type="xsd:double"&gt;6.296301&lt;/D&gt;&lt;D xsi:type="xsd:double"&gt;-4.529619&lt;/D&gt;&lt;D xsi:type="xsd:double"&gt;7.6642394&lt;/D&gt;&lt;D xsi:type="xsd:double"&gt;5.762708&lt;/D&gt;&lt;D xsi:type="xsd:double"&gt;2.2435904&lt;/D&gt;&lt;D xsi:type="xsd:double"&gt;-9.404391&lt;/D&gt;&lt;D xsi:type="xsd:double"&gt;11.0726595&lt;/D&gt;&lt;D xsi:type="xsd:double"&gt;9.682358&lt;/D&gt;&lt;D xsi:type="xsd:double"&gt;3.5398245&lt;/D&gt;&lt;D xsi:type="xsd:double"&gt;-1.1395991&lt;/D&gt;&lt;D xsi:type="xsd:double"&gt;8.357346&lt;/D&gt;&lt;D xsi:type="xsd:double"&gt;-4.2553186&lt;/D&gt;&lt;D xsi:type="xsd:double"&gt;2.777779&lt;/D&gt;&lt;D xsi:type="xsd:double"&gt;-2.9729724&lt;/D&gt;&lt;D xsi:type="xsd:double"&gt;5.292475&lt;/D&gt;&lt;D xsi:type="xsd:double"&gt;0.5290985&lt;/D&gt;&lt;D xsi:type="xsd:double"&gt;-0.526315&lt;/D&gt;&lt;D xsi:type="xsd:</t>
        </r>
      </text>
    </comment>
    <comment ref="A35" authorId="0" shapeId="0" xr:uid="{0FE4F1F6-1E36-4C3A-98F5-47D746F0482E}">
      <text>
        <r>
          <rPr>
            <b/>
            <sz val="9"/>
            <color indexed="81"/>
            <rFont val="Tahoma"/>
            <family val="2"/>
          </rPr>
          <t>double"&gt;8.201063&lt;/D&gt;&lt;D xsi:type="xsd:double"&gt;3.4229875&lt;/D&gt;&lt;D xsi:type="xsd:double"&gt;3.9881349&lt;/D&gt;&lt;D xsi:type="xsd:double"&gt;0&lt;/D&gt;&lt;D xsi:type="xsd:double"&gt;2.5821567&lt;/D&gt;&lt;D xsi:type="xsd:double"&gt;8.924484&lt;/D&gt;&lt;D xsi:type="xsd:double"&gt;0&lt;/D&gt;&lt;D xsi:type="xsd:double"&gt;-3.3613443&lt;/D&gt;&lt;D xsi:type="xsd:double"&gt;4.565215&lt;/D&gt;&lt;D xsi:type="xsd:double"&gt;-1.663202&lt;/D&gt;&lt;D xsi:type="xsd:double"&gt;7.8224063&lt;/D&gt;&lt;D xsi:type="xsd:double"&gt;-4.5098066&lt;/D&gt;&lt;D xsi:type="xsd:double"&gt;-5.338812&lt;/D&gt;&lt;D xsi:type="xsd:double"&gt;0.21692514&lt;/D&gt;&lt;D xsi:type="xsd:double"&gt;0.30382872&lt;/D&gt;&lt;D xsi:type="xsd:double"&gt;6.9351196&lt;/D&gt;&lt;D xsi:type="xsd:double"&gt;9.205019&lt;/D&gt;&lt;D xsi:type="xsd:double"&gt;-9.195405&lt;/D&gt;&lt;D xsi:type="xsd:double"&gt;-4.641348&lt;/D&gt;&lt;D xsi:type="xsd:double"&gt;-1.5486717&lt;/D&gt;&lt;D xsi:type="xsd:double"&gt;-2.2471905&lt;/D&gt;&lt;D xsi:type="xsd:double"&gt;4.3678164&lt;/D&gt;&lt;D xsi:type="xsd:double"&gt;5.286348&lt;/D&gt;&lt;D xsi:type="xsd:double"&gt;7.5313807&lt;/D&gt;&lt;D xsi:type="xsd:double"&gt;-3.8910508&lt;/D&gt;&lt;D xsi:type="xsd:double"&gt;-4.4534388&lt;/D&gt;&lt;D xsi:type="xsd:double"&gt;12.0754&lt;/D&gt;&lt;D xsi:type="xsd:double"&gt;-2.34375&lt;/D&gt;&lt;D xsi:type="xsd:double"&gt;6.2000036&lt;/D&gt;&lt;D xsi:type="xsd:double"&gt;12.518919&lt;/D&gt;&lt;D xsi:type="xsd:double"&gt;3.5413146&lt;/D&gt;&lt;D xsi:type="xsd:double"&gt;9.446251&lt;/D&gt;&lt;D xsi:type="xsd:double"&gt;0.29650927&lt;/D&gt;&lt;D xsi:type="xsd:double"&gt;0.14947653&lt;/D&gt;&lt;D xsi:type="xsd:double"&gt;-17.462688&lt;/D&gt;&lt;D xsi:type="xsd:double"&gt;4.6611667&lt;/D&gt;&lt;D xsi:type="xsd:double"&gt;4.0139675&lt;/D&gt;&lt;D xsi:type="xsd:double"&gt;5.704701&lt;/D&gt;&lt;D xsi:type="xsd:double"&gt;14.394224&lt;/D&gt;&lt;D xsi:type="xsd:double"&gt;19.440556&lt;/D&gt;&lt;D xsi:type="xsd:double"&gt;7.259953&lt;/D&gt;&lt;D xsi:type="xsd:double"&gt;-1.4186025&lt;/D&gt;&lt;D xsi:type="xsd:double"&gt;7.7950954&lt;/D&gt;&lt;D xsi:type="xsd:double"&gt;5.7851195&lt;/D&gt;&lt;D xsi:type="xsd:double"&gt;17.96049&lt;/D&gt;&lt;D xsi:type="xsd:double"&gt;5.1580667&lt;/D&gt;&lt;D xsi:type="xsd:double"&gt;-3.0063272&lt;/D&gt;&lt;D xsi:type="xsd:double"&gt;-0.07750988&lt;/D&gt;&lt;D xsi:type="xsd:double"&gt;-8.688527&lt;/D&gt;&lt;D xsi:type="xsd:double"&gt;8.617592&lt;/D&gt;&lt;D xsi:type="xsd:double"&gt;-2.2430003&lt;/D&gt;&lt;D xsi:type="xsd:double"&gt;-0.8488953&lt;/D&gt;&lt;D xsi:type="xsd:double"&gt;3.210616&lt;/D&gt;&lt;D xsi:type="xsd:double"&gt;0&lt;/D&gt;&lt;D xsi:type="xsd:double"&gt;1.6666651&lt;/D&gt;&lt;D xsi:type="xsd:double"&gt;-0.36885142&lt;/D&gt;&lt;D xsi:type="xsd:double"&gt;11.074376&lt;/D&gt;&lt;D xsi:type="xsd:double"&gt;-3.8690448&lt;/D&gt;&lt;D xsi:type="xsd:double"&gt;-13.196593&lt;/D&gt;&lt;D xsi:type="xsd:double"&gt;0.7168412&lt;/D&gt;&lt;D xsi:type="xsd:double"&gt;-7.4733076&lt;/D&gt;&lt;D xsi:type="xsd:double"&gt;-1.778847&lt;/D&gt;&lt;D xsi:type="xsd:double"&gt;-3.0511796&lt;/D&gt;&lt;D xsi:type="xsd:double"&gt;6.598985&lt;/D&gt;&lt;D xsi:type="xsd:double"&gt;-9.576374&lt;/D&gt;&lt;D xsi:type="xsd:double"&gt;-12.711864&lt;/D&gt;&lt;D xsi:type="xsd:double"&gt;18.203878&lt;/D&gt;&lt;D xsi:type="xsd:double"&gt;-2.7319074&lt;/D&gt;&lt;D xsi:type="xsd:double"&gt;7.218683&lt;/D&gt;&lt;D xsi:type="xsd:double"&gt;4.5544505&lt;/D&gt;&lt;D xsi:type="xsd:double"&gt;-3.8352609&lt;/D&gt;&lt;D xsi:type="xsd:double"&gt;2.178216&lt;/D&gt;&lt;D xsi:type="xsd:double"&gt;-2.131784&lt;/D&gt;&lt;D xsi:type="xsd:double"&gt;17.176342&lt;/D&gt;&lt;D xsi:type="xsd:double"&gt;0.33955574&lt;/D&gt;&lt;D xsi:type="xsd:double"&gt;-8.29103&lt;/D&gt;&lt;D xsi:type="xsd:double"&gt;3.5135865&lt;/D&gt;&lt;D xsi:type="xsd:double"&gt;-2.3297489&lt;/D&gt;&lt;D xsi:type="xsd:double"&gt;6.97248&lt;/D&gt;&lt;D xsi:type="xsd:double"&gt;0.86028576&lt;/D&gt;&lt;D xsi:type="xsd:double"&gt;-0.8547008&lt;/D&gt;&lt;D xsi:type="xsd:double"&gt;17.75862&lt;/D&gt;&lt;D xsi:type="xsd:double"&gt;10.248899&lt;/D&gt;&lt;D xsi:type="xsd:double"&gt;5.127454&lt;/D&gt;&lt;D xsi:type="xsd:double"&gt;6.7258835&lt;/D&gt;&lt;D xsi:type="xsd:double"&gt;10.0489025&lt;/D&gt;&lt;D xsi:type="xsd:double"&gt;14.4251585&lt;/D&gt;&lt;D xsi:type="xsd:double"&gt;-8.151656&lt;/D&gt;&lt;D xsi:type="xsd:double"&gt;-1.8545032&lt;/D&gt;&lt;D xsi:type="xsd:double"&gt;10.348463&lt;/D&gt;&lt;D xsi:type="xsd:double"&gt;-0.95694065&lt;/D&gt;&lt;D xsi:type="xsd:double"&gt;5.226469&lt;/D&gt;&lt;D xsi:type="xsd:double"&gt;1.8433213&lt;/D&gt;&lt;D xsi:type="xsd:double"&gt;-4.072398&lt;/D&gt;&lt;D xsi:type="xsd:double"&gt;-9.528303&lt;/D&gt;&lt;D xsi:type="xsd:double"&gt;-10.431444&lt;/D&gt;&lt;D xsi:type="xsd:double"&gt;16.725147&lt;/D&gt;&lt;D xsi:type="xsd:double"&gt;3.1476855&lt;/D&gt;&lt;D xsi:type="xsd:double"&gt;10.243904&lt;/D&gt;&lt;D xsi:type="xsd:double"&gt;4.4247746&lt;/D&gt;&lt;D xsi:type="xsd:double"&gt;8.898306&lt;/D&gt;&lt;/FQL&gt;&lt;FQL&gt;&lt;Q&gt;TSLA-US^FG_TOTAL_RETURNC(-10AY,0,AM)&lt;/Q&gt;&lt;R&gt;121&lt;/R&gt;&lt;C&gt;1&lt;/C&gt;&lt;D xsi:type="xsd:double"&gt;7.8552246&lt;/D&gt;&lt;D xsi:type="xsd:double"&gt;-13.4375515&lt;/D&gt;&lt;D xsi:type="xsd:double"&gt;-5.594474&lt;/D&gt;&lt;D xsi:type="xsd:double"&gt;9.425616&lt;/D&gt;&lt;D xsi:type="xsd:double"&gt;-12.587958&lt;/D&gt;&lt;D xsi:type="xsd:double"&gt;-24.303621&lt;/D&gt;&lt;D xsi:type="xsd:double"&gt;43.023754&lt;/D&gt;&lt;D xsi:type="xsd:double"&gt;14.680326&lt;/D&gt;&lt;D xsi:type="xsd:double"&gt;-18.160397&lt;/D&gt;&lt;D xsi:type="xsd:double"&gt;4.6281576&lt;/D&gt;&lt;D xsi:type="xsd:double"&gt;1.1333942&lt;/D&gt;&lt;D xsi:type="xsd:double"&gt;1.4564514&lt;/D&gt;&lt;D xsi:type="xsd:double"&gt;-8.143652&lt;/D&gt;&lt;D xsi:type="xsd:double"&gt;-4.3281374&lt;/D&gt;&lt;D xsi:type="xsd:double"&gt;-6.4016876&lt;/D&gt;&lt;D xsi:type="xsd:double"&gt;10.090792&lt;/D&gt;&lt;D xsi:type="xsd:double"&gt;17.413187&lt;/D&gt;&lt;D xsi:type="xsd:double"&gt;13.123059&lt;/D&gt;&lt;D xsi:type="xsd:double"&gt;-2.5655508&lt;/D&gt;&lt;D xsi:type="xsd:double"&gt;16.008389&lt;/D&gt;&lt;D xsi:type="xsd:double"&gt;4.2796135&lt;/D&gt;&lt;D xsi:type="xsd:double"&gt;17.157185&lt;/D&gt;&lt;D xsi:type="xsd:double"&gt;-11.744732&lt;/D&gt;&lt;D xsi:type="xsd:double"&gt;10.717535&lt;/D&gt;&lt;D xsi:type="xsd:double"&gt;4.6567917&lt;/D&gt;&lt;D xsi:type="xsd:double"&gt;-7.690668&lt;/D&gt;&lt;D xsi:type="xsd:double"&gt;-10.867101&lt;/D&gt;&lt;D xsi:type="xsd:double"&gt;9.904003&lt;/D&gt;&lt;D xsi:type="xsd:double"&gt;-0.98701715&lt;/D&gt;&lt;D xsi:type="xsd:double"&gt;-1.3439059&lt;/D&gt;&lt;D xsi:type="xsd:double"&gt;-4.21471&lt;/D&gt;&lt;D xsi:type="xsd:double"&gt;-9.379196&lt;/D&gt;&lt;D xsi:type="xsd:double"&gt;-1.6242623&lt;/D&gt;&lt;D xsi:type="xsd:double"&gt;25.024462&lt;/D&gt;&lt;D xsi:type="xsd:double"&gt;-13.421017&lt;/D&gt;&lt;D xsi:type="xsd:double"&gt;8.174789&lt;/D&gt;&lt;D xsi:type="xsd:double"&gt;-11.998808&lt;/D&gt;&lt;D xsi:type="xsd:double"&gt;-6.3041983&lt;/D&gt;&lt;D xsi:type="xsd:double"&gt;28.099335&lt;/D&gt;&lt;D xsi:type="xsd:double"&gt;3.2175422&lt;/D&gt;&lt;D xsi:type="xsd:double"&gt;-5.375868&lt;/D&gt;&lt;D xsi:type="xsd:double"&gt;-11.030191&lt;/D&gt;&lt;D xsi:type="xsd:double"&gt;-10.539824&lt;/D&gt;&lt;D xsi:type="xsd:double"&gt;-0.75155497&lt;/D&gt;&lt;D xsi:type="xsd:double"&gt;-16.472786&lt;/D&gt;&lt;D xsi:type="xsd:double"&gt;-5.87306&lt;/D&gt;&lt;D xsi:type="xsd:double"&gt;17.429722&lt;/D&gt;&lt;D xsi:type="xsd:double"&gt;-12.853628&lt;/D&gt;&lt;D xsi:type="xsd:double"&gt;10.398293&lt;/D&gt;&lt;D xsi:type="xsd:double"&gt;6.97664&lt;/D&gt;&lt;D xsi:type="xsd:double"&gt;35.580383&lt;/D&gt;&lt;D xsi:type="xsd:double"&gt;8.328354&lt;/D&gt;&lt;D xsi:type="xsd:double"&gt;34.597633&lt;/D&gt;&lt;D xsi:type="xsd:double"&gt;55.802464&lt;/D&gt;&lt;D xsi:type="xsd:double"&gt;-44.368343&lt;/D&gt;&lt;D xsi:type="xsd:double"&gt;67.4366&lt;/D&gt;&lt;D xsi:type="xsd:double"&gt;7.2409034&lt;/D&gt;&lt;D xsi:type="xsd:double"&gt;22.893751&lt;/D&gt;&lt;D xsi:type="xsd:double"&gt;52.794434&lt;/D&gt;&lt;D xsi:type="xsd:double"&gt;10.000396&lt;/D&gt;&lt;D xsi:type="xsd:double"&gt;33.80909&lt;/D&gt;&lt;D xsi:type="xsd:double"&gt;-0.47311187&lt;/D&gt;&lt;D xsi:type="xsd:double"&gt;-7.1826577&lt;/D&gt;&lt;D xsi:type="xsd:double"&gt;52.606033&lt;/D&gt;&lt;D xsi:type="xsd:double"&gt;32.658936&lt;/D&gt;&lt;D xsi:type="xsd:double"&gt;-3.6239922&lt;/D&gt;&lt;D xsi:type="xsd:double"&gt;-14.988321&lt;/D&gt;&lt;D xsi:type="xsd:double"&gt;9.292639&lt;/D&gt;&lt;D xsi:type="xsd:double"&gt;-20.281708&lt;/D&gt;&lt;D xsi:type="xsd:double"&gt;2.565539&lt;/D&gt;&lt;D xsi:type="xsd:double"&gt;6.505525&lt;/D&gt;&lt;D xsi:type="xsd:double"&gt;6.511748&lt;/D&gt;&lt;D xsi:type="xsd:double"&gt;10.321056&lt;/D&gt;&lt;D xsi:type="xsd:double"&gt;11.36607&lt;/D&gt;&lt;D xsi:type="xsd:double"&gt;25.111794&lt;/D&gt;&lt;D xsi:type="xsd:double"&gt;-12.117797&lt;/D&gt;&lt;D xsi:type="xsd:double"&gt;13.2363205&lt;/D&gt;&lt;D xsi:type="xsd:double"&gt;-12.025415&lt;/D&gt;&lt;D xsi:type="xsd:double"&gt;-9.005958&lt;/D&gt;&lt;D xsi:type="xsd:double"&gt;17.229807&lt;/D&gt;&lt;D xsi:type="xsd:double"&gt;-26.459896&lt;/D&gt;&lt;D xsi:type="xsd:double"&gt;-11.743986&lt;/D&gt;&lt;D xsi:type="xsd:double"&gt;12.654471&lt;/D&gt;&lt;D xsi:type="xsd:double"&gt;27.699257&lt;/D&gt;&lt;D xsi:type="xsd:double"&gt;-1.0480881&lt;/D&gt;&lt;D xsi:type="xsd:double"&gt;-32.42459&lt;/D&gt;&lt;D xsi:type="xsd:double"&gt;-8.815068&lt;/D&gt;&lt;D xsi:type="xsd:double"&gt;-19.628721&lt;/D&gt;&lt;D xsi:type="xsd:double"&gt;-18.524927&lt;/D&gt;&lt;D xsi:type="xsd:double"&gt;65.065346&lt;/D&gt;&lt;D xsi:type="xsd:double"&gt;-8.864575&lt;/D&gt;&lt;D xsi:type="xsd:double"&gt;0.47248602&lt;/D&gt;&lt;D xsi:type="xsd:double"&gt;-9.989184&lt;/D&gt;&lt;D xsi:type="xsd:double"&gt;56.461693&lt;/D&gt;&lt;D xsi:type="xsd:double"&gt;7.9987645&lt;/D&gt;&lt;D xsi:type="xsd:double"&gt;-19.823725&lt;/D&gt;&lt;D xsi:type="xsd:double"&gt;21.62677&lt;/D&gt;&lt;D xsi:type="xsd:double"&gt;-7.460189&lt;/D&gt;&lt;D xsi:type="xsd:double"&gt;-8.006459&lt;/D&gt;&lt;D xsi:type="xsd:double"&gt;8.523488&lt;/D&gt;&lt;D xsi:type="xsd:double"&gt;-13.250494&lt;/D&gt;&lt;D xsi:type="xsd:double"&gt;-9.076441&lt;/D&gt;&lt;D xsi:type="xsd:double"&gt;-18.194544&lt;/D&gt;&lt;D xsi:type="xsd:double"&gt;-3.949386&lt;/D&gt;&lt;D xsi:type="xsd:double"&gt;11.285078&lt;/D&gt;&lt;D xsi:type="xsd:double"&gt;1.8130898&lt;/D&gt;&lt;D xsi:type="xsd:double"&gt;44.126736&lt;/D&gt;&lt;D xsi:type="xsd:double"&gt;-15.762395&lt;/D&gt;&lt;D xsi:type="xsd:double"&gt;4.9324512&lt;/D&gt;&lt;D xsi:type="xsd:double"&gt;-2.4032116&lt;/D&gt;&lt;D xsi:type="xsd:double"&gt;44.905792&lt;/D&gt;&lt;D xsi:type="xsd:double"&gt;44.36891&lt;/D&gt;&lt;D xsi:type="xsd:double"&gt;-10.625887&lt;/D&gt;&lt;D xsi:type="xsd:double"&gt;-14.010924&lt;/D&gt;&lt;D xsi:type="xsd:double"&gt;-29.749329&lt;/D&gt;&lt;D xsi:type="xsd:double"&gt;-3.3722699&lt;/D&gt;&lt;D xsi:type="xsd:double"&gt;44.88926&lt;/D&gt;&lt;D xsi:type="xsd:double"&gt;-5.9574842&lt;/D&gt;&lt;D xsi:type="xsd:double"&gt;-2.2665799&lt;/D&gt;&lt;D xsi:type="xsd:double"&gt;2.7637005&lt;/D&gt;&lt;D xsi:type="xsd:double"&gt;27.547192&lt;/D&gt;&lt;/FQL&gt;&lt;FQL&gt;&lt;Q&gt;2222-SA^FG_TOTAL_RETURNC(-10AY,0,AM)&lt;/Q&gt;&lt;R&gt;121&lt;/R&gt;&lt;C&gt;1&lt;/C&gt;&lt;D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xsi:type="xsd:double"&gt;-8.947367&lt;/D&gt;&lt;D xsi:type="xsd:double"&gt;-4.335266&lt;/D&gt;&lt;D xsi:type="xsd:double"&gt;-16.01208&lt;/D&gt;&lt;D xsi:type="xsd:double"&gt;8.185005&lt;/D&gt;&lt;D xsi:type="xsd:double"&gt;4.666674&lt;/D&gt;&lt;D xsi:type="xsd:double"&gt;4.767525&lt;/D&gt;&lt;D xsi:type="xsd:double"&gt;2.6113749&lt;/D&gt;&lt;D xsi:type="xsd:double"&gt;1.3638139&lt;/D&gt;&lt;D xsi:type="xsd:double"&gt;8.208954&lt;/D&gt;&lt;D xsi:type="xsd:double"&gt;-1.24138&lt;/D&gt;&lt;D xsi:type="xsd:double"&gt;-0.1332283&lt;/D&gt;&lt;D xsi:type="xsd:double"&gt;0.5649686&lt;/D&gt;&lt;D xsi:type="xsd:double"&gt;-1.6853988&lt;/D&gt;&lt;D xsi:type="xsd:double"&gt;-0.42857528&lt;/D&gt;&lt;D xsi:type="xsd:double"&gt;2.439034&lt;/D&gt;&lt;D xsi:type="xsd:double"&gt;0.71936846&lt;/D&gt;&lt;D xsi:type="xsd:double"&gt;0.5617857&lt;/D&gt;&lt;D xsi:type="xsd:double"&gt;-0.4208684&lt;/D&gt;&lt;D xsi:type="xsd:double"&gt;-1.133138&lt;/D&gt;&lt;D xsi:type="xsd:double"&gt;1.2945414&lt;/D&gt;&lt;D xsi:type="xsd:double"&gt;0.42858124&lt;/D&gt;&lt;D xsi:type="xsd:double"&gt;6.1166286&lt;/D&gt;&lt;D xsi:type="xsd:double"&gt;0.5235791&lt;/D&gt;&lt;D xsi:type="xsd:double"&gt;-5.1144123&lt;/D&gt;&lt;D xsi:type="xsd:double"&gt;4.1134834&lt;/D&gt;&lt;D xsi:type="xsd:double"&gt;2.861023&lt;/D&gt;&lt;D xsi:type="xsd:double"&gt;8.609271&lt;/D&gt;&lt;D xsi:type="xsd:double"&gt;5.7441473&lt;/D&gt;&lt;D xsi:type="xsd:double"&gt;8.720934&lt;/D&gt;&lt;D xsi:type="xsd:double"&gt;-8.69022&lt;/D&gt;&lt;D xsi:type="xsd:double"&gt;-5.844152&lt;/D&gt;&lt;D xsi:type="xsd:double"&gt;9.793102&lt;/D&gt;&lt;D xsi:type="xsd:double"&gt;-7.5345936&lt;/D&gt;&lt;D xsi:type="xsd:double"&gt;-3.0137002&lt;/D&gt;&lt;D xsi:type="xsd:double"&gt;-3.9146662&lt;/D&gt;&lt;D xsi:type="xsd:double"&gt;-7.8635035&lt;/D&gt;&lt;D xsi:type="xsd:double"&gt;3.2206178&lt;/D&gt;&lt;D xsi:type="xsd:double"&gt;3.1201243&lt;/D&gt;&lt;D xsi:type="xsd:double"&gt;-5.3667903&lt;/D&gt;&lt;D xsi:type="xsd:double"&gt;6.138921&lt;/D&gt;&lt;D xsi:type="xsd:double"&gt;8.49328&lt;/D&gt;&lt;D xsi:type="xsd:double"&gt;1.253593&lt;/D&gt;&lt;D xsi:type="xsd:double"&gt;-1.0769188&lt;/D&gt;&lt;D xsi:type="xsd:double"&gt;7.153964&lt;/D&gt;&lt;D xsi:type="xsd:double"&gt;-0.12359619&lt;/D&gt;&lt;D xsi:type="xsd:double"&gt;-1.6200244&lt;/D&gt;&lt;D xsi:type="xsd:double"&gt;2.118075&lt;/D&gt;&lt;D xsi:type="xsd:double"&gt;-2.2288263&lt;/D&gt;&lt;D xsi:type="xsd:double"&gt;-2.887541&lt;/D&gt;&lt;D xsi:type="xsd:double"&gt;0&lt;/D&gt;&lt;D xsi:type="xsd:double"&gt;-0.68387985&lt;/D&gt;&lt;D xsi:type="xsd:double"&gt;-4.3200016&lt;/D&gt;&lt;D xsi:type="xsd:double"&gt;1.1334181&lt;/D&gt;&lt;D xsi:type="xsd:double"&gt;-6.8907557&lt;/D&gt;&lt;D xsi:type="xsd:double"&gt;1.9855618&lt;/D&gt;&lt;D xsi:type="xsd:double"&gt;-0.17699003&lt;/D&gt;&lt;D xsi:type="xsd:double"&gt;-1.6921163&lt;/D&gt;&lt;D xsi:type="xsd:double"&gt;-0.55045485&lt;/D&gt;&lt;D xsi:type="xsd:double"&gt;3.3210278&lt;/D&gt;&lt;D xsi:type="xsd:double"&gt;3.5360694&lt;/D&gt;&lt;D xsi:type="xsd:double"&gt;-0.8771956&lt;/D&gt;&lt;D xsi:type="xsd:double"&gt;-1.5929222&lt;/D&gt;&lt;D xsi:type="xsd:double"&gt;-6.6546736&lt;/D&gt;&lt;D xsi:type="xsd:double"&gt;0.12271404&lt;/D&gt;&lt;D xsi:type="xsd:double"&gt;1.9493222&lt;/D&gt;&lt;D xsi:type="xsd:double"&gt;-1.9763887&lt;/D&gt;&lt;D xsi:type="xsd:double"&gt;-3.4782588&lt;/D&gt;&lt;D xsi:type="xsd:double"&gt;-1.4742017&lt;/D&gt;&lt;D xsi:type="xsd:double"&gt;-1.6049087&lt;/D&gt;&lt;/FQL&gt;&lt;FQL&gt;&lt;Q&gt;META-US^FG_TOTAL_RETURNC(-10AY,0,AM)&lt;/Q&gt;&lt;R&gt;121&lt;/R&gt;&lt;C&gt;1&lt;/C&gt;&lt;D xsi:type="xsd:double"&gt;-1.0273278&lt;/D&gt;&lt;D xsi:type="xsd:double"&gt;4.3766736999999996&lt;/D&gt;&lt;D xsi:type="xsd:double"&gt;6.6639304&lt;/D&gt;&lt;D xsi:type="xsd:double"&gt;2.6432157&lt;/D&gt;&lt;D xsi:type="xsd:double"&gt;-11.068451&lt;/D&gt;&lt;D xsi:type="xsd:double"&gt;6.9916844&lt;/D&gt;&lt;D xsi:type="xsd:double"&gt;10.402525&lt;/D&gt;&lt;D xsi:type="xsd:double"&gt;-2.2642195&lt;/D&gt;&lt;D xsi:type="xsd:double"&gt;8.236038&lt;/D&gt;&lt;D xsi:type="xsd:double"&gt;-3.6066413&lt;/D&gt;&lt;D xsi:type="xsd:double"&gt;2.1592855&lt;/D&gt;&lt;D xsi:type="xsd:double"&gt;5.5108666&lt;/D&gt;&lt;D xsi:type="xsd:double"&gt;4.679644&lt;/D&gt;&lt;D xsi:type="xsd:double"&gt;-0.9219885&lt;/D&gt;&lt;D xsi:type="xsd:double"&gt;-9.024084&lt;/D&gt;&lt;D xsi:type="xsd:double"&gt;3.0342102&lt;/D&gt;&lt;D xsi:type="xsd:double"&gt;7.0659876&lt;/D&gt;&lt;D xsi:type="xsd:double"&gt;4.2854905&lt;/D&gt;&lt;D xsi:type="xsd:double"&gt;4.5950413&lt;/D&gt;&lt;D xsi:type="xsd:double"&gt;-0.42860508&lt;/D&gt;&lt;D xsi:type="xsd:double"&gt;7.4539065&lt;/D&gt;&lt;D xsi:type="xsd:double"&gt;0.57417154&lt;/D&gt;&lt;D xsi:type="xsd:double"&gt;6.1935782&lt;/D&gt;&lt;D xsi:type="xsd:double"&gt;6.26992&lt;/D&gt;&lt;D xsi:type="xsd:double"&gt;0.9647012&lt;/D&gt;&lt;D xsi:type="xsd:double"&gt;1.6779304&lt;/D&gt;&lt;D xsi:type="xsd:double"&gt;2.9051065&lt;/D&gt;&lt;D xsi:type="xsd:double"&gt;0.32852888&lt;/D&gt;&lt;D xsi:type="xsd:double"&gt;-0.9934485&lt;/D&gt;&lt;D xsi:type="xsd:double"&gt;-0.57738423&lt;/D&gt;&lt;D xsi:type="xsd:double"&gt;4.358363&lt;/D&gt;&lt;D xsi:type="xsd:double"&gt;-10.946024&lt;/D&gt;&lt;D xsi:type="xsd:double"&gt;11.144817&lt;/D&gt;&lt;D xsi:type="xsd:double"&gt;6.905031&lt;/D&gt;&lt;D xsi:type="xsd:double"&gt;5.810559&lt;/D&gt;&lt;D xsi:type="xsd:double"&gt;-15.697533&lt;/D&gt;&lt;D xsi:type="xsd:double"&gt;-7.086426&lt;/D&gt;&lt;D xsi:type="xsd:double"&gt;-2.1808803&lt;/D&gt;&lt;D xsi:type="xsd:double"&gt;-12.123692&lt;/D&gt;&lt;D xsi:type="xsd:double"&gt;3.2466173&lt;/D&gt;&lt;D xsi:type="xsd:double"&gt;2.415657&lt;/D&gt;&lt;D xsi:type="xsd:double"&gt;10.139632&lt;/D&gt;&lt;D xsi:type="xsd:double"&gt;2.1415353&lt;/D&gt;&lt;D xsi:type="xsd:double"&gt;7.7659965&lt;/D&gt;&lt;D xsi:type="xsd:double"&gt;4.539621&lt;/D&gt;&lt;D xsi:type="xsd:double"&gt;-3.0269027&lt;/D&gt;&lt;D xsi:type="xsd:double"&gt;12.413824&lt;/D&gt;&lt;D xsi:type="xsd:double"&gt;-9.880299&lt;/D&gt;&lt;D xsi:type="xsd:double"&gt;1.3718009&lt;/D&gt;&lt;D xsi:type="xsd:double"&gt;1.7882109&lt;/D&gt;&lt;D xsi:type="xsd:double"&gt;2.9279947&lt;/D&gt;&lt;D xsi:type="xsd:double"&gt;1.4454126&lt;/D&gt;&lt;D xsi:type="xsd:double"&gt;12.050331&lt;/D&gt;&lt;D xsi:type="xsd:double"&gt;-3.422469&lt;/D&gt;&lt;D xsi:type="xsd:double"&gt;-31.828367&lt;/D&gt;&lt;D xsi:type="xsd:double"&gt;20.710909&lt;/D&gt;&lt;D xsi:type="xsd:double"&gt;19.64823&lt;/D&gt;&lt;D xsi:type="xsd:double"&gt;11.746014&lt;/D&gt;&lt;D xsi:type="xsd:double"&gt;2.2406101&lt;/D&gt;&lt;D xsi:type="xsd:double"&gt;8.429837&lt;/D&gt;&lt;D xsi:type="xsd:double"&gt;0.87275505&lt;/D&gt;&lt;D xsi:type="xsd:double"&gt;0.9145379&lt;/D&gt;&lt;D xsi:type="xsd:double"&gt;4.899788&lt;/D&gt;&lt;D xsi:type="xsd:double"&gt;-1.1793733&lt;/D&gt;&lt;D xsi:type="xsd:double"&gt;-8.81852&lt;/D&gt;&lt;D xsi:type="xsd:double"&gt;8.995068&lt;/D&gt;&lt;D xsi:type="xsd:double"&gt;1.9381642&lt;/D&gt;&lt;D xsi:type="xsd:double"&gt;9.631908&lt;/D&gt;&lt;D xsi:type="xsd:double"&gt;3.1876683&lt;/D&gt;&lt;D xsi:type="xsd:double"&gt;4.7920465&lt;/D&gt;&lt;D xsi:type="xsd:double"&gt;3.0445814&lt;/D&gt;&lt;D xsi:type="xsd:double"&gt;7.4451804&lt;/D&gt;&lt;D xsi:type="xsd:double"&gt;1.7732382&lt;/D&gt;&lt;D xsi:type="xsd:double"&gt;-12.946976&lt;/D&gt;&lt;D xsi:type="xsd:double"&gt;5.604136&lt;/D&gt;&lt;D xsi:type="xsd:double"&gt;-2.3501277&lt;/D&gt;&lt;D xsi:type="xsd:double"&gt;-0.89579225&lt;/D&gt;&lt;D xsi:type="xsd:double"&gt;-34.757458&lt;/D&gt;&lt;D xsi:type="xsd:double"&gt;-5.9619427&lt;/D&gt;&lt;D xsi:type="xsd:double"&gt;3.2166123&lt;/D&gt;&lt;D xsi:type="xsd:double"&gt;-4.8244357&lt;/D&gt;&lt;D xsi:type="xsd:double"&gt;-19.581085&lt;/D&gt;&lt;D xsi:type="xsd:double"&gt;2.3808002&lt;/D&gt;&lt;D xsi:type="xsd:double"&gt;8.967829&lt;/D&gt;&lt;D xsi:type="xsd:double"&gt;-18.487776&lt;/D&gt;&lt;D xsi:type="xsd:double"&gt;-13.350189&lt;/D&gt;&lt;D xsi:type="xsd:double"&gt;-10.673714&lt;/D&gt;&lt;D xsi:type="xsd:double"&gt;5.4755807&lt;/D&gt;&lt;D xsi:type="xsd:double"&gt;14.6947975&lt;/D&gt;&lt;D xsi:type="xsd:double"&gt;25.887001&lt;/D&gt;&lt;D xsi:type="xsd:double"&gt;18.841326&lt;/D&gt;&lt;D xsi:type="xsd:double"&gt;8.080816&lt;/D&gt;&lt;D xsi:type="xsd:double"&gt;7.824278&lt;/D&gt;&lt;D xsi:type="xsd:double"&gt;17.661835&lt;/D&gt;&lt;D xsi:type="xsd:double"&gt;9.918154&lt;/D&gt;&lt;D xsi:type="xsd:double"&gt;-4.7204256&lt;/D&gt;&lt;D xsi:type="xsd:double"&gt;2.0455956&lt;/D&gt;&lt;D xsi:type="xsd:double"&gt;6.9394946&lt;/D&gt;&lt;D xsi:type="xsd:double"&gt;4.0604115&lt;/D&gt;&lt;D xsi:type="xsd:double"&gt;0.2184391&lt;/D&gt;&lt;D xsi:type="xsd:double"&gt;9.715748&lt;/D&gt;&lt;D xsi:type="xsd:double"&gt;28.808582&lt;/D&gt;&lt;D xsi:type="xsd:double"&gt;2.3867846&lt;/D&gt;&lt;D xsi:type="xsd:double"&gt;3.2348752&lt;/D&gt;&lt;D xsi:type="xsd:double"&gt;-5.308551&lt;/D&gt;&lt;D xsi:type="xsd:double"&gt;6.6415906&lt;/D&gt;&lt;D xsi:type="xsd:double"&gt;-2.8502822&lt;/D&gt;&lt;D xsi:type="xsd:double"&gt;7.6828837&lt;/D&gt;&lt;D xsi:type="xsd:double"&gt;1.2058735&lt;/D&gt;&lt;D xsi:type="xsd:double"&gt;8.158934&lt;/D&gt;&lt;D xsi:type="xsd:double"&gt;-3.937304&lt;/D&gt;&lt;D xsi:type="xsd:double"&gt;12.752665&lt;/D&gt;&lt;D xsi:type="xsd:double"&gt;-2.0729184&lt;/D&gt;&lt;D xsi:type="xsd:double"&gt;20.508755&lt;/D&gt;&lt;D xsi:type="xsd:double"&gt;-17.449469&lt;/D&gt;&lt;D xsi:type="xsd:double"&gt;-17.328835&lt;/D&gt;&lt;D xsi:type="xsd:double"&gt;27.479053&lt;/D&gt;&lt;D xsi:type="xsd:double"&gt;9.729981&lt;/D&gt;&lt;D xsi:type="xsd:double"&gt;0.11250973&lt;/D&gt;&lt;D xsi:type="xsd:double"&gt;11.711311&lt;/D&gt;&lt;D xsi:type="xsd:double"&gt;-0.7933974&lt;/D&gt;&lt;/FQL&gt;&lt;FQL&gt;&lt;Q&gt;AVGO-US^FG_TOTAL_RETURNC(-10AY,0,AM)&lt;/Q&gt;&lt;R&gt;121&lt;/R&gt;&lt;C&gt;1&lt;/C&gt;&lt;D xsi:type="xsd:double"&gt;8.1584215&lt;/D&gt;&lt;D xsi:type="xsd:double"&gt;-7.9245567&lt;/D&gt;&lt;D xsi:type="xsd:double"&gt;0.33037663&lt;/D&gt;&lt;D xsi:type="xsd:double"&gt;18.811226&lt;/D&gt;&lt;D xsi:type="xsd:double"&gt;-16.618013&lt;/D&gt;&lt;D xsi:type="xsd:double"&gt;5.226302&lt;/D&gt;&lt;D xsi:type="xsd:double"&gt;18.12421&lt;/D&gt;&lt;D xsi:type="xsd:double"&gt;4.6154857&lt;/D&gt;&lt;D xsi:type="xsd:double"&gt;-8.257776&lt;/D&gt;&lt;D xsi:type="xsd:double"&gt;11.553264&lt;/D&gt;&lt;D xsi:type="xsd:double"&gt;1.594913&lt;/D&gt;&lt;D xsi:type="xsd:double"&gt;6.974423&lt;/D&gt;&lt;D xsi:type="xsd:double"&gt;-0.37956238&lt;/D&gt;&lt;D xsi:type="xsd:double"&gt;-0.6715715&lt;/D&gt;&lt;D xsi:type="xsd:double"&gt;-1.3286948&lt;/D&gt;&lt;D xsi:type="xsd:double"&gt;6.920433&lt;/D&gt;&lt;D xsi:type="xsd:double"&gt;1.1377573&lt;/D&gt;&lt;D xsi:type="xsd:double"&gt;15.367126&lt;/D&gt;&lt;D xsi:type="xsd:double"&gt;7.3013783&lt;/D&gt;&lt;D xsi:type="xsd:double"&gt;-4.964912&lt;/D&gt;&lt;D xsi:type="xsd:double"&gt;13.893604&lt;/D&gt;&lt;D xsi:type="xsd:double"&gt;-1.4199078&lt;/D&gt;&lt;D xsi:type="xsd:double"&gt;5.9428573&lt;/D&gt;&lt;D xsi:type="xsd:double"&gt;1.2505531&lt;/D&gt;&lt;D xsi:type="xsd:double"&gt;-1.1325121&lt;/D&gt;&lt;D xsi:type="xsd:double"&gt;-1.1466265&lt;/D&gt;&lt;D xsi:type="xsd:double"&gt;10.313368&lt;/D&gt;&lt;D xsi:type="xsd:double"&gt;-2.3446262&lt;/D&gt;&lt;D xsi:type="xsd:double"&gt;-0.277555&lt;/D&gt;&lt;D xsi:type="xsd:double"&gt;-5.454892&lt;/D&gt;&lt;D xsi:type="xsd:double"&gt;2.4026632&lt;/D&gt;&lt;D xsi:type="xsd:double"&gt;-1.4619291&lt;/D&gt;&lt;D xsi:type="xsd:double"&gt;-3.5529494&lt;/D&gt;&lt;D xsi:type="xsd:double"&gt;12.35708&lt;/D&gt;&lt;D xsi:type="xsd:double"&gt;-24.281889&lt;/D&gt;&lt;D xsi:type="xsd:double"&gt;2.6765108&lt;/D&gt;&lt;D xsi:type="xsd:double"&gt;13.249313&lt;/D&gt;&lt;D xsi:type="xsd:double"&gt;1.5738845&lt;/D&gt;&lt;D xsi:type="xsd:double"&gt;-0.2979219&lt;/D&gt;&lt;D xsi:type="xsd:double"&gt;7.247174&lt;/D&gt;&lt;D xsi:type="xsd:double"&gt;-0.17991066&lt;/D&gt;&lt;D xsi:type="xsd:double"&gt;12.0103245&lt;/D&gt;&lt;D xsi:type="xsd:double"&gt;2.9652834&lt;/D&gt;&lt;D xsi:type="xsd:double"&gt;10.716904&lt;/D&gt;&lt;D xsi:type="xsd:double"&gt;-6.659335&lt;/D&gt;&lt;D xsi:type="xsd:double"&gt;-10.548628&lt;/D&gt;&lt;D xsi:type="xsd:double"&gt;7.8772902&lt;/D&gt;&lt;D xsi:type="xsd:double"&gt;-3.6426961&lt;/D&gt;&lt;D xsi:type="xsd:double"&gt;5.4350257&lt;/D&gt;&lt;D xsi:type="xsd:double"&gt;0.8693099&lt;/D&gt;&lt;D xsi:type="xsd:double"&gt;8.468521&lt;/D&gt;&lt;D xsi:type="xsd:double"&gt;3.266108&lt;/D&gt;&lt;D xsi:type="xsd:double"&gt;-4.008216&lt;/D&gt;&lt;D xsi:type="xsd:double"&gt;3.4912825&lt;/D&gt;&lt;D xsi:type="xsd:double"&gt;-40.96988&lt;/D&gt;&lt;D xsi:type="xsd:double"&gt;40.02403&lt;/D&gt;&lt;D xsi:type="xsd:double"&gt;0.8207798&lt;/D&gt;&lt;D xsi:type="xsd:double"&gt;19.319534&lt;/D&gt;&lt;D xsi:type="xsd:double"&gt;1.2751102&lt;/D&gt;&lt;D xsi:type="xsd:double"&gt;5.29325&lt;/D&gt;&lt;D xsi:type="xsd:double"&gt;11.963892&lt;/D&gt;&lt;D xsi:type="xsd:double"&gt;4.1162014&lt;/D&gt;&lt;D xsi:type="xsd:double"&gt;0.5704522&lt;/D&gt;&lt;D xsi:type="xsd:double"&gt;11.577951&lt;/D&gt;&lt;D xsi:type="xsd:double"&gt;5.799842&lt;/D&gt;&lt;D xsi:type="xsd:double"&gt;9.707296&lt;/D&gt;&lt;D xsi:type="xsd:double"&gt;-2.238673&lt;/D&gt;&lt;D xsi:type="xsd:double"&gt;0.88728666&lt;/D&gt;&lt;D xsi:type="xsd:double"&gt;-7.763326&lt;/D&gt;&lt;D xsi:type="xsd:double"&gt;5.4639816&lt;/D&gt;&lt;D xsi:type="xsd:double"&gt;1.2768269&lt;/D&gt;&lt;D xsi:type="xsd:double"&gt;4.287815&lt;/D&gt;&lt;D xsi:type="xsd:double"&gt;3.935337&lt;/D&gt;&lt;D xsi:type="xsd:double"&gt;-0.08083582&lt;/D&gt;&lt;D xsi:type="xsd:double"&gt;13.019382&lt;/D&gt;&lt;D xsi:type="xsd:double"&gt;9.126711&lt;/D&gt;&lt;D xsi:type="xsd:double"&gt;-3.3070862&lt;/D&gt;&lt;D xsi:type="xsd:double"&gt;0.1408577&lt;/D&gt;&lt;D xsi:type="xsd:double"&gt;1.6593814&lt;/D&gt;&lt;D xsi:type="xsd:double"&gt;-4.8354745&lt;/D&gt;&lt;D xsi:type="xsd:double"&gt;1.5369892&lt;/D&gt;&lt;D xsi:type="xsd:double"&gt;-14.672112&lt;/D&gt;&lt;D xsi:type="xsd:double"&gt;0.26232004&lt;/D&gt;&lt;D xsi:type="xsd:double"&gt;11.566162&lt;/D&gt;&lt;D xsi:type="xsd:double"&gt;-8.909643&lt;/D&gt;&lt;D xsi:type="xsd:double"&gt;-14.28219&lt;/D&gt;&lt;D xsi:type="xsd:double"&gt;19.815027&lt;/D&gt;&lt;D xsi:type="xsd:double"&gt;8.633459&lt;/D&gt;&lt;D xsi:type="xsd:double"&gt;5.0252438&lt;/D&gt;&lt;D xsi:type="xsd:double"&gt;3.7202&lt;/D&gt;&lt;D xsi:type="xsd:double"&gt;5.987954&lt;/D&gt;&lt;D xsi:type="xsd:double"&gt;-1.9614041&lt;/D&gt;&lt;D xsi:type="xsd:double"&gt;3.5348892&lt;/D&gt;&lt;D xsi:type="xsd:double"&gt;35.33766&lt;/D&gt;&lt;D xsi:type="xsd:double"&gt;2.913475&lt;/D&gt;&lt;D xsi:type="xsd:double"&gt;-6.256044&lt;/D&gt;&lt;D xsi:type="xsd:double"&gt;2.2437215&lt;/D&gt;&lt;D xsi:type="xsd:double"&gt;6.5621853&lt;/D&gt;&lt;D xsi:type="xsd:double"&gt;6.3130856&lt;/D&gt;&lt;D xsi:type="xsd:double"&gt;17.736423&lt;/D&gt;&lt;D xsi:type="xsd:double"&gt;-0.85359216&lt;/D&gt;&lt;D xsi:type="xsd:double"&gt;11.706257&lt;/D&gt;&lt;D xsi:type="xsd:double"&gt;-0.80129504&lt;/D&gt;&lt;D xsi:type="xsd:double"&gt;8.01524&lt;/D&gt;&lt;D xsi:type="xsd:double"&gt;6.250274&lt;/D&gt;&lt;D xsi:type="xsd:double"&gt;22.86688&lt;/D&gt;&lt;D xsi:type="xsd:double"&gt;-2.057898&lt;/D&gt;&lt;D xsi:type="xsd:double"&gt;-2.1579325&lt;/D&gt;&lt;D xsi:type="xsd:double"&gt;-1.0258257&lt;/D&gt;&lt;D xsi:type="xsd:double"&gt;8.145201&lt;/D&gt;&lt;D xsi:type="xsd:double"&gt;-6.77526&lt;/D&gt;&lt;D xsi:type="xsd:double"&gt;51.66222&lt;/D&gt;&lt;D xsi:type="xsd:double"&gt;-8.002985&lt;/D&gt;&lt;D xsi:type="xsd:double"&gt;1.5823126&lt;/D&gt;&lt;D xsi:type="xsd:double"&gt;-16.091656&lt;/D&gt;&lt;D xsi:type="xsd:double"&gt;-10.427183&lt;/D&gt;&lt;D xsi:type="xsd:double"&gt;30.92606&lt;/D&gt;&lt;D xsi:type="xsd:double"&gt;10.275149&lt;/D&gt;&lt;D xsi:type="xsd:double"&gt;11.65123&lt;/D&gt;&lt;D xsi:type="xsd:double"&gt;9.091557&lt;/D&gt;&lt;D xsi:type="xsd:double"&gt;17.516481&lt;/D&gt;&lt;/FQL&gt;&lt;FQL&gt;&lt;Q&gt;AMZN-US^FG_TOTAL_RETURNC(-10AY,0,AM)&lt;/Q&gt;&lt;R&gt;121&lt;/R&gt;&lt;C&gt;1&lt;/C&gt;&lt;D xsi:type="xsd:double"&gt;-0.7770181&lt;/D&gt;&lt;D xsi:type="xsd:double"&gt;8.22351&lt;/D&gt;&lt;D xsi:type="xsd:double"&gt;13.499546&lt;/D&gt;&lt;D xsi:type="xsd:double"&gt;4.3160915&lt;/D&gt;&lt;D xsi:type="xsd:double"&gt;-15.625143&lt;/D&gt;&lt;D xsi:type="xsd:double"&gt;-8.607817&lt;/D&gt;&lt;D xsi:type="xsd:double"&gt;10.203421&lt;/D&gt;&lt;D xsi:type="xsd:double"&gt;8.988798&lt;/D&gt;&lt;D xsi:type="xsd:double"&gt;13.543916&lt;/D&gt;&lt;D xsi:type="xsd:double"&gt;0.96389055&lt;/D&gt;&lt;D xsi:type="xsd:double"&gt;2.4989247&lt;/D&gt;&lt;D xsi:type="xsd:double"&gt;3.8888335&lt;/D&gt;&lt;D xsi:type="xsd:double"&gt;1.8952012&lt;/D&gt;&lt;D xsi:type="xsd:double"&gt;5.708277&lt;/D&gt;&lt;D xsi:type="xsd:double"&gt;-9.292078&lt;/D&gt;&lt;D xsi:type="xsd:double"&gt;1.5110731&lt;/D&gt;&lt;D xsi:type="xsd:double"&gt;7.83484&lt;/D&gt;&lt;D xsi:type="xsd:double"&gt;3.3042073&lt;/D&gt;&lt;D xsi:type="xsd:double"&gt;1.0993481&lt;/D&gt;&lt;D xsi:type="xsd:double"&gt;3.6617398&lt;/D&gt;&lt;D xsi:type="xsd:double"&gt;9.201169&lt;/D&gt;&lt;D xsi:type="xsd:double"&gt;2.2400022&lt;/D&gt;&lt;D xsi:type="xsd:double"&gt;1.4275432&lt;/D&gt;&lt;D xsi:type="xsd:double"&gt;-2.3587286&lt;/D&gt;&lt;D xsi:type="xsd:double"&gt;0.88021755&lt;/D&gt;&lt;D xsi:type="xsd:double"&gt;1.981163&lt;/D&gt;&lt;D xsi:type="xsd:double"&gt;13.012505&lt;/D&gt;&lt;D xsi:type="xsd:double"&gt;3.6798&lt;/D&gt;&lt;D xsi:type="xsd:double"&gt;10.662007&lt;/D&gt;&lt;D xsi:type="xsd:double"&gt;11.022639&lt;/D&gt;&lt;D xsi:type="xsd:double"&gt;8.489752&lt;/D&gt;&lt;D xsi:type="xsd:double"&gt;-8.282858&lt;/D&gt;&lt;D xsi:type="xsd:double"&gt;10.113072&lt;/D&gt;&lt;D xsi:type="xsd:double"&gt;8.107567&lt;/D&gt;&lt;D xsi:type="xsd:double"&gt;6.2075734&lt;/D&gt;&lt;D xsi:type="xsd:double"&gt;3.5133243&lt;/D&gt;&lt;D xsi:type="xsd:double"&gt;4.435146&lt;/D&gt;&lt;D xsi:type="xsd:double"&gt;-7.6251507&lt;/D&gt;&lt;D xsi:type="xsd:double"&gt;-12.448072&lt;/D&gt;&lt;D xsi:type="xsd:double"&gt;-0.094121695&lt;/D&gt;&lt;D xsi:type="xsd:double"&gt;5.771041&lt;/D&gt;&lt;D xsi:type="xsd:double"&gt;-4.50356&lt;/D&gt;&lt;D xsi:type="xsd:double"&gt;6.493366&lt;/D&gt;&lt;D xsi:type="xsd:double"&gt;8.799553&lt;/D&gt;&lt;D xsi:type="xsd:double"&gt;2.390182&lt;/D&gt;&lt;D xsi:type="xsd:double"&gt;-1.9868076&lt;/D&gt;&lt;D xsi:type="xsd:double"&gt;7.500243&lt;/D&gt;&lt;D xsi:type="xsd:double"&gt;-10.812974&lt;/D&gt;&lt;D xsi:type="xsd:double"&gt;0.85184574&lt;/D&gt;&lt;D xsi:type="xsd:double"&gt;-1.6821027&lt;/D&gt;&lt;D xsi:type="xsd:double"&gt;-2.1345556&lt;/D&gt;&lt;D xsi:type="xsd:double"&gt;1.7085433&lt;/D&gt;&lt;D xsi:type="xsd:double"&gt;6.145668&lt;/D&gt;&lt;D xsi:type="xsd:double"&gt;13.681496&lt;/D&gt;&lt;D xsi:type="xsd:double"&gt;-20.878082&lt;/D&gt;&lt;D xsi:type="xsd:double"&gt;42.568134&lt;/D&gt;&lt;D xsi:type="xsd:double"&gt;0.066030025&lt;/D&gt;&lt;D xsi:type="xsd:double"&gt;8.527327&lt;/D&gt;&lt;D xsi:type="xsd:double"&gt;14.707077&lt;/D&gt;&lt;D xsi:type="xsd:double"&gt;4.9375057&lt;/D&gt;&lt;D xsi:type="xsd:double"&gt;-2.2210717&lt;/D&gt;&lt;D xsi:type="xsd:double"&gt;6.322396&lt;/D&gt;&lt;D xsi:type="xsd:double"&gt;-4.328209&lt;/D&gt;&lt;D xsi:type="xsd:double"&gt;3.5099864&lt;/D&gt;&lt;D xsi:type="xsd:double"&gt;-4.218191&lt;/D&gt;&lt;D xsi:type="xsd:double"&gt;5.305624&lt;/D&gt;&lt;D xsi:type="xsd:double"&gt;-5.417329&lt;/D&gt;&lt;D xsi:type="xsd:double"&gt;9.948051&lt;/D&gt;&lt;D xsi:type="xsd:double"&gt;-5.193204&lt;/D&gt;&lt;D xsi:type="xsd:double"&gt;5.968225&lt;/D&gt;&lt;D xsi:type="xsd:double"&gt;4.637444&lt;/D&gt;&lt;D xsi:type="xsd:double"&gt;-7.6851788&lt;/D&gt;&lt;D xsi:type="xsd:double"&gt;5.7366014&lt;/D&gt;&lt;D xsi:type="xsd:double"&gt;-2.2710562&lt;/D&gt;&lt;D xsi:type="xsd:double"&gt;3.8627028&lt;/D&gt;&lt;D xsi:type="xsd:double"&gt;-4.611528&lt;/D&gt;&lt;D xsi:type="xsd:double"&gt;-3.987068&lt;/D&gt;&lt;D xsi:type="xsd:double"&gt;-2.490157&lt;/D&gt;&lt;D xsi:type="xsd:double"&gt;-3.1603336&lt;/D&gt;&lt;D xsi:type="xsd:double"&gt;-0.91278553&lt;/D&gt;&lt;D xsi:type="xsd:double"&gt;-26.957315&lt;/D&gt;&lt;D xsi:type="xsd:double"&gt;-6.452906&lt;/D&gt;&lt;D xsi:type="xsd:double"&gt;9.540808&lt;/D&gt;&lt;D xsi:type="xsd:double"&gt;27.5033&lt;/D&gt;&lt;D xsi:type="xsd:double"&gt;-14.677441&lt;/D&gt;&lt;D xsi:type="xsd:double"&gt;-13.4623165&lt;/D&gt;&lt;D xsi:type="xsd:double"&gt;-9.148735&lt;/D&gt;&lt;D xsi:type="xsd:double"&gt;-9.534597&lt;/D&gt;&lt;D xsi:type="xsd:double"&gt;11.6776705&lt;/D&gt;&lt;D xsi:type="xsd:double"&gt;0.030577183&lt;/D&gt;&lt;D xsi:type="xsd:double"&gt;1.9256234&lt;/D&gt;&lt;D xsi:type="xsd:double"&gt;2.4690151&lt;/D&gt;&lt;D xsi:type="xsd:double"&gt;10.623348&lt;/D&gt;&lt;D xsi:type="xsd:double"&gt;10.661375&lt;/D&gt;&lt;D xsi:type="xsd:double"&gt;7.323289&lt;/D&gt;&lt;D xsi:type="xsd:double"&gt;0.2895832&lt;/D&gt;&lt;D xsi:type="xsd:double"&gt;3.9386868&lt;/D&gt;&lt;D xsi:type="xsd:double"&gt;-5.5844426&lt;/D&gt;&lt;D xsi:type="xsd:double"&gt;7.7555656&lt;/D&gt;&lt;D xsi:type="xsd:double"&gt;4.998946&lt;/D&gt;&lt;D xsi:type="xsd:double"&gt;2.127099&lt;/D&gt;&lt;D xsi:type="xsd:double"&gt;10.675108&lt;/D&gt;&lt;D xsi:type="xsd:double"&gt;2.896583&lt;/D&gt;&lt;D xsi:type="xsd:double"&gt;5.1026344&lt;/D&gt;&lt;D xsi:type="xsd:double"&gt;0.16909838&lt;/D&gt;&lt;D xsi:type="xsd:double"&gt;0.016331673&lt;/D&gt;&lt;D xsi:type="xsd:double"&gt;5.096376&lt;/D&gt;&lt;D xsi:type="xsd:double"&gt;-8.268577&lt;/D&gt;&lt;D xsi:type="xsd:double"&gt;4.4222355&lt;/D&gt;&lt;D xsi:type="xsd:double"&gt;1.0817289&lt;/D&gt;&lt;D xsi:type="xsd:double"&gt;8.41136&lt;/D&gt;&lt;D xsi:type="xsd:double"&gt;14.964712&lt;/D&gt;&lt;D xsi:type="xsd:double"&gt;-5.2676735&lt;/D&gt;&lt;D xsi:type="xsd:double"&gt;3.6345482&lt;/D&gt;&lt;D xsi:type="xsd:double"&gt;-13.437992&lt;/D&gt;&lt;D xsi:type="xsd:double"&gt;-11.9323015&lt;/D&gt;&lt;D xsi:type="xsd:double"&gt;17.931509&lt;/D&gt;&lt;D xsi:type="xsd:double"&gt;5.1121235&lt;/D&gt;&lt;D xsi:type="xsd:double"&gt;3.28089&lt;/D&gt;&lt;D xsi:type="xsd:double"&gt;3.5127044&lt;/D&gt;&lt;D xsi:type="xsd:double"&gt;1.3071895&lt;/D&gt;&lt;/FQL&gt;&lt;FQL&gt;&lt;Q&gt;GOOGL-US^FG_TOTAL_RETURNC(-10AY,0,AM)&lt;/Q&gt;&lt;R&gt;121&lt;/R&gt;&lt;C&gt;1&lt;/C&gt;&lt;D xsi:type="xsd:double"&gt;-3.459686&lt;/D&gt;&lt;D xsi:type="xsd:double"&gt;4.4777036&lt;/D&gt;&lt;D xsi:type="xsd:double"&gt;7.9244018&lt;/D&gt;&lt;D xsi:type="xsd:double"&gt;3.4873843&lt;/D&gt;&lt;D xsi:type="xsd:double"&gt;-8.511573&lt;/D&gt;&lt;D xsi:type="xsd:double"&gt;1.006341&lt;/D&gt;&lt;D xsi:type="xsd:double"&gt;5.534804&lt;/D&gt;&lt;D xsi:type="xsd:double"&gt;2.989328&lt;/D&gt;&lt;D xsi:type="xsd:double"&gt;-6.371796&lt;/D&gt;&lt;D xsi:type="xsd:double"&gt;-0.8284211&lt;/D&gt;&lt;D xsi:type="xsd:double"&gt;1.5712857&lt;/D&gt;&lt;D xsi:type="xsd:double"&gt;8.912098&lt;/D&gt;&lt;D xsi:type="xsd:double"&gt;-0.40192008&lt;/D&gt;&lt;D xsi:type="xsd:double"&gt;0.8308649&lt;/D&gt;&lt;D xsi:type="xsd:double"&gt;-3.0599058&lt;/D&gt;&lt;D xsi:type="xsd:double"&gt;3.828299&lt;/D&gt;&lt;D xsi:type="xsd:double"&gt;2.6054502&lt;/D&gt;&lt;D xsi:type="xsd:double"&gt;1.3514876&lt;/D&gt;&lt;D xsi:type="xsd:double"&gt;3.304553&lt;/D&gt;&lt;D xsi:type="xsd:double"&gt;-3.427589&lt;/D&gt;&lt;D xsi:type="xsd:double"&gt;14.809918&lt;/D&gt;&lt;D xsi:type="xsd:double"&gt;-0.62097309999999994&lt;/D&gt;&lt;D xsi:type="xsd:double"&gt;1.9079566&lt;/D&gt;&lt;D xsi:type="xsd:double"&gt;-3.3411443&lt;/D&gt;&lt;D xsi:type="xsd:double"&gt;-0.951004&lt;/D&gt;&lt;D xsi:type="xsd:double"&gt;7.9183936&lt;/D&gt;&lt;D xsi:type="xsd:double"&gt;3.8757682&lt;/D&gt;&lt;D xsi:type="xsd:double"&gt;2.2442222&lt;/D&gt;&lt;D xsi:type="xsd:double"&gt;5.4757357&lt;/D&gt;&lt;D xsi:type="xsd:double"&gt;-3.1131148&lt;/D&gt;&lt;D xsi:type="xsd:double"&gt;3.552723&lt;/D&gt;&lt;D xsi:type="xsd:double"&gt;-7.7854815&lt;/D&gt;&lt;D xsi:type="xsd:double"&gt;3.6315799&lt;/D&gt;&lt;D xsi:type="xsd:double"&gt;6.9348574&lt;/D&gt;&lt;D xsi:type="xsd:double"&gt;3.2123685&lt;/D&gt;&lt;D xsi:type="xsd:double"&gt;2.3025393&lt;/D&gt;&lt;D xsi:type="xsd:double"&gt;-3.764528&lt;/D&gt;&lt;D xsi:type="xsd:double"&gt;-3.8116097&lt;/D&gt;&lt;D xsi:type="xsd:double"&gt;-5.719805&lt;/D&gt;&lt;D xsi:type="xsd:double"&gt;-1.5501738&lt;/D&gt;&lt;D xsi:type="xsd:double"&gt;3.5941482&lt;/D&gt;&lt;D xsi:type="xsd:double"&gt;2.7645469&lt;/D&gt;&lt;D xsi:type="xsd:double"&gt;6.3119054&lt;/D&gt;&lt;D xsi:type="xsd:double"&gt;3.4957528&lt;/D&gt;&lt;D xsi:type="xsd:double"&gt;-3.848493&lt;/D&gt;&lt;D xsi:type="xsd:double"&gt;-8.290416&lt;/D&gt;&lt;D xsi:type="xsd:double"&gt;6.182444&lt;/D&gt;&lt;D xsi:type="xsd:double"&gt;2.2324085&lt;/D&gt;&lt;D xsi:type="xsd:double"&gt;4.44535&lt;/D&gt;&lt;D xsi:type="xsd:double"&gt;0.92316866&lt;/D&gt;&lt;D xsi:type="xsd:double"&gt;7.2839856&lt;/D&gt;&lt;D xsi:type="xsd:double"&gt;2.0366788&lt;/D&gt;&lt;D xsi:type="xsd:double"&gt;6.574571&lt;/D&gt;&lt;D xsi:type="xsd:double"&gt;4.7284365&lt;/D&gt;&lt;D xsi:type="xsd:double"&gt;-29.348862&lt;/D&gt;&lt;D xsi:type="xsd:double"&gt;17.188263&lt;/D&gt;&lt;D xsi:type="xsd:double"&gt;9.195745&lt;/D&gt;&lt;D xsi:type="xsd:double"&gt;5.3464413&lt;/D&gt;&lt;D xsi:type="xsd:double"&gt;4.7322154&lt;/D&gt;&lt;D xsi:type="xsd:double"&gt;-0.6792486&lt;/D&gt;&lt;D xsi:type="xsd:double"&gt;0.49580336&lt;/D&gt;&lt;D xsi:type="xsd:double"&gt;3.67769&lt;/D&gt;&lt;D xsi:type="xsd:double"&gt;13.161314&lt;/D&gt;&lt;D xsi:type="xsd:double"&gt;-0.94925165&lt;/D&gt;&lt;D xsi:type="xsd:double"&gt;-1.6827941&lt;/D&gt;&lt;D xsi:type="xsd:double"&gt;22.173845&lt;/D&gt;&lt;D xsi:type="xsd:double"&gt;-1.2701929&lt;/D&gt;&lt;D xsi:type="xsd:double"&gt;9.54274&lt;/D&gt;&lt;D xsi:type="xsd:double"&gt;-0.1914382&lt;/D&gt;&lt;D xsi:type="xsd:double"&gt;6.0161114&lt;/D&gt;&lt;D xsi:type="xsd:double"&gt;5.1315427&lt;/D&gt;&lt;D xsi:type="xsd:double"&gt;8.93085&lt;/D&gt;&lt;D xsi:type="xsd:double"&gt;3.8323522&lt;/D&gt;&lt;D xsi:type="xsd:double"&gt;-1.5611529&lt;/D&gt;&lt;D xsi:type="xsd:double"&gt;4.6035767&lt;/D&gt;&lt;D xsi:type="xsd:double"&gt;-2.3202002&lt;/D&gt;&lt;D xsi:type="xsd:double"&gt;-3.436935&lt;/D&gt;&lt;D xsi:type="xsd:double"&gt;-1.2492716&lt;/D&gt;&lt;D xsi:type="xsd:double"&gt;-3.2362282&lt;/D&gt;&lt;D xsi:type="xsd:double"&gt;-4.91482&lt;/D&gt;&lt;D xsi:type="xsd:double"&gt;-9.693837&lt;/D&gt;&lt;D xsi:type="xsd:double"&gt;-7.349819&lt;/D&gt;&lt;D xsi:type="xsd:double"&gt;5.417156&lt;/D&gt;&lt;D xsi:type="xsd:double"&gt;8.877003&lt;/D&gt;&lt;D xsi:type="xsd:double"&gt;-15.529984&lt;/D&gt;&lt;D xsi:type="xsd:double"&gt;-6.0700417&lt;/D&gt;&lt;D xsi:type="xsd:double"&gt;2.3715854&lt;/D&gt;&lt;D xsi:type="xsd:double"&gt;-8.689928&lt;/D&gt;&lt;D xsi:type="xsd:double"&gt;2.0607114&lt;/D&gt;&lt;D xsi:type="xsd:double"&gt;3.6799788&lt;/D&gt;&lt;D xsi:type="xsd:double"&gt;5.0361156&lt;/D&gt;&lt;D xsi:type="xsd:double"&gt;8.522725&lt;/D&gt;&lt;D xsi:type="xsd:double"&gt;9.773123&lt;/D&gt;&lt;D xsi:type="xsd:double"&gt;3.3637285&lt;/D&gt;&lt;D xsi:type="xsd:double"&gt;1.5299916&lt;/D&gt;&lt;D xsi:type="xsd:double"&gt;2.6152134&lt;/D&gt;&lt;D xsi:type="xsd:double"&gt;6.759906&lt;/D&gt;&lt;D xsi:type="xsd:double"&gt;1.2336254&lt;/D&gt;&lt;D xsi:type="xsd:double"&gt;-1.5564978&lt;/D&gt;&lt;D xsi:type="xsd:double"&gt;-3.1621873&lt;/D&gt;&lt;D xsi:type="xsd:double"&gt;7.45852&lt;/D&gt;&lt;D xsi:type="xsd:double"&gt;-1.3825536&lt;/D&gt;&lt;D xsi:type="xsd:double"&gt;0.46967268&lt;/D&gt;&lt;D xsi:type="xsd:double"&gt;9.363937&lt;/D&gt;&lt;D xsi:type="xsd:double"&gt;12.810886&lt;/D&gt;&lt;D xsi:type="xsd:double"&gt;1.6144395&lt;/D&gt;&lt;D xsi:type="xsd:double"&gt;4.033041&lt;/D&gt;&lt;D xsi:type="xsd:double"&gt;-11.396254&lt;/D&gt;&lt;D xsi:type="xsd:double"&gt;-2.8764367&lt;/D&gt;&lt;D xsi:type="xsd:double"&gt;4.491973&lt;/D&gt;&lt;D xsi:type="xsd:double"&gt;4.438126&lt;/D&gt;&lt;D xsi:type="xsd:double"&gt;14.142429&lt;/D&gt;&lt;D xsi:type="xsd:double"&gt;-1.906842&lt;/D&gt;&lt;D xsi:type="xsd:double"&gt;-3.9811373&lt;/D&gt;&lt;D xsi:type="xsd:double"&gt;-10.549289&lt;/D&gt;&lt;D xsi:type="xsd:double"&gt;-7.3478756&lt;/D&gt;&lt;D xsi:type="xsd:double"&gt;8.387136&lt;/D&gt;&lt;D xsi:type="xsd:double"&gt;6.493056&lt;/D&gt;&lt;D xsi:type="xsd:double"&gt;3.5073757&lt;/D&gt;&lt;D xsi:type="xsd:double"&gt;11.439026&lt;/D&gt;&lt;D xsi:type="xsd:double"&gt;23.288559&lt;/D&gt;&lt;/FQL&gt;&lt;FQL&gt;&lt;Q&gt;AAPL-US^FG_TOTAL_RETURNC(-10AY,0,AM)&lt;/Q&gt;&lt;R&gt;121&lt;/R&gt;&lt;C&gt;1&lt;/C&gt;&lt;D xsi:type="xsd:double"&gt;0.38807392&lt;/D&gt;&lt;D xsi:type="xsd:double"&gt;-4.613006&lt;/D&gt;&lt;D xsi:type="xsd:double"&gt;3.2654881&lt;/D&gt;&lt;D xsi:type="xsd:double"&gt;-2.4830341&lt;/D&gt;&lt;D xsi:type="xsd:double"&gt;-12.762708&lt;/D&gt;&lt;D xsi:type="xsd:double"&gt;0.031113625&lt;/D&gt;&lt;D xsi:type="xsd:double"&gt;9.65439&lt;/D&gt;&lt;D xsi:type="xsd:double"&gt;3.661406&lt;/D&gt;&lt;D xsi:type="xsd:double"&gt;-14.015561&lt;/D&gt;&lt;D xsi:type="xsd:double"&gt;3.909254&lt;/D&gt;&lt;D xsi:type="xsd:double"&gt;1.2608886&lt;/D&gt;&lt;D xsi:type="xsd:double"&gt;11.327076&lt;/D&gt;&lt;D xsi:type="xsd:double"&gt;5.0649166&lt;/D&gt;&lt;D xsi:type="xsd:double"&gt;2.3581624&lt;/D&gt;&lt;D xsi:type="xsd:double"&gt;-6.0096684&lt;/D&gt;&lt;D xsi:type="xsd:double"&gt;5.4368615&lt;/D&gt;&lt;D xsi:type="xsd:double"&gt;2.647233&lt;/D&gt;&lt;D xsi:type="xsd:double"&gt;14.186489&lt;/D&gt;&lt;D xsi:type="xsd:double"&gt;3.9491653&lt;/D&gt;&lt;D xsi:type="xsd:double"&gt;0.25588274&lt;/D&gt;&lt;D xsi:type="xsd:double"&gt;10.674381&lt;/D&gt;&lt;D xsi:type="xsd:double"&gt;-8.490383&lt;/D&gt;&lt;D xsi:type="xsd:double"&gt;4.7585487&lt;/D&gt;&lt;D xsi:type="xsd:double"&gt;8.429182&lt;/D&gt;&lt;D xsi:type="xsd:double"&gt;-0.6648004&lt;/D&gt;&lt;D xsi:type="xsd:double"&gt;0&lt;/D&gt;&lt;D xsi:type="xsd:double"&gt;7.403755&lt;/D&gt;&lt;D xsi:type="xsd:double"&gt;1.677382&lt;/D&gt;&lt;D xsi:type="xsd:double"&gt;1.2760878&lt;/D&gt;&lt;D</t>
        </r>
      </text>
    </comment>
    <comment ref="A36" authorId="0" shapeId="0" xr:uid="{CE291642-68A8-4FAB-B141-F7A880F660B2}">
      <text>
        <r>
          <rPr>
            <b/>
            <sz val="9"/>
            <color indexed="81"/>
            <rFont val="Tahoma"/>
            <family val="2"/>
          </rPr>
          <t xml:space="preserve"> xsi:type="xsd:double"&gt;-1.7398715&lt;/D&gt;&lt;D xsi:type="xsd:double"&gt;3.2418966&lt;/D&gt;&lt;D xsi:type="xsd:double"&gt;-1.2358129&lt;/D&gt;&lt;D xsi:type="xsd:double"&gt;7.444203&lt;/D&gt;&lt;D xsi:type="xsd:double"&gt;0.35072565&lt;/D&gt;&lt;D xsi:type="xsd:double"&gt;1.0961652&lt;/D&gt;&lt;D xsi:type="xsd:double"&gt;12.131572&lt;/D&gt;&lt;D xsi:type="xsd:double"&gt;4.931557&lt;/D&gt;&lt;D xsi:type="xsd:double"&gt;-0.7550061&lt;/D&gt;&lt;D xsi:type="xsd:double"&gt;-12.578159&lt;/D&gt;&lt;D xsi:type="xsd:double"&gt;-14.493876&lt;/D&gt;&lt;D xsi:type="xsd:double"&gt;-6.3693466&lt;/D&gt;&lt;D xsi:type="xsd:double"&gt;10.46213&lt;/D&gt;&lt;D xsi:type="xsd:double"&gt;9.21253&lt;/D&gt;&lt;D xsi:type="xsd:double"&gt;7.054591&lt;/D&gt;&lt;D xsi:type="xsd:double"&gt;-4.229718&lt;/D&gt;&lt;D xsi:type="xsd:double"&gt;1.3994098&lt;/D&gt;&lt;D xsi:type="xsd:double"&gt;6.101477&lt;/D&gt;&lt;D xsi:type="xsd:double"&gt;1.364851&lt;/D&gt;&lt;D xsi:type="xsd:double"&gt;6.489098&lt;/D&gt;&lt;D xsi:type="xsd:double"&gt;6.5802693&lt;/D&gt;&lt;D xsi:type="xsd:double"&gt;13.729918&lt;/D&gt;&lt;D xsi:type="xsd:double"&gt;5.3055286&lt;/D&gt;&lt;D xsi:type="xsd:double"&gt;12.642038&lt;/D&gt;&lt;D xsi:type="xsd:double"&gt;3.3282042&lt;/D&gt;&lt;D xsi:type="xsd:double"&gt;-25.462378&lt;/D&gt;&lt;D xsi:type="xsd:double"&gt;18.364227&lt;/D&gt;&lt;D xsi:type="xsd:double"&gt;7.615745&lt;/D&gt;&lt;D xsi:type="xsd:double"&gt;14.419424&lt;/D&gt;&lt;D xsi:type="xsd:double"&gt;9.659743&lt;/D&gt;&lt;D xsi:type="xsd:double"&gt;19.26701&lt;/D&gt;&lt;D xsi:type="xsd:double"&gt;-2.417165&lt;/D&gt;&lt;D xsi:type="xsd:double"&gt;6.1446548&lt;/D&gt;&lt;D xsi:type="xsd:double"&gt;1.2500286&lt;/D&gt;&lt;D xsi:type="xsd:double"&gt;6.2427163&lt;/D&gt;&lt;D xsi:type="xsd:double"&gt;-0.5242169&lt;/D&gt;&lt;D xsi:type="xsd:double"&gt;4.915571&lt;/D&gt;&lt;D xsi:type="xsd:double"&gt;-5.721152&lt;/D&gt;&lt;D xsi:type="xsd:double"&gt;6.840813&lt;/D&gt;&lt;D xsi:type="xsd:double"&gt;-4.840988&lt;/D&gt;&lt;D xsi:type="xsd:double"&gt;2.1184802&lt;/D&gt;&lt;D xsi:type="xsd:double"&gt;12.477911&lt;/D&gt;&lt;D xsi:type="xsd:double"&gt;3.3864975&lt;/D&gt;&lt;D xsi:type="xsd:double"&gt;-1.5418231&lt;/D&gt;&lt;D xsi:type="xsd:double"&gt;-2.6547492&lt;/D&gt;&lt;D xsi:type="xsd:double"&gt;4.4045925&lt;/D&gt;&lt;D xsi:type="xsd:double"&gt;14.079464&lt;/D&gt;&lt;D xsi:type="xsd:double"&gt;0.47022104&lt;/D&gt;&lt;D xsi:type="xsd:double"&gt;-0.17322302&lt;/D&gt;&lt;D xsi:type="xsd:double"&gt;-7.510871&lt;/D&gt;&lt;D xsi:type="xsd:double"&gt;3.5716534&lt;/D&gt;&lt;D xsi:type="xsd:double"&gt;-11.819935&lt;/D&gt;&lt;D xsi:type="xsd:double"&gt;-10.636246&lt;/D&gt;&lt;D xsi:type="xsd:double"&gt;15.462101&lt;/D&gt;&lt;D xsi:type="xsd:double"&gt;15.383029&lt;/D&gt;&lt;D xsi:type="xsd:double"&gt;-12.905275&lt;/D&gt;&lt;D xsi:type="xsd:double"&gt;-8.175177&lt;/D&gt;&lt;D xsi:type="xsd:double"&gt;7.7014565&lt;/D&gt;&lt;D xsi:type="xsd:double"&gt;-9.597421&lt;/D&gt;&lt;D xsi:type="xsd:double"&gt;0.1858592&lt;/D&gt;&lt;D xsi:type="xsd:double"&gt;14.235771&lt;/D&gt;&lt;D xsi:type="xsd:double"&gt;1.3922334&lt;/D&gt;&lt;D xsi:type="xsd:double"&gt;6.005776&lt;/D&gt;&lt;D xsi:type="xsd:double"&gt;4.2971373&lt;/D&gt;&lt;D xsi:type="xsd:double"&gt;7.46789&lt;/D&gt;&lt;D xsi:type="xsd:double"&gt;3.1202674&lt;/D&gt;&lt;D xsi:type="xsd:double"&gt;-7.279688&lt;/D&gt;&lt;D xsi:type="xsd:double"&gt;-0.8835077&lt;/D&gt;&lt;D xsi:type="xsd:double"&gt;2.1198869&lt;/D&gt;&lt;D xsi:type="xsd:double"&gt;6.2859535&lt;/D&gt;&lt;D xsi:type="xsd:double"&gt;4.1431665&lt;/D&gt;&lt;D xsi:type="xsd:double"&gt;-7.05573&lt;/D&gt;&lt;D xsi:type="xsd:double"&gt;-0.59266686&lt;/D&gt;&lt;D xsi:type="xsd:double"&gt;-5.315125&lt;/D&gt;&lt;D xsi:type="xsd:double"&gt;-1.8769503&lt;/D&gt;&lt;D xsi:type="xsd:double"&gt;12.23241&lt;/D&gt;&lt;D xsi:type="xsd:double"&gt;11.931109&lt;/D&gt;&lt;D xsi:type="xsd:double"&gt;10.508728&lt;/D&gt;&lt;D xsi:type="xsd:double"&gt;-3.6241472&lt;/D&gt;&lt;D xsi:type="xsd:double"&gt;-4.3043556&lt;/D&gt;&lt;D xsi:type="xsd:double"&gt;7.1468115&lt;/D&gt;&lt;D xsi:type="xsd:double"&gt;-2.8182566&lt;/D&gt;&lt;D xsi:type="xsd:double"&gt;11.573326&lt;/D&gt;&lt;D xsi:type="xsd:double"&gt;-9.074253&lt;/D&gt;&lt;D xsi:type="xsd:double"&gt;7.2761893&lt;/D&gt;&lt;D xsi:type="xsd:double"&gt;-12.718725&lt;/D&gt;&lt;D xsi:type="xsd:double"&gt;-9.002763&lt;/D&gt;&lt;D xsi:type="xsd:double"&gt;8.879685&lt;/D&gt;&lt;D xsi:type="xsd:double"&gt;-6.07782&lt;/D&gt;&lt;D xsi:type="xsd:double"&gt;5.9167504&lt;/D&gt;&lt;D xsi:type="xsd:double"&gt;10.323107&lt;/D&gt;&lt;D xsi:type="xsd:double"&gt;2.8325915&lt;/D&gt;&lt;/FQL&gt;&lt;FQL&gt;&lt;Q&gt;MSFT-US^FG_TOTAL_RETURNC(-10AY,0,AM)&lt;/Q&gt;&lt;R&gt;121&lt;/R&gt;&lt;C&gt;1&lt;/C&gt;&lt;D xsi:type="xsd:double"&gt;-5.126548&lt;/D&gt;&lt;D xsi:type="xsd:double"&gt;7.246053&lt;/D&gt;&lt;D xsi:type="xsd:double"&gt;13.165653&lt;/D&gt;&lt;D xsi:type="xsd:double"&gt;5.108297&lt;/D&gt;&lt;D xsi:type="xsd:double"&gt;-9.157312&lt;/D&gt;&lt;D xsi:type="xsd:double"&gt;0.9021282&lt;/D&gt;&lt;D xsi:type="xsd:double"&gt;6.380892&lt;/D&gt;&lt;D xsi:type="xsd:double"&gt;2.3919106&lt;/D&gt;&lt;D xsi:type="xsd:double"&gt;-6.8643274&lt;/D&gt;&lt;D xsi:type="xsd:double"&gt;-2.0853877&lt;/D&gt;&lt;D xsi:type="xsd:double"&gt;6.5687656&lt;/D&gt;&lt;D xsi:type="xsd:double"&gt;7.6349974&lt;/D&gt;&lt;D xsi:type="xsd:double"&gt;-0.33077598&lt;/D&gt;&lt;D xsi:type="xsd:double"&gt;0.29693842&lt;/D&gt;&lt;D xsi:type="xsd:double"&gt;4.571891&lt;/D&gt;&lt;D xsi:type="xsd:double"&gt;4.4425726&lt;/D&gt;&lt;D xsi:type="xsd:double"&gt;0.64206123&lt;/D&gt;&lt;D xsi:type="xsd:double"&gt;3.524232&lt;/D&gt;&lt;D xsi:type="xsd:double"&gt;0.18599033&lt;/D&gt;&lt;D xsi:type="xsd:double"&gt;0.47957897&lt;/D&gt;&lt;D xsi:type="xsd:double"&gt;7.4672937&lt;/D&gt;&lt;D xsi:type="xsd:double"&gt;0.85002184&lt;/D&gt;&lt;D xsi:type="xsd:double"&gt;3.9714217&lt;/D&gt;&lt;D xsi:type="xsd:double"&gt;1.7343998&lt;/D&gt;&lt;D xsi:type="xsd:double"&gt;2.253902&lt;/D&gt;&lt;D xsi:type="xsd:double"&gt;3.1071663&lt;/D&gt;&lt;D xsi:type="xsd:double"&gt;7.689774&lt;/D&gt;&lt;D xsi:type="xsd:double"&gt;4.387021&lt;/D&gt;&lt;D xsi:type="xsd:double"&gt;1.7271161&lt;/D&gt;&lt;D xsi:type="xsd:double"&gt;4.6129107&lt;/D&gt;&lt;D xsi:type="xsd:double"&gt;2.8260827&lt;/D&gt;&lt;D xsi:type="xsd:double"&gt;-0.45454502&lt;/D&gt;&lt;D xsi:type="xsd:double"&gt;3.6104918&lt;/D&gt;&lt;D xsi:type="xsd:double"&gt;3.067422&lt;/D&gt;&lt;D xsi:type="xsd:double"&gt;4.7737956&lt;/D&gt;&lt;D xsi:type="xsd:double"&gt;3.0025005&lt;/D&gt;&lt;D xsi:type="xsd:double"&gt;5.3233027&lt;/D&gt;&lt;D xsi:type="xsd:double"&gt;-2.0905018&lt;/D&gt;&lt;D xsi:type="xsd:double"&gt;-2.0139158&lt;/D&gt;&lt;D xsi:type="xsd:double"&gt;-2.086991&lt;/D&gt;&lt;D xsi:type="xsd:double"&gt;-0.6130338&lt;/D&gt;&lt;D xsi:type="xsd:double"&gt;2.695012&lt;/D&gt;&lt;D xsi:type="xsd:double"&gt;7.565701&lt;/D&gt;&lt;D xsi:type="xsd:double"&gt;4.1929007&lt;/D&gt;&lt;D xsi:type="xsd:double"&gt;7.1463346&lt;/D&gt;&lt;D xsi:type="xsd:double"&gt;2.730167&lt;/D&gt;&lt;D xsi:type="xsd:double"&gt;3.4956574&lt;/D&gt;&lt;D xsi:type="xsd:double"&gt;-0.35207272&lt;/D&gt;&lt;D xsi:type="xsd:double"&gt;0.14691353&lt;/D&gt;&lt;D xsi:type="xsd:double"&gt;2.9927373&lt;/D&gt;&lt;D xsi:type="xsd:double"&gt;6.8086267&lt;/D&gt;&lt;D xsi:type="xsd:double"&gt;4.060912&lt;/D&gt;&lt;D xsi:type="xsd:double"&gt;6.841123&lt;/D&gt;&lt;D xsi:type="xsd:double"&gt;11.542404&lt;/D&gt;&lt;D xsi:type="xsd:double"&gt;-26.739264&lt;/D&gt;&lt;D xsi:type="xsd:double"&gt;30.734015&lt;/D&gt;&lt;D xsi:type="xsd:double"&gt;3.4568548&lt;/D&gt;&lt;D xsi:type="xsd:double"&gt;5.9738636&lt;/D&gt;&lt;D xsi:type="xsd:double"&gt;5.3468943&lt;/D&gt;&lt;D xsi:type="xsd:double"&gt;2.4421334&lt;/D&gt;&lt;D xsi:type="xsd:double"&gt;-1.604259&lt;/D&gt;&lt;D xsi:type="xsd:double"&gt;7.1250916&lt;/D&gt;&lt;D xsi:type="xsd:double"&gt;-1.1062562&lt;/D&gt;&lt;D xsi:type="xsd:double"&gt;1.2115121&lt;/D&gt;&lt;D xsi:type="xsd:double"&gt;-3.023535&lt;/D&gt;&lt;D xsi:type="xsd:double"&gt;14.601458&lt;/D&gt;&lt;D xsi:type="xsd:double"&gt;-2.2342503&lt;/D&gt;&lt;D xsi:type="xsd:double"&gt;9.688271&lt;/D&gt;&lt;D xsi:type="xsd:double"&gt;-4.8285666&lt;/D&gt;&lt;D xsi:type="xsd:double"&gt;3.9584398&lt;/D&gt;&lt;D xsi:type="xsd:double"&gt;9.079957&lt;/D&gt;&lt;D xsi:type="xsd:double"&gt;4.933214&lt;/D&gt;&lt;D xsi:type="xsd:double"&gt;3.8044453&lt;/D&gt;&lt;D xsi:type="xsd:double"&gt;-0.33091307&lt;/D&gt;&lt;D xsi:type="xsd:double"&gt;11.603832&lt;/D&gt;&lt;D xsi:type="xsd:double"&gt;-4.1283073&lt;/D&gt;&lt;D xsi:type="xsd:double"&gt;-4.5244637&lt;/D&gt;&lt;D xsi:type="xsd:double"&gt;-3.24952&lt;/D&gt;&lt;D xsi:type="xsd:double"&gt;-1.706171&lt;/D&gt;&lt;D xsi:type="xsd:double"&gt;-4.9458265&lt;/D&gt;&lt;D xsi:type="xsd:double"&gt;-6.5504017&lt;/D&gt;&lt;D xsi:type="xsd:double"&gt;-6.092632&lt;/D&gt;&lt;D xsi:type="xsd:double"&gt;4.796505&lt;/D&gt;&lt;D xsi:type="xsd:double"&gt;14.0191555&lt;/D&gt;&lt;D xsi:type="xsd:double"&gt;-16.210287&lt;/D&gt;&lt;D xsi:type="xsd:double"&gt;-6.611103&lt;/D&gt;&lt;D xsi:type="xsd:double"&gt;6.0596704&lt;/D&gt;&lt;D xsi:type="xsd:double"&gt;1.2245059&lt;/D&gt;&lt;D xsi:type="xsd:double"&gt;-2.2313952&lt;/D&gt;&lt;D xsi:type="xsd:double"&gt;9.857416&lt;/D&gt;&lt;D xsi:type="xsd:double"&gt;5.3595304&lt;/D&gt;&lt;D xsi:type="xsd:double"&gt;3.598845&lt;/D&gt;&lt;D xsi:type="xsd:double"&gt;8.946657&lt;/D&gt;&lt;D xsi:type="xsd:double"&gt;10.050476&lt;/D&gt;&lt;D xsi:type="xsd:double"&gt;0.8500576&lt;/D&gt;&lt;D xsi:type="xsd:double"&gt;-6.9980326&lt;/D&gt;&lt;D xsi:type="xsd:double"&gt;3.0649185&lt;/D&gt;&lt;D xsi:type="xsd:double"&gt;0.732851&lt;/D&gt;&lt;D xsi:type="xsd:double"&gt;13.315654&lt;/D&gt;&lt;D xsi:type="xsd:double"&gt;-1.4461577&lt;/D&gt;&lt;D xsi:type="xsd:double"&gt;5.270672&lt;/D&gt;&lt;D xsi:type="xsd:double"&gt;3.723085&lt;/D&gt;&lt;D xsi:type="xsd:double"&gt;3.058958&lt;/D&gt;&lt;D xsi:type="xsd:double"&gt;-0.4418671&lt;/D&gt;&lt;D xsi:type="xsd:double"&gt;1.7261505&lt;/D&gt;&lt;D xsi:type="xsd:double"&gt;5.1260114&lt;/D&gt;&lt;D xsi:type="xsd:double"&gt;1.5703678&lt;/D&gt;&lt;D xsi:type="xsd:double"&gt;-6.7415357&lt;/D&gt;&lt;D xsi:type="xsd:double"&gt;3.0754924&lt;/D&gt;&lt;D xsi:type="xsd:double"&gt;-3.5285413&lt;/D&gt;&lt;D xsi:type="xsd:double"&gt;-0.26915073&lt;/D&gt;&lt;D xsi:type="xsd:double"&gt;9.035624&lt;/D&gt;&lt;D xsi:type="xsd:double"&gt;-5.9810934&lt;/D&gt;&lt;D xsi:type="xsd:double"&gt;-3.8037598&lt;/D&gt;&lt;D xsi:type="xsd:double"&gt;-4.6752157&lt;/D&gt;&lt;D xsi:type="xsd:double"&gt;-4.3622613&lt;/D&gt;&lt;D xsi:type="xsd:double"&gt;22.467672&lt;/D&gt;&lt;D xsi:type="xsd:double"&gt;5.4747224&lt;/D&gt;&lt;D xsi:type="xsd:double"&gt;5.5265665&lt;/D&gt;&lt;D xsi:type="xsd:double"&gt;2.8776526&lt;/D&gt;&lt;D xsi:type="xsd:double"&gt;-1.9785941&lt;/D&gt;&lt;/FQL&gt;&lt;FQL&gt;&lt;Q&gt;NVDA-US^FG_TOTAL_RETURNC(-10AY,0,AM)&lt;/Q&gt;&lt;R&gt;121&lt;/R&gt;&lt;C&gt;1&lt;/C&gt;&lt;D xsi:type="xsd:double"&gt;-1.4546037&lt;/D&gt;&lt;D xsi:type="xsd:double"&gt;20.606052&lt;/D&gt;&lt;D xsi:type="xsd:double"&gt;9.117007&lt;/D&gt;&lt;D xsi:type="xsd:double"&gt;9.516215&lt;/D&gt;&lt;D xsi:type="xsd:double"&gt;-18.269516&lt;/D&gt;&lt;D xsi:type="xsd:double"&gt;-0.44264197&lt;/D&gt;&lt;D xsi:type="xsd:double"&gt;23.08774&lt;/D&gt;&lt;D xsi:type="xsd:double"&gt;12.175226&lt;/D&gt;&lt;D xsi:type="xsd:double"&gt;13.627791&lt;/D&gt;&lt;D xsi:type="xsd:double"&gt;12.990189&lt;/D&gt;&lt;D xsi:type="xsd:double"&gt;10.830688&lt;/D&gt;&lt;D xsi:type="xsd:double"&gt;18.785572&lt;/D&gt;&lt;D xsi:type="xsd:double"&gt;0.56688786&lt;/D&gt;&lt;D xsi:type="xsd:double"&gt;5.012727&lt;/D&gt;&lt;D xsi:type="xsd:double"&gt;38.854385&lt;/D&gt;&lt;D xsi:type="xsd:double"&gt;9.745253&lt;/D&gt;&lt;D xsi:type="xsd:double"&gt;3.0076742&lt;/D&gt;&lt;D xsi:type="xsd:double"&gt;3.6933064&lt;/D&gt;&lt;D xsi:type="xsd:double"&gt;-3.0851185&lt;/D&gt;&lt;D xsi:type="xsd:double"&gt;-8.014643&lt;/D&gt;&lt;D xsi:type="xsd:double"&gt;43.27154&lt;/D&gt;&lt;D xsi:type="xsd:double"&gt;10.939312&lt;/D&gt;&lt;D xsi:type="xsd:double"&gt;8.791721&lt;/D&gt;&lt;D xsi:type="xsd:double"&gt;0.12123585&lt;/D&gt;&lt;D xsi:type="xsd:double"&gt;9.152353&lt;/D&gt;&lt;D xsi:type="xsd:double"&gt;9.893953&lt;/D&gt;&lt;D xsi:type="xsd:double"&gt;6.91154&lt;/D&gt;&lt;D xsi:type="xsd:double"&gt;-9.411806&lt;/D&gt;&lt;D xsi:type="xsd:double"&gt;14.903938&lt;/D&gt;&lt;D xsi:type="xsd:double"&gt;10.780978&lt;/D&gt;&lt;D xsi:type="xsd:double"&gt;2.7867317&lt;/D&gt;&lt;D xsi:type="xsd:double"&gt;-7.5814486&lt;/D&gt;&lt;D xsi:type="xsd:double"&gt;6.2724113&lt;/D&gt;&lt;D xsi:type="xsd:double"&gt;7.8902364&lt;/D&gt;&lt;D xsi:type="xsd:double"&gt;-6.431431&lt;/D&gt;&lt;D xsi:type="xsd:double"&gt;3.7228107&lt;/D&gt;&lt;D xsi:type="xsd:double"&gt;7.4342966&lt;/D&gt;&lt;D xsi:type="xsd:double"&gt;-11.069709&lt;/D&gt;&lt;D xsi:type="xsd:double"&gt;-33.112316&lt;/D&gt;&lt;D xsi:type="xsd:double"&gt;-10.844183&lt;/D&gt;&lt;D xsi:type="xsd:double"&gt;1.6319633&lt;/D&gt;&lt;D xsi:type="xsd:double"&gt;5.7108283&lt;/D&gt;&lt;D xsi:type="xsd:double"&gt;8.03746&lt;/D&gt;&lt;D xsi:type="xsd:double"&gt;10.835636&lt;/D&gt;&lt;D xsi:type="xsd:double"&gt;-14.887625&lt;/D&gt;&lt;D xsi:type="xsd:double"&gt;-9.603375&lt;/D&gt;&lt;D xsi:type="xsd:double"&gt;15.514385&lt;/D&gt;&lt;D xsi:type="xsd:double"&gt;-4.5008364&lt;/D&gt;&lt;D xsi:type="xsd:double"&gt;13.05393&lt;/D&gt;&lt;D xsi:type="xsd:double"&gt;7.7687263&lt;/D&gt;&lt;D xsi:type="xsd:double"&gt;5.138755&lt;/D&gt;&lt;D xsi:type="xsd:double"&gt;10.345781&lt;/D&gt;&lt;D xsi:type="xsd:double"&gt;10.561848&lt;/D&gt;&lt;D xsi:type="xsd:double"&gt;16.41426&lt;/D&gt;&lt;D xsi:type="xsd:double"&gt;-32.18386&lt;/D&gt;&lt;D xsi:type="xsd:double"&gt;50.050926&lt;/D&gt;&lt;D xsi:type="xsd:double"&gt;15.24601&lt;/D&gt;&lt;D xsi:type="xsd:double"&gt;6.853187&lt;/D&gt;&lt;D xsi:type="xsd:double"&gt;11.757744&lt;/D&gt;&lt;D xsi:type="xsd:double"&gt;14.10247&lt;/D&gt;&lt;D xsi:type="xsd:double"&gt;8.250797&lt;/D&gt;&lt;D xsi:type="xsd:double"&gt;10.363984&lt;/D&gt;&lt;D xsi:type="xsd:double"&gt;-2.1449566&lt;/D&gt;&lt;D xsi:type="xsd:double"&gt;-1.9888341&lt;/D&gt;&lt;D xsi:type="xsd:double"&gt;-2.892208&lt;/D&gt;&lt;D xsi:type="xsd:double"&gt;19.213427&lt;/D&gt;&lt;D xsi:type="xsd:double"&gt;-13.272799&lt;/D&gt;&lt;D xsi:type="xsd:double"&gt;19.721615&lt;/D&gt;&lt;D xsi:type="xsd:double"&gt;-10.491758&lt;/D&gt;&lt;D xsi:type="xsd:double"&gt;25.074446&lt;/D&gt;&lt;D xsi:type="xsd:double"&gt;1.9693851&lt;/D&gt;&lt;D xsi:type="xsd:double"&gt;9.850777&lt;/D&gt;&lt;D xsi:type="xsd:double"&gt;11.508644&lt;/D&gt;&lt;D xsi:type="xsd:double"&gt;-1.7084956&lt;/D&gt;&lt;D xsi:type="xsd:double"&gt;38.15297&lt;/D&gt;&lt;D xsi:type="xsd:double"&gt;-6.0006914&lt;/D&gt;&lt;D xsi:type="xsd:double"&gt;-5.09035&lt;/D&gt;&lt;D xsi:type="xsd:double"&gt;-1.599741&lt;/D&gt;&lt;D xsi:type="xsd:double"&gt;-7.5853586&lt;/D&gt;&lt;D xsi:type="xsd:double"&gt;-13.21848&lt;/D&gt;&lt;D xsi:type="xsd:double"&gt;-18.788225&lt;/D&gt;&lt;D xsi:type="xsd:double"&gt;-9.613382&lt;/D&gt;&lt;D xsi:type="xsd:double"&gt;1.0319829&lt;/D&gt;&lt;D xsi:type="xsd:double"&gt;19.775402&lt;/D&gt;&lt;D xsi:type="xsd:double"&gt;-30.071247&lt;/D&gt;&lt;D xsi:type="xsd:double"&gt;-14.934081&lt;/D&gt;&lt;D xsi:type="xsd:double"&gt;41.711952&lt;/D&gt;&lt;D xsi:type="xsd:double"&gt;4.1792393&lt;/D&gt;&lt;D xsi:type="xsd:double"&gt;1.979351&lt;/D&gt;&lt;D xsi:type="xsd:double"&gt;30.19706&lt;/D&gt;&lt;D xsi:type="xsd:double"&gt;16.10483&lt;/D&gt;&lt;D xsi:type="xsd:double"&gt;4.7648787&lt;/D&gt;&lt;D xsi:type="xsd:double"&gt;9.174835&lt;/D&gt;&lt;D xsi:type="xsd:double"&gt;46.156002&lt;/D&gt;&lt;D xsi:type="xsd:double"&gt;6.5047264&lt;/D&gt;&lt;D xsi:type="xsd:double"&gt;-4.3612185&lt;/D&gt;&lt;D xsi:type="xsd:double"&gt;0.9606242&lt;/D&gt;&lt;D xsi:type="xsd:double"&gt;4.999995&lt;/D&gt;&lt;D xsi:type="xsd:double"&gt;7.3435307&lt;/D&gt;&lt;D xsi:type="xsd:double"&gt;-1.1839092&lt;/D&gt;&lt;D xsi:type="xsd:double"&gt;15.3242&lt;/D&gt;&lt;D xsi:type="xsd:double"&gt;28.787554&lt;/D&gt;&lt;D xsi:type="xsd:double"&gt;20.970894&lt;/D&gt;&lt;D xsi:type="xsd:double"&gt;-0.47987103&lt;/D&gt;&lt;D xsi:type="xsd:double"&gt;7.9437137&lt;/D&gt;&lt;D xsi:type="xsd:double"&gt;39.775646&lt;/D&gt;&lt;D xsi:type="xsd:double"&gt;-4.185629&lt;/D&gt;&lt;D xsi:type="xsd:double"&gt;-1.4086723&lt;/D&gt;&lt;D xsi:type="xsd:double"&gt;-6.253171&lt;/D&gt;&lt;D xsi:type="xsd:double"&gt;16.21853&lt;/D&gt;&lt;D xsi:type="xsd:double"&gt;4.612434&lt;/D&gt;&lt;D xsi:type="xsd:double"&gt;-7.022744&lt;/D&gt;&lt;D xsi:type="xsd:double"&gt;1.1893988&lt;/D&gt;&lt;D xsi:type="xsd:double"&gt;3.95298&lt;/D&gt;&lt;D xsi:type="xsd:double"&gt;-12.365496&lt;/D&gt;&lt;D xsi:type="xsd:double"&gt;-14.120161&lt;/D&gt;&lt;D xsi:type="xsd:double"&gt;29.581774&lt;/D&gt;&lt;D xsi:type="xsd:double"&gt;6.8686366&lt;/D&gt;&lt;D xsi:type="xsd:double"&gt;18.439411&lt;/D&gt;&lt;D xsi:type="xsd:double"&gt;5.2984834&lt;/D&gt;&lt;D xsi:type="xsd:double"&gt;-3.0812562&lt;/D&gt;&lt;/FQL&gt;&lt;FQL&gt;&lt;Q&gt;MSFT-US^JULIAN(FG_TOTAL_RETURNC(-10AY,0,AM).DATES)&lt;/Q&gt;&lt;R&gt;121&lt;/R&gt;&lt;C&gt;1&lt;/C&gt;&lt;D xsi:type="xsd:long"&gt;42263&lt;/D&gt;&lt;D xsi:type="xsd:long"&gt;42293&lt;/D&gt;&lt;D xsi:type="xsd:long"&gt;42324&lt;/D&gt;&lt;D xsi:type="xsd:long"&gt;42354&lt;/D&gt;&lt;D xsi:type="xsd:long"&gt;42384&lt;/D&gt;&lt;D xsi:type="xsd:long"&gt;42416&lt;/D&gt;&lt;D xsi:type="xsd:long"&gt;42445&lt;/D&gt;&lt;D xsi:type="xsd:long"&gt;42475&lt;/D&gt;&lt;D xsi:type="xsd:long"&gt;42506&lt;/D&gt;&lt;D xsi:type="xsd:long"&gt;42537&lt;/D&gt;&lt;D xsi:type="xsd:long"&gt;42566&lt;/D&gt;&lt;D xsi:type="xsd:long"&gt;42598&lt;/D&gt;&lt;D xsi:type="xsd:long"&gt;42629&lt;/D&gt;&lt;D xsi:type="xsd:long"&gt;42657&lt;/D&gt;&lt;D xsi:type="xsd:long"&gt;42690&lt;/D&gt;&lt;D xsi:type="xsd:long"&gt;42720&lt;/D&gt;&lt;D xsi:type="xsd:long"&gt;42748&lt;/D&gt;&lt;D xsi:type="xsd:long"&gt;42782&lt;/D&gt;&lt;D xsi:type="xsd:long"&gt;42810&lt;/D&gt;&lt;D xsi:type="xsd:long"&gt;42838&lt;/D&gt;&lt;D xsi:type="xsd:long"&gt;42871&lt;/D&gt;&lt;D xsi:type="xsd:long"&gt;42902&lt;/D&gt;&lt;D xsi:type="xsd:long"&gt;42930&lt;/D&gt;&lt;D xsi:type="xsd:long"&gt;42963&lt;/D&gt;&lt;D xsi:type="xsd:long"&gt;42993&lt;/D&gt;&lt;D xsi:type="xsd:long"&gt;43024&lt;/D&gt;&lt;D xsi:type="xsd:long"&gt;43055&lt;/D&gt;&lt;D xsi:type="xsd:long"&gt;43084&lt;/D&gt;&lt;D xsi:type="xsd:long"&gt;43116&lt;/D&gt;&lt;D xsi:type="xsd:long"&gt;43147&lt;/D&gt;&lt;D xsi:type="xsd:long"&gt;43175&lt;/D&gt;&lt;D xsi:type="xsd:long"&gt;43206&lt;/D&gt;&lt;D xsi:type="xsd:long"&gt;43236&lt;/D&gt;&lt;D xsi:type="xsd:long"&gt;43266&lt;/D&gt;&lt;D xsi:type="xsd:long"&gt;43297&lt;/D&gt;&lt;D xsi:type="xsd:long"&gt;43328&lt;/D&gt;&lt;D xsi:type="xsd:long"&gt;43357&lt;/D&gt;&lt;D xsi:type="xsd:long"&gt;43389&lt;/D&gt;&lt;D xsi:type="xsd:long"&gt;43420&lt;/D&gt;&lt;D xsi:type="xsd:long"&gt;43448&lt;/D&gt;&lt;D xsi:type="xsd:long"&gt;43481&lt;/D&gt;&lt;D xsi:type="xsd:long"&gt;43511&lt;/D&gt;&lt;D xsi:type="xsd:long"&gt;43539&lt;/D&gt;&lt;D xsi:type="xsd:long"&gt;43571&lt;/D&gt;&lt;D xsi:type="xsd:long"&gt;43601&lt;/D&gt;&lt;D xsi:type="xsd:long"&gt;43630&lt;/D&gt;&lt;D xsi:type="xsd:long"&gt;43662&lt;/D&gt;&lt;D xsi:type="xsd:long"&gt;43693&lt;/D&gt;&lt;D xsi:type="xsd:long"&gt;43724&lt;/D&gt;&lt;D xsi:type="xsd:long"&gt;43754&lt;/D&gt;&lt;D xsi:type="xsd:long"&gt;43784&lt;/D&gt;&lt;D xsi:type="xsd:long"&gt;43815&lt;/D&gt;&lt;D xsi:type="xsd:long"&gt;43846&lt;/D&gt;&lt;D xsi:type="xsd:long"&gt;43875&lt;/D&gt;&lt;D xsi:type="xsd:long"&gt;43906&lt;/D&gt;&lt;D xsi:type="xsd:long"&gt;43937&lt;/D&gt;&lt;D xsi:type="xsd:long"&gt;43966&lt;/D&gt;&lt;D xsi:type="xsd:long"&gt;43998&lt;/D&gt;&lt;D xsi:type="xsd:long"&gt;44028&lt;/D&gt;&lt;D xsi:type="xsd:long"&gt;44057&lt;/D&gt;&lt;D xsi:type="xsd:long"&gt;44090&lt;/D&gt;&lt;D xsi:type="xsd:long"&gt;44120&lt;/D&gt;&lt;D xsi:type="xsd:long"&gt;44151&lt;/D&gt;&lt;D xsi:type="xsd:long"&gt;44181&lt;/D&gt;&lt;D xsi:type="xsd:long"&gt;44211&lt;/D&gt;&lt;D xsi:type="xsd:long"&gt;44243&lt;/D&gt;&lt;D xsi:type="xsd:long"&gt;44271&lt;/D&gt;&lt;D xsi:type="xsd:long"&gt;44302&lt;/D&gt;&lt;D xsi:type="xsd:long"&gt;44330&lt;/D&gt;&lt;D xsi:type="xsd:long"&gt;44363&lt;/D&gt;&lt;D xsi:type="xsd:long"&gt;44393&lt;/D&gt;&lt;D xsi:type="xsd:long"&gt;44424&lt;/D&gt;&lt;D xsi:type="xsd:long"&gt;44455&lt;/D&gt;&lt;D xsi:type="xsd:long"&gt;44484&lt;/D&gt;&lt;D xsi:type="xsd:long"&gt;44516&lt;/D&gt;&lt;D xsi:type="xsd:long"&gt;44546&lt;/D&gt;&lt;D xsi:type="xsd:long"&gt;44575&lt;/D&gt;&lt;D xsi:type="xsd:long"&gt;44608&lt;/D&gt;&lt;D xsi:type="xsd:long"&gt;44636&lt;/D&gt;&lt;D xsi:type="xsd:long"&gt;44665&lt;/D&gt;&lt;D xsi:type="xsd:long"&gt;44697&lt;/D&gt;&lt;D xsi:type="xsd:long"&gt;44728&lt;/D&gt;&lt;D xsi:type="xsd:long"&gt;44757&lt;/D&gt;&lt;D xsi:type="xsd:long"&gt;44789&lt;/D&gt;&lt;D xsi:type="xsd:long"&gt;44820&lt;/D&gt;&lt;D xsi:type="xsd:long"&gt;44848&lt;/D&gt;&lt;D xsi:type="xsd:long"&gt;44881&lt;/D&gt;&lt;D xsi:type="xsd:long"&gt;44911&lt;/D&gt;&lt;D xsi:type="xsd:long"&gt;44939&lt;/D&gt;&lt;D xsi:type="xsd:long"&gt;44973&lt;/D&gt;&lt;D xsi:type="xsd:long"&gt;45001&lt;/D&gt;&lt;D xsi:type="xsd:long"&gt;45030&lt;/D&gt;&lt;D xsi:type="xsd:long"&gt;45062&lt;/D&gt;&lt;D xsi:type="xsd:long"&gt;45093&lt;/D&gt;&lt;D xsi:type="xsd:long"&gt;45121&lt;/D&gt;&lt;D xsi:type="xsd:long"&gt;45154&lt;/D&gt;&lt;D xsi:type="xsd:long"&gt;45184&lt;/D&gt;&lt;D xsi:type="xsd:long"&gt;45215&lt;/D&gt;&lt;D xsi:type="xsd:long"&gt;45246&lt;/D&gt;&lt;D xsi:type="xsd:long"&gt;45275&lt;/D&gt;&lt;D xsi:type="xsd:long"&gt;45307&lt;/D&gt;&lt;D xsi:type="xsd:long"&gt;45338&lt;/D&gt;&lt;D xsi:type="xsd:long"&gt;45366&lt;/D&gt;&lt;D xsi:type="xsd:long"&gt;45398&lt;/D&gt;&lt;D xsi:type="xsd:long"&gt;45428&lt;/D&gt;&lt;D xsi:type="xsd:long"&gt;45457&lt;/D&gt;&lt;D xsi:type="xsd:long"&gt;45489&lt;/D&gt;&lt;D xsi:type="xsd:long"&gt;45520&lt;/D&gt;&lt;D xsi:type="xsd:long"&gt;45551&lt;/D&gt;&lt;D xsi:type="xsd:long"&gt;45581&lt;/D&gt;&lt;D xsi:type="xsd:long"&gt;45611&lt;/D&gt;&lt;D xsi:type="xsd:long"&gt;45642&lt;/D&gt;&lt;D xsi:type="xsd:long"&gt;45673&lt;/D&gt;&lt;D xsi:type="xsd:long"&gt;45702&lt;/D&gt;&lt;D xsi:type="xsd:long"&gt;45730&lt;/D&gt;&lt;D xsi:type="xsd:long"&gt;45763&lt;/D&gt;&lt;D xsi:type="xsd:long"&gt;45793&lt;/D&gt;&lt;D xsi:type="xsd:long"&gt;45824&lt;/D&gt;&lt;D xsi:type="xsd:long"&gt;45854&lt;/D&gt;&lt;D xsi:type="xsd:long"&gt;45884&lt;/D&gt;&lt;D xsi:type="xsd:long"&gt;45916&lt;/D&gt;&lt;/FQL&gt;&lt;FQL&gt;&lt;Q&gt;1398-HK^FF_SALES(QTR_R,0,-3AY)&lt;/Q&gt;&lt;R&gt;13&lt;/R&gt;&lt;C&gt;1&lt;/C&gt;&lt;D xsi:type="xsd:double"&gt;417242.82635231&lt;/D&gt;&lt;D xsi:type="xsd:double"&gt;416534.77278865&lt;/D&gt;&lt;D xsi:type="xsd:double"&gt;415254.75099798&lt;/D&gt;&lt;D xsi:type="xsd:double"&gt;426068.497931986&lt;/D&gt;&lt;D xsi:type="xsd:double"&gt;433914.968526555&lt;/D&gt;&lt;D xsi:type="xsd:double"&gt;456730.99515448&lt;/D&gt;&lt;D xsi:type="xsd:double"&gt;412957.032054235&lt;/D&gt;&lt;D xsi:type="xsd:double"&gt;429550.210304194&lt;/D&gt;&lt;D xsi:type="xsd:double"&gt;452253.015723379&lt;/D&gt;&lt;D xsi:type="xsd:double"&gt;454209.425516314&lt;/D&gt;&lt;D xsi:type="xsd:double"&gt;396448.076648377&lt;/D&gt;&lt;D xsi:type="xsd:double"&gt;420198.871178491&lt;/D&gt;&lt;D xsi:type="xsd:double"&gt;429962.075430649&lt;/D&gt;&lt;/FQL&gt;&lt;FQL&gt;&lt;Q&gt;005930-KR^FF_SALES(QTR_R,0,-3AY)&lt;/Q&gt;&lt;R&gt;13&lt;/R&gt;&lt;C&gt;1&lt;/C&gt;&lt;D xsi:type="xsd:double"&gt;74566317&lt;/D&gt;&lt;D xsi:type="xsd:double"&gt;79140503&lt;/D&gt;&lt;D xsi:type="xsd:double"&gt;75788269&lt;/D&gt;&lt;D xsi:type="xsd:double"&gt;79098731&lt;/D&gt;&lt;D xsi:type="xsd:double"&gt;74068302&lt;/D&gt;&lt;D xsi:type="xsd:double"&gt;71915601&lt;/D&gt;&lt;D xsi:type="xsd:double"&gt;67779938&lt;/D&gt;&lt;D xsi:type="xsd:double"&gt;67404652&lt;/D&gt;&lt;D xsi:type="xsd:double"&gt;60005533&lt;/D&gt;&lt;D xsi:type="xsd:double"&gt;63745371&lt;/D&gt;&lt;D xsi:type="xsd:double"&gt;70464575&lt;/D&gt;&lt;D xsi:type="xsd:double"&gt;76781680&lt;/D&gt;&lt;D xsi:type="xsd:double"&gt;77203607&lt;/D&gt;&lt;/FQL&gt;&lt;FQL&gt;&lt;Q&gt;PG-US^FF_SALES(QTR_R,0,-3AY)&lt;/Q&gt;&lt;R&gt;13&lt;/R&gt;&lt;C&gt;1&lt;/C&gt;&lt;D xsi:type="xsd:double"&gt;20889&lt;/D&gt;&lt;D xsi:type="xsd:double"&gt;19776&lt;/D&gt;&lt;D xsi:type="xsd:double"&gt;21882&lt;/D&gt;&lt;D xsi:type="xsd:double"&gt;21737&lt;/D&gt;&lt;D xsi:type="xsd:double"&gt;20532&lt;/D&gt;&lt;D xsi:type="xsd:double"&gt;20195&lt;/D&gt;&lt;D xsi:type="xsd:double"&gt;21441&lt;/D&gt;&lt;D xsi:type="xsd:double"&gt;21871&lt;/D&gt;&lt;D xsi:type="xsd:double"&gt;20553&lt;/D&gt;&lt;D xsi:type="xsd:double"&gt;20068&lt;/D&gt;&lt;D xsi:type="xsd:double"&gt;20773&lt;/D&gt;&lt;D xsi:type="xsd:double"&gt;20612&lt;/D&gt;&lt;D xsi:type="xsd:double"&gt;19515&lt;/D&gt;&lt;/FQL&gt;&lt;FQL&gt;&lt;Q&gt;BAC-US^FF_SALES(QTR_R,0,-3AY)&lt;/Q&gt;&lt;R&gt;13&lt;/R&gt;&lt;C&gt;1&lt;/C&gt;&lt;D xsi:type="xsd:double"&gt;49962&lt;/D&gt;&lt;D xsi:type="xsd:double"&gt;48816&lt;/D&gt;&lt;D xsi:type="xsd:double"&gt;48023&lt;/D&gt;&lt;D xsi:type="xsd:double"&gt;51728&lt;/D&gt;&lt;D xsi:type="xsd:double"&gt;49793&lt;/D&gt;&lt;D xsi:type="xsd:double"&gt;49387&lt;/D&gt;&lt;D xsi:type="xsd:double"&gt;44646&lt;/D&gt;&lt;D xsi:type="xsd:double"&gt;45332&lt;/D&gt;&lt;D xsi:type="xsd:double"&gt;43917&lt;/D&gt;&lt;D xsi:type="xsd:double"&gt;42064&lt;/D&gt;&lt;D xsi:type="xsd:double"&gt;35862&lt;/D&gt;&lt;D xsi:type="xsd:double"&gt;29732&lt;/D&gt;&lt;D xsi:type="xsd:double"&gt;26183&lt;/D&gt;&lt;/FQL&gt;&lt;FQL&gt;&lt;Q&gt;9988-HK^FF_SALES(QTR_R,0,-3AY)&lt;/Q&gt;&lt;R&gt;13&lt;/R&gt;&lt;C&gt;1&lt;/C&gt;&lt;D xsi:type="xsd:double"&gt;267235.858418866&lt;/D&gt;&lt;D xsi:type="xsd:double"&gt;252810.845296412&lt;/D&gt;&lt;D xsi:type="xsd:double"&gt;302969.08077104&lt;/D&gt;&lt;D xsi:type="xsd:double"&gt;257350.143187599&lt;/D&gt;&lt;D xsi:type="xsd:double"&gt;262562.94865&lt;/D&gt;&lt;D xsi:type="xsd:double"&gt;241388.859209914&lt;/D&gt;&lt;D xsi:type="xsd:double"&gt;281438.328687777&lt;/D&gt;&lt;D xsi:type="xsd:double"&gt;242700.387266288&lt;/D&gt;&lt;D xsi:type="xsd:double"&gt;261471.424320309&lt;/D&gt;&lt;D xsi:type="xsd:double"&gt;238518.546971491&lt;/D&gt;&lt;D xsi:type="xsd:double"&gt;272316.518463708&lt;/D&gt;&lt;D xsi:type="xsd:double"&gt;237253.314224259&lt;/D&gt;&lt;D xsi:type="xsd:double"&gt;243896.046909942&lt;/D&gt;&lt;/FQL&gt;&lt;FQL&gt;&lt;Q&gt;ABBV-US^FF_SALES(QTR_R,0,-3AY)&lt;/Q&gt;&lt;R&gt;13&lt;/R&gt;&lt;C&gt;1&lt;/C&gt;&lt;D xsi:type="xsd:double"&gt;15423&lt;/D&gt;&lt;D xsi:type="xsd:double"&gt;13343&lt;/D&gt;&lt;D xsi:type="xsd:double"&gt;15102&lt;/D&gt;&lt;D xsi:type="xsd:double"&gt;14460&lt;/D&gt;&lt;D xsi:type="xsd:double"&gt;14462&lt;/D&gt;&lt;D xsi:type="xsd:double"&gt;12310&lt;/D&gt;&lt;D xsi:type="xsd:double"&gt;14301&lt;/D&gt;&lt;D xsi:type="xsd:double"&gt;13927&lt;/D&gt;&lt;D xsi:type="xsd:double"&gt;13865&lt;/D&gt;&lt;D xsi:type="xsd:double"&gt;12225&lt;/D&gt;&lt;D xsi:type="xsd:double"&gt;15121&lt;/D&gt;&lt;D xsi:type="xsd:double"&gt;14812&lt;/D&gt;&lt;D xsi:type="xsd:double"&gt;14583&lt;/D&gt;&lt;/FQL&gt;&lt;FQL&gt;&lt;Q&gt;PLTR-US^FF_SALES(QTR_R,0,-3AY)&lt;/Q&gt;&lt;R&gt;13&lt;/R&gt;&lt;C&gt;1&lt;/C&gt;&lt;D xsi:type="xsd:double"&gt;1003.697&lt;/D&gt;&lt;D xsi:type="xsd:double"&gt;883.855&lt;/D&gt;&lt;D xsi:type="xsd:double"&gt;827.519&lt;/D&gt;&lt;D xsi:type="xsd:double"&gt;725.516&lt;/D&gt;&lt;D xsi:type="xsd:double"&gt;678.134&lt;/D&gt;&lt;D xsi:type="xsd:double"&gt;634.338&lt;/D&gt;&lt;D xsi:type="xsd:double"&gt;608.35&lt;/D&gt;&lt;D xsi:type="xsd:double"&gt;558.159&lt;/D&gt;&lt;D xsi:type="xsd:double"&gt;533.317&lt;/D&gt;&lt;D xsi:type="xsd:double"&gt;525.186&lt;/D&gt;&lt;D xsi:type="xsd:double"&gt;508.624&lt;/D&gt;&lt;D xsi:type="xsd:double"&gt;477.88&lt;/D&gt;&lt;D xsi:type="xsd:double"&gt;473.01&lt;/D&gt;&lt;/FQL&gt;&lt;FQL&gt;&lt;Q&gt;HD-US^FF_SALES(QTR_R,0,-3AY)&lt;/Q&gt;&lt;R&gt;13&lt;/R&gt;&lt;C&gt;1&lt;/C&gt;&lt;D xsi:type="xsd:double"&gt;45277&lt;/D&gt;&lt;D xsi:type="xsd:double"&gt;39856&lt;/D&gt;&lt;D xsi:type="xsd:double"&gt;39704&lt;/D&gt;&lt;D xsi:type="xsd:double"&gt;40217&lt;/D&gt;&lt;D xsi:type="xsd:double"&gt;43175&lt;/D&gt;&lt;D xsi:type="xsd:double"&gt;36418&lt;/D&gt;&lt;D xsi:type="xsd:double"&gt;34786&lt;/D&gt;&lt;D xsi:type="xsd:double"&gt;37710&lt;/D&gt;&lt;D xsi:type="xsd:double"&gt;42916&lt;/D&gt;&lt;D xsi:type="xsd:double"&gt;37257&lt;/D&gt;&lt;D xsi:type="xsd:double"&gt;35831&lt;/D&gt;&lt;D xsi:type="xsd:double"&gt;38872&lt;/D&gt;&lt;D xsi:type="xsd:double"&gt;43792&lt;/D&gt;&lt;/FQL&gt;&lt;FQL&gt;&lt;Q&gt;COST-US^FF_SALES(QTR_R,0,-3AY)&lt;/Q&gt;&lt;R&gt;12&lt;/R&gt;&lt;C&gt;1&lt;/C&gt;&lt;D xsi:type="xsd:double"&gt;63205&lt;/D&gt;&lt;D xsi:type="xsd:double"&gt;63723&lt;/D&gt;&lt;D xsi:type="xsd:double"&gt;62151&lt;/D&gt;&lt;D xsi:type="xsd:double"&gt;79697&lt;/D&gt;&lt;D xsi:type="xsd:double"&gt;58515&lt;/D&gt;&lt;D xsi:type="xsd:double"&gt;58442&lt;/D&gt;&lt;D xsi:type="xsd:double"&gt;57799&lt;/D&gt;&lt;D xsi:type="xsd:double"&gt;78939&lt;/D&gt;&lt;D xsi:type="xsd:double"&gt;53648&lt;/D&gt;&lt;D xsi:type="xsd:double"&gt;55266&lt;/D&gt;&lt;D xsi:type="xsd:double"&gt;54437&lt;/D&gt;&lt;D xsi:type="xsd:double"&gt;72091&lt;/D&gt;&lt;/FQL&gt;&lt;FQL&gt;&lt;Q&gt;JNJ-US^FF_SALES(QTR_R,0,-3AY)&lt;/Q&gt;&lt;R&gt;13&lt;/R&gt;&lt;C&gt;1&lt;/C&gt;&lt;D xsi:type="xsd:double"&gt;23741&lt;/D&gt;&lt;D xsi:type="xsd:double"&gt;21894&lt;/D&gt;&lt;D xsi:type="xsd:double"&gt;22519&lt;/D&gt;&lt;D xsi:type="xsd:double"&gt;22470&lt;/D&gt;&lt;D xsi:type="xsd:double"&gt;22448&lt;/D&gt;&lt;D xsi:type="xsd:double"&gt;21382&lt;/D&gt;&lt;D xsi:type="xsd:double"&gt;21391&lt;/D&gt;&lt;D xsi:type="xsd:double"&gt;21345&lt;/D&gt;&lt;D xsi:type="xsd:double"&gt;21534&lt;/D&gt;&lt;D xsi:type="xsd:double"&gt;20882&lt;/D&gt;&lt;D xsi:type="xsd:double"&gt;19957&lt;/D&gt;&lt;D xsi:type="xsd:double"&gt;20016&lt;/D&gt;&lt;D xsi:type="xsd:double"&gt;24037&lt;/D&gt;&lt;/FQL&gt;&lt;FQL&gt;&lt;Q&gt;XOM-US^FF_SALES(QTR_R,0,-3AY)&lt;/Q&gt;&lt;R&gt;13&lt;/R&gt;&lt;C&gt;1&lt;/C&gt;&lt;D xsi:type="xsd:double"&gt;78962&lt;/D&gt;&lt;D xsi:type="xsd:double"&gt;81039&lt;/D&gt;&lt;D xsi:type="xsd:double"&gt;81514&lt;/D&gt;&lt;D xsi:type="xsd:double"&gt;87102&lt;/D&gt;&lt;D xsi:type="xsd:double"&gt;90089&lt;/D&gt;&lt;D xsi:type="xsd:double"&gt;81203&lt;/D&gt;&lt;D xsi:type="xsd:double"&gt;80636&lt;/D&gt;&lt;D xsi:type="xsd:double"&gt;89619&lt;/D&gt;&lt;D xsi:type="xsd:double"&gt;80463&lt;/D&gt;&lt;D xsi:type="xsd:double"&gt;82993&lt;/D&gt;&lt;D xsi:type="xsd:double"&gt;91924&lt;/D&gt;&lt;D xsi:type="xsd:double"&gt;105567&lt;/D&gt;&lt;D xsi:type="xsd:double"&gt;112678&lt;/D&gt;&lt;/FQL&gt;&lt;FQL&gt;&lt;Q&gt;NFLX-US^FF_SALES(QTR_R,0,-3AY)&lt;/Q&gt;&lt;R&gt;13&lt;/R&gt;&lt;C&gt;1&lt;/C&gt;&lt;D xsi:type="xsd:double"&gt;11116.551&lt;/D&gt;&lt;D xsi:type="xsd:double"&gt;10378.005&lt;/D&gt;&lt;D xsi:type="xsd:double"&gt;10192.747&lt;/D&gt;&lt;D xsi:type="xsd:double"&gt;9776.519&lt;/D&gt;&lt;D xsi:type="xsd:double"&gt;9526.009&lt;/D&gt;&lt;D xsi:type="xsd:double"&gt;9381.681&lt;/D&gt;&lt;D xsi:type="xsd:double"&gt;8832.825&lt;/D&gt;&lt;D xsi:type="xsd:double"&gt;8541.668&lt;/D&gt;&lt;D xsi:type="xsd:double"&gt;8187.301&lt;/D&gt;&lt;D xsi:type="xsd:double"&gt;8161.503&lt;/D&gt;&lt;D xsi:type="xsd:double"&gt;7852.053&lt;/D&gt;&lt;D xsi:type="xsd:double"&gt;7925.589&lt;/D&gt;&lt;D xsi:type="xsd:double"&gt;7970.141&lt;/D&gt;&lt;/FQL&gt;&lt;FQL&gt;&lt;Q&gt;MA-US^FF_SALES(QTR_R,0,-3AY)&lt;/Q&gt;&lt;R&gt;13&lt;/R&gt;&lt;C&gt;1&lt;/C&gt;&lt;D xsi:type="xsd:double"&gt;8153&lt;/D&gt;&lt;D xsi:type="xsd:double"&gt;7245&lt;/D&gt;&lt;D xsi:type="xsd:double"&gt;7481&lt;/D&gt;&lt;D xsi:type="xsd:double"&gt;7369&lt;/D&gt;&lt;D xsi:type="xsd:double"&gt;6958&lt;/D&gt;&lt;D xsi:type="xsd:double"&gt;6351&lt;/D&gt;&lt;D xsi:type="xsd:double"&gt;6553&lt;/D&gt;&lt;D xsi:type="xsd:double"&gt;6543&lt;/D&gt;&lt;D xsi:type="xsd:double"&gt;6277&lt;/D&gt;&lt;D xsi:type="xsd:double"&gt;5754&lt;/D&gt;&lt;D xsi:type="xsd:double"&gt;5815&lt;/D&gt;&lt;D xsi:type="xsd:double"&gt;5750&lt;/D&gt;&lt;D xsi:type="xsd:double"&gt;5496&lt;/D&gt;&lt;/FQL&gt;&lt;FQL&gt;&lt;Q&gt;V-US^FF_SALES(QTR_R,0,-3AY)&lt;/Q&gt;&lt;R&gt;13&lt;/R&gt;&lt;C&gt;1&lt;/C&gt;&lt;D xsi:type="xsd:double"&gt;10172&lt;/D&gt;&lt;D xsi:type="xsd:double"&gt;9594&lt;/D&gt;&lt;D xsi:type="xsd:double"&gt;9510&lt;/D&gt;&lt;D xsi:type="xsd:double"&gt;9617&lt;/D&gt;&lt;D xsi:type="xsd:double"&gt;8900&lt;/D&gt;&lt;D xsi:type="xsd:double"&gt;8775&lt;/D&gt;&lt;D xsi:type="xsd:double"&gt;8634&lt;/D&gt;&lt;D xsi:type="xsd:double"&gt;8609&lt;/D&gt;&lt;D xsi:type="xsd:double"&gt;8123&lt;/D&gt;&lt;D xsi:type="xsd:double"&gt;7985&lt;/D&gt;&lt;D xsi:type="xsd:double"&gt;7936&lt;/D&gt;&lt;D xsi:type="xsd:double"&gt;7787&lt;/D&gt;&lt;D xsi:type="xsd:double"&gt;7275&lt;/D&gt;&lt;/FQL&gt;&lt;FQL&gt;&lt;Q&gt;LLY-US^FF_SALES(QTR_R,0,-3AY)&lt;/Q&gt;&lt;R&gt;13&lt;/R&gt;&lt;C&gt;1&lt;/C&gt;&lt;D xsi:type="xsd:double"&gt;15557.7&lt;/D&gt;&lt;D xsi:type="xsd:double"&gt;12728.5&lt;/D&gt;&lt;D xsi:type="xsd:double"&gt;13532.8&lt;/D&gt;&lt;D xsi:type="xsd:double"&gt;11439.1&lt;/D&gt;&lt;D xsi:type="xsd:double"&gt;11302.8&lt;/D&gt;&lt;D xsi:type="xsd:double"&gt;8768&lt;/D&gt;&lt;D xsi:type="xsd:double"&gt;9353.4&lt;/D&gt;&lt;D xsi:type="xsd:double"&gt;9498.6&lt;/D&gt;&lt;D xsi:type="xsd:double"&gt;8312.1&lt;/D&gt;&lt;D xsi:type="xsd:double"&gt;6960&lt;/D&gt;&lt;D xsi:type="xsd:double"&gt;7301.8&lt;/D&gt;&lt;D xsi:type="xsd:double"&gt;6941.6&lt;/D&gt;&lt;D xsi:type="xsd:double"&gt;6488&lt;/D&gt;&lt;/FQL&gt;&lt;FQL&gt;&lt;Q&gt;700-HK^FF_SALES(QTR_R,0,-3AY)&lt;/Q&gt;&lt;R&gt;13&lt;/R&gt;&lt;C&gt;1&lt;/C&gt;&lt;D xsi:type="xsd:double"&gt;199094.232316777&lt;/D&gt;&lt;D xsi:type="xsd:double"&gt;192475.128320734&lt;/D&gt;&lt;D xsi:type="xsd:double"&gt;186489.595374839&lt;/D&gt;&lt;D xsi:type="xsd:double"&gt;181930.641429345&lt;/D&gt;&lt;D xsi:type="xsd:double"&gt;173918.970044081&lt;/D&gt;&lt;D xsi:type="xsd:double"&gt;173529.861240346&lt;/D&gt;&lt;D xsi:type="xsd:double"&gt;167768.15208501&lt;/D&gt;&lt;D xsi:type="xsd:double"&gt;166944.914725076&lt;/D&gt;&lt;D xsi:type="xsd:double"&gt;166613.831291894&lt;/D&gt;&lt;D xsi:type="xsd:double"&gt;171827.294841816&lt;/D&gt;&lt;D xsi:type="xsd:double"&gt;159323.562768968&lt;/D&gt;&lt;D xsi:type="xsd:double"&gt;160431.365359014&lt;/D&gt;&lt;D xsi:type="xsd:double"&gt;159034.626992908&lt;/D&gt;&lt;/FQL&gt;&lt;FQL&gt;&lt;Q&gt;WMT-US^FF_SALES(QTR_R,0,-3AY)&lt;/Q&gt;&lt;R&gt;13&lt;/R&gt;&lt;C&gt;1&lt;/C&gt;&lt;D xsi:type="xsd:double"&gt;177402&lt;/D&gt;&lt;D xsi:type="xsd:double"&gt;165609&lt;/D&gt;&lt;D xsi:type="xsd:double"&gt;180554&lt;/D&gt;&lt;D xsi:type="xsd:double"&gt;169588&lt;/D&gt;&lt;D xsi:type="xsd:double"&gt;169335&lt;/D&gt;&lt;D xsi:type="xsd:double"&gt;161508&lt;/D&gt;&lt;D xsi:type="xsd:double"&gt;173388&lt;/D&gt;&lt;D xsi:type="xsd:double"&gt;160804&lt;/D&gt;&lt;D xsi:type="xsd:double"&gt;161632&lt;/D&gt;&lt;D xsi:type="xsd:double"&gt;152301&lt;/D&gt;&lt;D xsi:type="xsd:double"&gt;164048&lt;/D&gt;&lt;D xsi:type="xsd:double"&gt;152813&lt;/D&gt;&lt;D xsi:type="xsd:double"&gt;152859&lt;/D&gt;&lt;/FQL&gt;&lt;FQL&gt;&lt;Q&gt;JPM-US^FF_SALES(QTR_R,0,-3AY)&lt;/Q&gt;&lt;R&gt;13&lt;/R&gt;&lt;C&gt;1&lt;/C&gt;&lt;D xsi:type="xsd:double"&gt;69830&lt;/D&gt;&lt;D xsi:type="xsd:double"&gt;68721&lt;/D&gt;&lt;D xsi:type="xsd:double"&gt;71040&lt;/D&gt;&lt;D xsi:type="xsd:double"&gt;69233&lt;/D&gt;&lt;D xsi:type="xsd:double"&gt;75943&lt;/D&gt;&lt;D xsi:type="xsd:double"&gt;66480&lt;/D&gt;&lt;D xsi:type="xsd:double"&gt;63429&lt;/D&gt;&lt;D xsi:type="xsd:double"&gt;62252&lt;/D&gt;&lt;D xsi:type="xsd:double"&gt;61314&lt;/D&gt;&lt;D xsi:type="xsd:double"&gt;54477&lt;/D&gt;&lt;D xsi:type="xsd:double"&gt;47207&lt;/D&gt;&lt;D xsi:type="xsd:double"&gt;41181&lt;/D&gt;&lt;D xsi:type="xsd:double"&gt;35288&lt;/D&gt;&lt;/FQL&gt;&lt;FQL&gt;&lt;Q&gt;ORCL-US^FF_SALES(QTR_R,0,-3AY)&lt;/Q&gt;&lt;R&gt;13&lt;/R&gt;&lt;C&gt;1&lt;/C&gt;&lt;D xsi:type="xsd:double"&gt;14926&lt;/D&gt;&lt;D xsi:type="xsd:double"&gt;15903&lt;/D&gt;&lt;D xsi:type="xsd:double"&gt;14130&lt;/D&gt;&lt;D xsi:type="xsd:double"&gt;14059&lt;/D&gt;&lt;D xsi:type="xsd:double"&gt;13307&lt;/D&gt;&lt;D xsi:type="xsd:double"&gt;14287&lt;/D&gt;&lt;D xsi:type="xsd:double"&gt;13280&lt;/D&gt;&lt;D xsi:type="xsd:double"&gt;12941&lt;/D&gt;&lt;D xsi:type="xsd:double"&gt;12453&lt;/D&gt;&lt;D xsi:type="xsd:double"&gt;13837&lt;/D&gt;&lt;D xsi:type="xsd:double"&gt;12398&lt;/D&gt;&lt;D xsi:type="xsd:double"&gt;12275&lt;/D&gt;&lt;D xsi:type="xsd:double"&gt;11445&lt;/D&gt;&lt;/FQL&gt;&lt;FQL&gt;&lt;Q&gt;BRK.B-US^FF_SALES(QTR_R,0,-3AY)&lt;/Q&gt;&lt;R&gt;13&lt;/R&gt;&lt;C&gt;1&lt;/C&gt;&lt;D xsi:type="xsd:double"&gt;92515&lt;/D&gt;&lt;D xsi:type="xsd:double"&gt;89725&lt;/D&gt;&lt;D xsi:type="xsd:double"&gt;94916&lt;/D&gt;&lt;D xsi:type="xsd:double"&gt;92995&lt;/D&gt;&lt;D xsi:type="xsd:double"&gt;93653&lt;/D&gt;&lt;D xsi:type="xsd:double"&gt;89869&lt;/D&gt;&lt;D xsi:type="xsd:double"&gt;93376&lt;/D&gt;&lt;D xsi:type="xsd:double"&gt;93210&lt;/D&gt;&lt;D xsi:type="xsd:double"&gt;92503&lt;/D&gt;&lt;D xsi:type="xsd:double"&gt;85393&lt;/D&gt;&lt;D xsi:type="xsd:double"&gt;78072&lt;/D&gt;&lt;D xsi:type="xsd:double"&gt;76904&lt;/D&gt;&lt;D xsi:type="xsd:double"&gt;76201&lt;/D&gt;&lt;/FQL&gt;&lt;FQL&gt;&lt;Q&gt;2330-TW^FF_SALES(QTR_R,0,-3AY)&lt;/Q&gt;&lt;R&gt;13&lt;/R&gt;&lt;C&gt;1&lt;/C&gt;&lt;D xsi:type="xsd:double"&gt;933791.869&lt;/D&gt;&lt;D xsi:type="xsd:double"&gt;839253.664&lt;/D&gt;&lt;D xsi:type="xsd:double"&gt;868461.178&lt;/D&gt;&lt;D xsi:type="xsd:double"&gt;759692.143&lt;/D&gt;&lt;D xsi:type="xsd:double"&gt;673510.177&lt;/D&gt;&lt;D xsi:type="xsd:double"&gt;592644.201&lt;/D&gt;&lt;D xsi:type="xsd:double"&gt;625528.856&lt;/D&gt;&lt;D xsi:type="xsd:double"&gt;546732.758&lt;/D&gt;&lt;D xsi:type="xsd:double"&gt;480841.254&lt;/D&gt;&lt;D xsi:type="xsd:double"&gt;508632.973&lt;/D&gt;&lt;D xsi:type="xsd:double"&gt;625531.868&lt;/D&gt;&lt;D xsi:type="xsd:double"&gt;613142.743&lt;/D&gt;&lt;D xsi:type="xsd:double"&gt;534140.808&lt;/D&gt;&lt;/FQL&gt;&lt;FQL&gt;&lt;Q&gt;TSLA-US^FF_SALES(QTR_R,0,-3AY)&lt;/Q&gt;&lt;R&gt;13&lt;/R&gt;&lt;C&gt;1&lt;/C&gt;&lt;D xsi:type="xsd:double"&gt;22496&lt;/D&gt;&lt;D xsi:type="xsd:double"&gt;19335&lt;/D&gt;&lt;D xsi:type="xsd:double"&gt;25707&lt;/D&gt;&lt;D xsi:type="xsd:double"&gt;25182&lt;/D&gt;&lt;D xsi:type="xsd:double"&gt;25500&lt;/D&gt;&lt;D xsi:type="xsd:double"&gt;21301&lt;/D&gt;&lt;D xsi:type="xsd:double"&gt;25167&lt;/D&gt;&lt;D xsi:type="xsd:double"&gt;23350&lt;/D&gt;&lt;D xsi:type="xsd:double"&gt;24927&lt;/D&gt;&lt;D xsi:type="xsd:double"&gt;23329&lt;/D&gt;&lt;D xsi:type="xsd:double"&gt;24318&lt;/D&gt;&lt;D xsi:type="xsd:double"&gt;21454&lt;/D&gt;&lt;D xsi:type="xsd:double"&gt;16934&lt;/D&gt;&lt;/FQL&gt;&lt;FQL&gt;&lt;Q&gt;2222-SA^FF_SALES(QTR_R,0,-3AY)&lt;/Q&gt;&lt;R&gt;13&lt;/R&gt;&lt;C&gt;1&lt;/C&gt;&lt;D xsi:type="xsd:double"&gt;407142&lt;/D&gt;&lt;D xsi:type="xsd:double"&gt;429612&lt;/D&gt;&lt;D xsi:type="xsd:double"&gt;428591&lt;/D&gt;&lt;D xsi:type="xsd:double"&gt;464625&lt;/D&gt;&lt;D xsi:type="xsd:double"&gt;470611&lt;/D&gt;&lt;D xsi:type="xsd:double"&gt;437847&lt;/D&gt;&lt;D xsi:type="xsd:double"&gt;459287&lt;/D&gt;&lt;D xsi:type="xsd:double"&gt;488935&lt;/D&gt;&lt;D xsi:type="xsd:double"&gt;448318&lt;/D&gt;&lt;D xsi:type="xsd:double"&gt;459833&lt;/D&gt;&lt;D xsi:type="xsd:double"&gt;487168&lt;/D&gt;&lt;D xsi:type="xsd:double"&gt;613935&lt;/D&gt;&lt;D xsi:type="xsd:double"&gt;648373&lt;/D&gt;&lt;/FQL&gt;&lt;FQL&gt;&lt;Q&gt;META-US^FF_SALES(QTR_R,0,-3AY)&lt;/Q&gt;&lt;R&gt;13&lt;/R&gt;&lt;C&gt;1&lt;/C&gt;&lt;D xsi:type="xsd:double"&gt;47516&lt;/D&gt;&lt;D xsi:type="xsd:double"&gt;42314&lt;/D&gt;&lt;D xsi:type="xsd:double"&gt;48385&lt;/D&gt;&lt;D xsi:type="xsd:double"&gt;40589&lt;/D&gt;&lt;D xsi:type="xsd:double"&gt;39071&lt;/D&gt;&lt;D xsi:type="xsd:double"&gt;36455&lt;/D&gt;&lt;D xsi:type="xsd:double"&gt;40111&lt;/D&gt;&lt;D xsi:type="xsd:double"&gt;34146&lt;/D&gt;&lt;D xsi:type="xsd:double"&gt;31999&lt;/D&gt;&lt;D xsi:type="xsd:double"&gt;28645&lt;/D&gt;&lt;D xsi:type="xsd:double"&gt;32165&lt;/D&gt;&lt;D xsi:type="xsd:double"&gt;27714&lt;/D&gt;&lt;D xsi:type="xsd:double"&gt;28822&lt;/D&gt;&lt;/FQL&gt;&lt;FQL&gt;&lt;Q&gt;AVGO-US^FF_SALES(QTR_R,0,-3AY)&lt;/Q&gt;&lt;R&gt;13&lt;/R&gt;&lt;C&gt;1&lt;/C&gt;&lt;D xsi:type="xsd:double"&gt;15952&lt;/D&gt;&lt;D xsi:type="xsd:double"&gt;15004&lt;/D&gt;&lt;D xsi:type="xsd:double"&gt;14916&lt;/D&gt;&lt;D xsi:type="xsd:double"&gt;14054&lt;/D&gt;&lt;D xsi:type="xsd:double"&gt;13072&lt;/D&gt;&lt;D xsi:type="xsd:double"&gt;12487&lt;/D&gt;&lt;D xsi:type="xsd:double"&gt;11961&lt;/D&gt;&lt;D xsi:type="xsd:double"&gt;9295&lt;/D&gt;&lt;D xsi:type="xsd:double"&gt;8876&lt;/D&gt;&lt;D xsi:type="xsd:double"&gt;8733&lt;/D&gt;&lt;D xsi:type="xsd:double"&gt;8915&lt;/D&gt;&lt;D xsi:type="xsd:double"&gt;8930&lt;/D&gt;&lt;D xsi:type="xsd:double"&gt;8464&lt;/D&gt;&lt;/FQL&gt;&lt;FQL&gt;&lt;Q&gt;AMZN-US^FF_SALES(QTR_R,0,-3AY)&lt;/Q&gt;&lt;R&gt;13&lt;/R&gt;&lt;C&gt;1&lt;/C&gt;&lt;D xsi:type="xsd:double"&gt;167702&lt;/D&gt;&lt;D xsi:type="xsd:double"&gt;155667&lt;/D&gt;&lt;D xsi:type="xsd:double"&gt;187792&lt;/D&gt;&lt;D xsi:type="xsd:double"&gt;158877&lt;/D&gt;&lt;D xsi:type="xsd:double"&gt;147977&lt;/D&gt;&lt;D xsi:type="xsd:double"&gt;143313&lt;/D&gt;&lt;D xsi:type="xsd:double"&gt;169961&lt;/D&gt;&lt;D xsi:type="xsd:double"&gt;143083&lt;/D&gt;&lt;D xsi:type="xsd:double"&gt;134383&lt;/D&gt;&lt;D xsi:type="xsd:double"&gt;127358&lt;/D&gt;&lt;D xsi:type="xsd:double"&gt;149204&lt;/D&gt;&lt;D xsi:type="xsd:double"&gt;127101&lt;/D&gt;&lt;D xsi:type="xsd:double"&gt;121234&lt;/D&gt;&lt;/FQL&gt;&lt;FQL&gt;&lt;Q&gt;GOOGL-US^FF_SALES(QTR_R,0,-3AY)&lt;/Q&gt;&lt;R&gt;13&lt;/R&gt;&lt;C&gt;1&lt;/C&gt;&lt;D xsi:type="xsd:double"&gt;96540&lt;/D&gt;&lt;D xsi:type="xsd:double"&gt;89974&lt;/D&gt;&lt;D xsi:type="xsd:double"&gt;96449&lt;/D&gt;&lt;D xsi:type="xsd:double"&gt;88251&lt;/D&gt;&lt;D xsi:type="xsd:double"&gt;84640&lt;/D&gt;&lt;D xsi:type="xsd:double"&gt;80467&lt;/D&gt;&lt;D xsi:type="xsd:double"&gt;86160&lt;/D&gt;&lt;D xsi:type="xsd:double"&gt;76694&lt;/D&gt;&lt;D xsi:type="xsd:double"&gt;74600&lt;/D&gt;&lt;D xsi:type="xsd:double"&gt;69703&lt;/D&gt;&lt;D xsi:type="xsd:double"&gt;75379&lt;/D&gt;&lt;D xsi:type="xsd:double"&gt;68454&lt;/D&gt;&lt;D xsi:type="xsd:double"&gt;69309&lt;/D&gt;&lt;/FQL&gt;&lt;FQL&gt;&lt;Q&gt;AAPL-US^FF_SALES(QTR_R,0,-3AY)&lt;/Q&gt;&lt;R&gt;13&lt;/R&gt;&lt;C&gt;1&lt;/C&gt;&lt;D xsi:type="xsd:double"&gt;94036&lt;/D&gt;&lt;D xsi:type="xsd:double"&gt;95359&lt;/D&gt;&lt;D xsi:type="xsd:double"&gt;124300&lt;/D&gt;&lt;D xsi:type="xsd:double"&gt;94930&lt;/D&gt;&lt;D xsi:type="xsd:double"&gt;85777&lt;/D&gt;&lt;D xsi:type="xsd:double"&gt;90753&lt;/D&gt;&lt;D xsi:type="xsd:double"&gt;119575&lt;/D&gt;&lt;D xsi:type="xsd:double"&gt;89498&lt;/D&gt;&lt;D xsi:type="xsd:double"&gt;81797&lt;/D&gt;&lt;D xsi:type="xsd:double"&gt;94836&lt;/D&gt;&lt;D xsi:type="xsd:double"&gt;117154&lt;/D&gt;&lt;D xsi:type="xsd:double"&gt;90146&lt;/D&gt;&lt;D xsi:type="xsd:double"&gt;82959&lt;/D&gt;&lt;/FQL&gt;&lt;FQL&gt;&lt;Q&gt;MSFT-US^FF_SALES(QTR_R,0,-3AY)&lt;/Q&gt;&lt;R&gt;13&lt;/R&gt;&lt;C&gt;1&lt;/C&gt;&lt;D xsi:type="xsd:double"&gt;76441&lt;/D&gt;&lt;D xsi:type="xsd:double"&gt;70066&lt;/D&gt;&lt;D xsi:type="xsd:double"&gt;69632&lt;/D&gt;&lt;D xsi:type="xsd:double"&gt;65585&lt;/D&gt;&lt;D xsi:type="xsd:double"&gt;64727&lt;/D&gt;&lt;D xsi:type="xsd:double"&gt;61858&lt;/D&gt;&lt;D xsi:type="xsd:double"&gt;62020&lt;/D&gt;&lt;D xsi:type="xsd:double"&gt;56517&lt;/D&gt;&lt;D xsi:type="xsd:double"&gt;56189&lt;/D&gt;&lt;D xsi:type="xsd:double"&gt;52857&lt;/D&gt;&lt;D xsi:type="xsd:double"&gt;52747&lt;/D&gt;&lt;D xsi:type="xsd:double"&gt;50122&lt;/D&gt;&lt;D xsi:type="xsd:double"&gt;51865&lt;/D&gt;&lt;/FQL&gt;&lt;FQL&gt;&lt;Q&gt;NVDA-US^FF_SALES(QTR_R,0,-3AY)&lt;/Q&gt;&lt;R&gt;13&lt;/R&gt;&lt;C&gt;1&lt;/C&gt;&lt;D xsi:type="xsd:double"&gt;46743&lt;/D&gt;&lt;D xsi:type="xsd:double"&gt;44062&lt;/D&gt;&lt;D xsi:type="xsd:double"&gt;39331&lt;/D&gt;&lt;D xsi:type="xsd:double"&gt;35082&lt;/D&gt;&lt;D xsi:type="xsd:double"&gt;30040&lt;/D&gt;&lt;D xsi:type="xsd:double"&gt;26044&lt;/D&gt;&lt;D xsi:type="xsd:double"&gt;22103&lt;/D&gt;&lt;D xsi:type="xsd:double"&gt;18120&lt;/D&gt;&lt;D xsi:type="xsd:double"&gt;13507&lt;/D&gt;&lt;D xsi:type="xsd:double"&gt;7192&lt;/D&gt;&lt;D xsi:type="xsd:double"&gt;6051&lt;/D&gt;&lt;D xsi:type="xsd:double"&gt;5931&lt;/D&gt;&lt;D xsi:type="xsd:double"&gt;6704&lt;/D&gt;&lt;/FQL&gt;&lt;FQL&gt;&lt;Q&gt;NVDA-US^JULIAN(FF_SALES(QTR_R,0,-3AY).DATES)&lt;/Q&gt;&lt;R&gt;13&lt;/R&gt;&lt;C&gt;1&lt;/C&gt;&lt;D xsi:type="xsd:long"&gt;45869&lt;/D&gt;&lt;D xsi:type="xsd:long"&gt;45777&lt;/D&gt;&lt;D xsi:type="xsd:long"&gt;45688&lt;/D&gt;&lt;D xsi:ty</t>
        </r>
      </text>
    </comment>
    <comment ref="A37" authorId="0" shapeId="0" xr:uid="{BCFACCF6-8FA5-4C21-9801-53DA09AA0CED}">
      <text>
        <r>
          <rPr>
            <b/>
            <sz val="9"/>
            <color indexed="81"/>
            <rFont val="Tahoma"/>
            <family val="2"/>
          </rPr>
          <t>pe="xsd:long"&gt;45596&lt;/D&gt;&lt;D xsi:type="xsd:long"&gt;45504&lt;/D&gt;&lt;D xsi:type="xsd:long"&gt;45412&lt;/D&gt;&lt;D xsi:type="xsd:long"&gt;45322&lt;/D&gt;&lt;D xsi:type="xsd:long"&gt;45230&lt;/D&gt;&lt;D xsi:type="xsd:long"&gt;45138&lt;/D&gt;&lt;D xsi:type="xsd:long"&gt;45044&lt;/D&gt;&lt;D xsi:type="xsd:long"&gt;44957&lt;/D&gt;&lt;D xsi:type="xsd:long"&gt;44865&lt;/D&gt;&lt;D xsi:type="xsd:long"&gt;44771&lt;/D&gt;&lt;/FQL&gt;&lt;FQL&gt;&lt;Q&gt;1398-HK^FF_EPS(QTR_R,0,0-13Q,FQ)&lt;/Q&gt;&lt;R&gt;14&lt;/R&gt;&lt;C&gt;1&lt;/C&gt;&lt;D xsi:type="xsd:double"&gt;0.2542&lt;/D&gt;&lt;D xsi:type="xsd:double"&gt;0.2525&lt;/D&gt;&lt;D xsi:type="xsd:double"&gt;0.2938&lt;/D&gt;&lt;D xsi:type="xsd:double"&gt;0.3009&lt;/D&gt;&lt;D xsi:type="xsd:double"&gt;0.2508&lt;/D&gt;&lt;D xsi:type="xsd:double"&gt;0.2676&lt;/D&gt;&lt;D xsi:type="xsd:double"&gt;0.2891&lt;/D&gt;&lt;D xsi:type="xsd:double"&gt;0.2876&lt;/D&gt;&lt;D xsi:type="xsd:double"&gt;0.2619&lt;/D&gt;&lt;D xsi:type="xsd:double"&gt;0.2898&lt;/D&gt;&lt;D xsi:type="xsd:double"&gt;0.2916&lt;/D&gt;&lt;D xsi:type="xsd:double"&gt;0.3049&lt;/D&gt;&lt;D xsi:type="xsd:double"&gt;0.2714&lt;/D&gt;&lt;D xsi:type="xsd:double"&gt;0.311&lt;/D&gt;&lt;/FQL&gt;&lt;FQL&gt;&lt;Q&gt;005930-KR^FF_EPS(QTR_R,0,0-13Q,FQ)&lt;/Q&gt;&lt;R&gt;14&lt;/R&gt;&lt;C&gt;1&lt;/C&gt;&lt;D xsi:type="xsd:double"&gt;737.3971&lt;/D&gt;&lt;D xsi:type="xsd:double"&gt;1191.6774&lt;/D&gt;&lt;D xsi:type="xsd:double"&gt;1120.9089&lt;/D&gt;&lt;D xsi:type="xsd:double"&gt;1440.0152&lt;/D&gt;&lt;D xsi:type="xsd:double"&gt;1419.5674&lt;/D&gt;&lt;D xsi:type="xsd:double"&gt;974.7316&lt;/D&gt;&lt;D xsi:type="xsd:double"&gt;886.8129&lt;/D&gt;&lt;D xsi:type="xsd:double"&gt;809.8883&lt;/D&gt;&lt;D xsi:type="xsd:double"&gt;227.7482&lt;/D&gt;&lt;D xsi:type="xsd:double"&gt;206.2888&lt;/D&gt;&lt;D xsi:type="xsd:double"&gt;3459.9814&lt;/D&gt;&lt;D xsi:type="xsd:double"&gt;1346.1422&lt;/D&gt;&lt;D xsi:type="xsd:double"&gt;1612.6965&lt;/D&gt;&lt;D xsi:type="xsd:double"&gt;1638.3976&lt;/D&gt;&lt;/FQL&gt;&lt;FQL&gt;&lt;Q&gt;PG-US^FF_EPS(QTR_R,0,0-13Q,FQ)&lt;/Q&gt;&lt;R&gt;14&lt;/R&gt;&lt;C&gt;1&lt;/C&gt;&lt;D xsi:type="xsd:double"&gt;1.4792&lt;/D&gt;&lt;D xsi:type="xsd:double"&gt;1.5385&lt;/D&gt;&lt;D xsi:type="xsd:double"&gt;1.8836&lt;/D&gt;&lt;D xsi:type="xsd:double"&gt;1.6054&lt;/D&gt;&lt;D xsi:type="xsd:double"&gt;1.2689&lt;/D&gt;&lt;D xsi:type="xsd:double"&gt;1.5187&lt;/D&gt;&lt;D xsi:type="xsd:double"&gt;1.405&lt;/D&gt;&lt;D xsi:type="xsd:double"&gt;1.8265&lt;/D&gt;&lt;D xsi:type="xsd:double"&gt;1.3659&lt;/D&gt;&lt;D xsi:type="xsd:double"&gt;1.3735&lt;/D&gt;&lt;D xsi:type="xsd:double"&gt;1.5851&lt;/D&gt;&lt;D xsi:type="xsd:double"&gt;1.5733&lt;/D&gt;&lt;D xsi:type="xsd:double"&gt;1.2095&lt;/D&gt;&lt;D xsi:type="xsd:double"&gt;1.326&lt;/D&gt;&lt;/FQL&gt;&lt;FQL&gt;&lt;Q&gt;BAC-US^FF_EPS(QTR_R,0,0-13Q,FQ)&lt;/Q&gt;&lt;R&gt;14&lt;/R&gt;&lt;C&gt;1&lt;/C&gt;&lt;D xsi:type="xsd:double"&gt;0.892&lt;/D&gt;&lt;D xsi:type="xsd:double"&gt;0.8995&lt;/D&gt;&lt;D xsi:type="xsd:double"&gt;0.8158&lt;/D&gt;&lt;D xsi:type="xsd:double"&gt;0.8074&lt;/D&gt;&lt;D xsi:type="xsd:double"&gt;0.8268&lt;/D&gt;&lt;D xsi:type="xsd:double"&gt;0.7648&lt;/D&gt;&lt;D xsi:type="xsd:double"&gt;0.352&lt;/D&gt;&lt;D xsi:type="xsd:double"&gt;0.9002&lt;/D&gt;&lt;D xsi:type="xsd:double"&gt;0.8789&lt;/D&gt;&lt;D xsi:type="xsd:double"&gt;0.9425&lt;/D&gt;&lt;D xsi:type="xsd:double"&gt;0.8465&lt;/D&gt;&lt;D xsi:type="xsd:double"&gt;0.8062&lt;/D&gt;&lt;D xsi:type="xsd:double"&gt;0.7267&lt;/D&gt;&lt;D xsi:type="xsd:double"&gt;0.8047&lt;/D&gt;&lt;/FQL&gt;&lt;FQL&gt;&lt;Q&gt;9988-HK^FF_EPS(QTR_R,0,0-13Q,FQ)&lt;/Q&gt;&lt;R&gt;14&lt;/R&gt;&lt;C&gt;1&lt;/C&gt;&lt;D xsi:type="xsd:double"&gt;2.5054&lt;/D&gt;&lt;D xsi:type="xsd:double"&gt;0.7161&lt;/D&gt;&lt;D xsi:type="xsd:double"&gt;2.8479&lt;/D&gt;&lt;D xsi:type="xsd:double"&gt;2.5447&lt;/D&gt;&lt;D xsi:type="xsd:double"&gt;1.3553&lt;/D&gt;&lt;D xsi:type="xsd:double"&gt;0.18&lt;/D&gt;&lt;D xsi:type="xsd:double"&gt;0.7748&lt;/D&gt;&lt;D xsi:type="xsd:double"&gt;1.471&lt;/D&gt;&lt;D xsi:type="xsd:double"&gt;1.8707&lt;/D&gt;&lt;D xsi:type="xsd:double"&gt;1.3046&lt;/D&gt;&lt;D xsi:type="xsd:double"&gt;2.4732&lt;/D&gt;&lt;D xsi:type="xsd:double"&gt;-1.1126&lt;/D&gt;&lt;D xsi:type="xsd:double"&gt;1.2667&lt;/D&gt;&lt;D xsi:type="xsd:double"&gt;-0.933&lt;/D&gt;&lt;/FQL&gt;&lt;FQL&gt;&lt;Q&gt;ABBV-US^FF_EPS(QTR_R,0,0-13Q,FQ)&lt;/Q&gt;&lt;R&gt;14&lt;/R&gt;&lt;C&gt;1&lt;/C&gt;&lt;D xsi:type="xsd:double"&gt;0.524&lt;/D&gt;&lt;D xsi:type="xsd:double"&gt;0.7201&lt;/D&gt;&lt;D xsi:type="xsd:double"&gt;-0.0181&lt;/D&gt;&lt;D xsi:type="xsd:double"&gt;0.8753&lt;/D&gt;&lt;D xsi:type="xsd:double"&gt;0.7679&lt;/D&gt;&lt;D xsi:type="xsd:double"&gt;0.7665&lt;/D&gt;&lt;D xsi:type="xsd:double"&gt;0.4577&lt;/D&gt;&lt;D xsi:type="xsd:double"&gt;0.9977&lt;/D&gt;&lt;D xsi:type="xsd:double"&gt;1.1366&lt;/D&gt;&lt;D xsi:type="xsd:double"&gt;0.1284&lt;/D&gt;&lt;D xsi:type="xsd:double"&gt;1.3909&lt;/D&gt;&lt;D xsi:type="xsd:double"&gt;2.2134&lt;/D&gt;&lt;D xsi:type="xsd:double"&gt;0.5141&lt;/D&gt;&lt;D xsi:type="xsd:double"&gt;2.5129&lt;/D&gt;&lt;/FQL&gt;&lt;FQL&gt;&lt;Q&gt;PLTR-US^FF_EPS(QTR_R,0,0-13Q,FQ)&lt;/Q&gt;&lt;R&gt;14&lt;/R&gt;&lt;C&gt;1&lt;/C&gt;&lt;D xsi:type="xsd:double"&gt;0.1275&lt;/D&gt;&lt;D xsi:type="xsd:double"&gt;0.0838&lt;/D&gt;&lt;D xsi:type="xsd:double"&gt;0.0312&lt;/D&gt;&lt;D xsi:type="xsd:double"&gt;0.0584&lt;/D&gt;&lt;D xsi:type="xsd:double"&gt;0.0556&lt;/D&gt;&lt;D xsi:type="xsd:double"&gt;0.044&lt;/D&gt;&lt;D xsi:type="xsd:double"&gt;0.0396&lt;/D&gt;&lt;D xsi:type="xsd:double"&gt;0.0308&lt;/D&gt;&lt;D xsi:type="xsd:double"&gt;0.0124&lt;/D&gt;&lt;D xsi:type="xsd:double"&gt;0.0076&lt;/D&gt;&lt;D xsi:type="xsd:double"&gt;0.014&lt;/D&gt;&lt;D xsi:type="xsd:double"&gt;-0.0598&lt;/D&gt;&lt;D xsi:type="xsd:double"&gt;-0.0873&lt;/D&gt;&lt;D xsi:type="xsd:double"&gt;-0.0498&lt;/D&gt;&lt;/FQL&gt;&lt;FQL&gt;&lt;Q&gt;HD-US^FF_EPS(QTR_R,0,0-13Q,FQ)&lt;/Q&gt;&lt;R&gt;14&lt;/R&gt;&lt;C&gt;1&lt;/C&gt;&lt;D xsi:type="xsd:double"&gt;4.5785&lt;/D&gt;&lt;D xsi:type="xsd:double"&gt;3.4537&lt;/D&gt;&lt;D xsi:type="xsd:double"&gt;3.0151&lt;/D&gt;&lt;D xsi:type="xsd:double"&gt;3.6737&lt;/D&gt;&lt;D xsi:type="xsd:double"&gt;4.5978&lt;/D&gt;&lt;D xsi:type="xsd:double"&gt;3.629&lt;/D&gt;&lt;D xsi:type="xsd:double"&gt;2.8179&lt;/D&gt;&lt;D xsi:type="xsd:double"&gt;3.8138&lt;/D&gt;&lt;D xsi:type="xsd:double"&gt;4.6451&lt;/D&gt;&lt;D xsi:type="xsd:double"&gt;3.8233&lt;/D&gt;&lt;D xsi:type="xsd:double"&gt;3.3026&lt;/D&gt;&lt;D xsi:type="xsd:double"&gt;4.2415&lt;/D&gt;&lt;D xsi:type="xsd:double"&gt;5.0468&lt;/D&gt;&lt;D xsi:type="xsd:double"&gt;4.0919&lt;/D&gt;&lt;/FQL&gt;&lt;FQL&gt;&lt;Q&gt;COST-US^FF_EPS(QTR_R,0,0-13Q,FQ)&lt;/Q&gt;&lt;R&gt;14&lt;/R&gt;&lt;C&gt;1&lt;/C&gt;&lt;D xsi:type="xsd:double"&gt;4.2787&lt;/D&gt;&lt;D xsi:type="xsd:double"&gt;4.019&lt;/D&gt;&lt;D xsi:type="xsd:double"&gt;4.0414&lt;/D&gt;&lt;D xsi:type="xsd:double"&gt;5.2902&lt;/D&gt;&lt;D xsi:type="xsd:double"&gt;3.779&lt;/D&gt;&lt;D xsi:type="xsd:double"&gt;3.919&lt;/D&gt;&lt;D xsi:type="xsd:double"&gt;3.5756&lt;/D&gt;&lt;D xsi:type="xsd:double"&gt;4.86&lt;/D&gt;&lt;D xsi:type="xsd:double"&gt;2.9301&lt;/D&gt;&lt;D xsi:type="xsd:double"&gt;3.2983&lt;/D&gt;&lt;D xsi:type="xsd:double"&gt;3.0684&lt;/D&gt;&lt;D xsi:type="xsd:double"&gt;4.201&lt;/D&gt;&lt;D xsi:type="xsd:double"&gt;3.0412&lt;/D&gt;&lt;D xsi:type="xsd:double"&gt;2.9196&lt;/D&gt;&lt;/FQL&gt;&lt;FQL&gt;&lt;Q&gt;JNJ-US^FF_EPS(QTR_R,0,0-13Q,FQ)&lt;/Q&gt;&lt;R&gt;14&lt;/R&gt;&lt;C&gt;1&lt;/C&gt;&lt;D xsi:type="xsd:double"&gt;2.2889&lt;/D&gt;&lt;D xsi:type="xsd:double"&gt;4.5379&lt;/D&gt;&lt;D xsi:type="xsd:double"&gt;1.4136&lt;/D&gt;&lt;D xsi:type="xsd:double"&gt;1.1096&lt;/D&gt;&lt;D xsi:type="xsd:double"&gt;1.9348&lt;/D&gt;&lt;D xsi:type="xsd:double"&gt;1.3394&lt;/D&gt;&lt;D xsi:type="xsd:double"&gt;1.6658&lt;/D&gt;&lt;D xsi:type="xsd:double"&gt;1.9783&lt;/D&gt;&lt;D xsi:type="xsd:double"&gt;1.9591&lt;/D&gt;&lt;D xsi:type="xsd:double"&gt;-0.0261&lt;/D&gt;&lt;D xsi:type="xsd:double"&gt;1.3282&lt;/D&gt;&lt;D xsi:type="xsd:double"&gt;1.6751&lt;/D&gt;&lt;D xsi:type="xsd:double"&gt;1.8044&lt;/D&gt;&lt;D xsi:type="xsd:double"&gt;1.931&lt;/D&gt;&lt;/FQL&gt;&lt;FQL&gt;&lt;Q&gt;XOM-US^FF_EPS(QTR_R,0,0-13Q,FQ)&lt;/Q&gt;&lt;R&gt;14&lt;/R&gt;&lt;C&gt;1&lt;/C&gt;&lt;D xsi:type="xsd:double"&gt;1.6352&lt;/D&gt;&lt;D xsi:type="xsd:double"&gt;1.7642&lt;/D&gt;&lt;D xsi:type="xsd:double"&gt;1.7244&lt;/D&gt;&lt;D xsi:type="xsd:double"&gt;1.9296&lt;/D&gt;&lt;D xsi:type="xsd:double"&gt;2.1404&lt;/D&gt;&lt;D xsi:type="xsd:double"&gt;2.056&lt;/D&gt;&lt;D xsi:type="xsd:double"&gt;1.9027&lt;/D&gt;&lt;D xsi:type="xsd:double"&gt;2.2534&lt;/D&gt;&lt;D xsi:type="xsd:double"&gt;1.938&lt;/D&gt;&lt;D xsi:type="xsd:double"&gt;2.7864&lt;/D&gt;&lt;D xsi:type="xsd:double"&gt;3.0812&lt;/D&gt;&lt;D xsi:type="xsd:double"&gt;4.6977&lt;/D&gt;&lt;D xsi:type="xsd:double"&gt;4.2169&lt;/D&gt;&lt;D xsi:type="xsd:double"&gt;1.2846&lt;/D&gt;&lt;/FQL&gt;&lt;FQL&gt;&lt;Q&gt;NFLX-US^FF_EPS(QTR_R,0,0-13Q,FQ)&lt;/Q&gt;&lt;R&gt;14&lt;/R&gt;&lt;C&gt;1&lt;/C&gt;&lt;D xsi:type="xsd:double"&gt;7.1868&lt;/D&gt;&lt;D xsi:type="xsd:double"&gt;6.6146&lt;/D&gt;&lt;D xsi:type="xsd:double"&gt;4.2672&lt;/D&gt;&lt;D xsi:type="xsd:double"&gt;5.3974&lt;/D&gt;&lt;D xsi:type="xsd:double"&gt;4.8831&lt;/D&gt;&lt;D xsi:type="xsd:double"&gt;5.2806&lt;/D&gt;&lt;D xsi:type="xsd:double"&gt;2.1109&lt;/D&gt;&lt;D xsi:type="xsd:double"&gt;3.7275&lt;/D&gt;&lt;D xsi:type="xsd:double"&gt;3.2943&lt;/D&gt;&lt;D xsi:type="xsd:double"&gt;2.8848&lt;/D&gt;&lt;D xsi:type="xsd:double"&gt;0.1224&lt;/D&gt;&lt;D xsi:type="xsd:double"&gt;3.1048&lt;/D&gt;&lt;D xsi:type="xsd:double"&gt;3.2009&lt;/D&gt;&lt;D xsi:type="xsd:double"&gt;3.5265&lt;/D&gt;&lt;/FQL&gt;&lt;FQL&gt;&lt;Q&gt;MA-US^FF_EPS(QTR_R,0,0-13Q,FQ)&lt;/Q&gt;&lt;R&gt;14&lt;/R&gt;&lt;C&gt;1&lt;/C&gt;&lt;D xsi:type="xsd:double"&gt;4.0715&lt;/D&gt;&lt;D xsi:type="xsd:double"&gt;3.5886&lt;/D&gt;&lt;D xsi:type="xsd:double"&gt;3.6366&lt;/D&gt;&lt;D xsi:type="xsd:double"&gt;3.5276&lt;/D&gt;&lt;D xsi:type="xsd:double"&gt;3.5032&lt;/D&gt;&lt;D xsi:type="xsd:double"&gt;3.2203&lt;/D&gt;&lt;D xsi:type="xsd:double"&gt;2.9723&lt;/D&gt;&lt;D xsi:type="xsd:double"&gt;3.3913&lt;/D&gt;&lt;D xsi:type="xsd:double"&gt;2.9979&lt;/D&gt;&lt;D xsi:type="xsd:double"&gt;2.4697&lt;/D&gt;&lt;D xsi:type="xsd:double"&gt;2.622&lt;/D&gt;&lt;D xsi:type="xsd:double"&gt;2.5816&lt;/D&gt;&lt;D xsi:type="xsd:double"&gt;2.3357&lt;/D&gt;&lt;D xsi:type="xsd:double"&gt;2.682&lt;/D&gt;&lt;/FQL&gt;&lt;FQL&gt;&lt;Q&gt;V-US^FF_EPS(QTR_R,0,0-13Q,FQ)&lt;/Q&gt;&lt;R&gt;14&lt;/R&gt;&lt;C&gt;1&lt;/C&gt;&lt;D xsi:type="xsd:double"&gt;2.6641&lt;/D&gt;&lt;D xsi:type="xsd:double"&gt;2.2948&lt;/D&gt;&lt;D xsi:type="xsd:double"&gt;2.5511&lt;/D&gt;&lt;D xsi:type="xsd:double"&gt;2.6201&lt;/D&gt;&lt;D xsi:type="xsd:double"&gt;2.3657&lt;/D&gt;&lt;D xsi:type="xsd:double"&gt;2.2526&lt;/D&gt;&lt;D xsi:type="xsd:double"&gt;2.355&lt;/D&gt;&lt;D xsi:type="xsd:double"&gt;2.232&lt;/D&gt;&lt;D xsi:type="xsd:double"&gt;1.9664&lt;/D&gt;&lt;D xsi:type="xsd:double"&gt;2&lt;/D&gt;&lt;D xsi:type="xsd:double"&gt;1.9529&lt;/D&gt;&lt;D xsi:type="xsd:double"&gt;1.8237&lt;/D&gt;&lt;D xsi:type="xsd:double"&gt;1.5665&lt;/D&gt;&lt;D xsi:type="xsd:double"&gt;1.6643&lt;/D&gt;&lt;/FQL&gt;&lt;FQL&gt;&lt;Q&gt;LLY-US^FF_EPS(QTR_R,0,0-13Q,FQ)&lt;/Q&gt;&lt;R&gt;14&lt;/R&gt;&lt;C&gt;1&lt;/C&gt;&lt;D xsi:type="xsd:double"&gt;6.2908&lt;/D&gt;&lt;D xsi:type="xsd:double"&gt;3.0638&lt;/D&gt;&lt;D xsi:type="xsd:double"&gt;4.654&lt;/D&gt;&lt;D xsi:type="xsd:double"&gt;1.0722&lt;/D&gt;&lt;D xsi:type="xsd:double"&gt;3.2814&lt;/D&gt;&lt;D xsi:type="xsd:double"&gt;2.4816&lt;/D&gt;&lt;D xsi:type="xsd:double"&gt;2.3064&lt;/D&gt;&lt;D xsi:type="xsd:double"&gt;-0.0638&lt;/D&gt;&lt;D xsi:type="xsd:double"&gt;1.9532&lt;/D&gt;&lt;D xsi:type="xsd:double"&gt;1.4889&lt;/D&gt;&lt;D xsi:type="xsd:double"&gt;2.0393&lt;/D&gt;&lt;D xsi:type="xsd:double"&gt;1.6062&lt;/D&gt;&lt;D xsi:type="xsd:double"&gt;1.0549&lt;/D&gt;&lt;D xsi:type="xsd:double"&gt;2.0994&lt;/D&gt;&lt;/FQL&gt;&lt;FQL&gt;&lt;Q&gt;700-HK^FF_EPS(QTR_R,0,0-13Q,FQ)&lt;/Q&gt;&lt;R&gt;14&lt;/R&gt;&lt;C&gt;1&lt;/C&gt;&lt;D xsi:type="xsd:double"&gt;6.5985&lt;/D&gt;&lt;D xsi:type="xsd:double"&gt;5.6149&lt;/D&gt;&lt;D xsi:type="xsd:double"&gt;6.0472&lt;/D&gt;&lt;D xsi:type="xsd:double"&gt;6.27&lt;/D&gt;&lt;D xsi:type="xsd:double"&gt;5.5178&lt;/D&gt;&lt;D xsi:type="xsd:double"&gt;4.8731&lt;/D&gt;&lt;D xsi:type="xsd:double"&gt;3.1108&lt;/D&gt;&lt;D xsi:type="xsd:double"&gt;4.133&lt;/D&gt;&lt;D xsi:type="xsd:double"&gt;3.0834&lt;/D&gt;&lt;D xsi:type="xsd:double"&gt;3.1214&lt;/D&gt;&lt;D xsi:type="xsd:double"&gt;12.2806&lt;/D&gt;&lt;D xsi:type="xsd:double"&gt;4.7942&lt;/D&gt;&lt;D xsi:type="xsd:double"&gt;2.3152&lt;/D&gt;&lt;D xsi:type="xsd:double"&gt;3.0178&lt;/D&gt;&lt;/FQL&gt;&lt;FQL&gt;&lt;Q&gt;WMT-US^FF_EPS(QTR_R,0,0-13Q,FQ)&lt;/Q&gt;&lt;R&gt;14&lt;/R&gt;&lt;C&gt;1&lt;/C&gt;&lt;D xsi:type="xsd:double"&gt;0.8765&lt;/D&gt;&lt;D xsi:type="xsd:double"&gt;0.5573&lt;/D&gt;&lt;D xsi:type="xsd:double"&gt;0.6504&lt;/D&gt;&lt;D xsi:type="xsd:double"&gt;0.5663&lt;/D&gt;&lt;D xsi:type="xsd:double"&gt;0.557&lt;/D&gt;&lt;D xsi:type="xsd:double"&gt;0.6338&lt;/D&gt;&lt;D xsi:type="xsd:double"&gt;0.678&lt;/D&gt;&lt;D xsi:type="xsd:double"&gt;0.0559&lt;/D&gt;&lt;D xsi:type="xsd:double"&gt;0.9731&lt;/D&gt;&lt;D xsi:type="xsd:double"&gt;0.2062&lt;/D&gt;&lt;D xsi:type="xsd:double"&gt;0.7727&lt;/D&gt;&lt;D xsi:type="xsd:double"&gt;-0.2211&lt;/D&gt;&lt;D xsi:type="xsd:double"&gt;0.6253&lt;/D&gt;&lt;D xsi:type="xsd:double"&gt;0.2476&lt;/D&gt;&lt;/FQL&gt;&lt;FQL&gt;&lt;Q&gt;JPM-US^FF_EPS(QTR_R,0,0-13Q,FQ)&lt;/Q&gt;&lt;R&gt;14&lt;/R&gt;&lt;C&gt;1&lt;/C&gt;&lt;D xsi:type="xsd:double"&gt;5.2368&lt;/D&gt;&lt;D xsi:type="xsd:double"&gt;5.0692&lt;/D&gt;&lt;D xsi:type="xsd:double"&gt;4.809&lt;/D&gt;&lt;D xsi:type="xsd:double"&gt;4.3745&lt;/D&gt;&lt;D xsi:type="xsd:double"&gt;6.1204&lt;/D&gt;&lt;D xsi:type="xsd:double"&gt;4.4432&lt;/D&gt;&lt;D xsi:type="xsd:double"&gt;3.039&lt;/D&gt;&lt;D xsi:type="xsd:double"&gt;4.3262&lt;/D&gt;&lt;D xsi:type="xsd:double"&gt;4.7522&lt;/D&gt;&lt;D xsi:type="xsd:double"&gt;4.1017&lt;/D&gt;&lt;D xsi:type="xsd:double"&gt;3.5718&lt;/D&gt;&lt;D xsi:type="xsd:double"&gt;3.121&lt;/D&gt;&lt;D xsi:type="xsd:double"&gt;2.7627&lt;/D&gt;&lt;D xsi:type="xsd:double"&gt;2.6317&lt;/D&gt;&lt;/FQL&gt;&lt;FQL&gt;&lt;Q&gt;ORCL-US^FF_EPS(QTR_R,0,0-13Q,FQ)&lt;/Q&gt;&lt;R&gt;14&lt;/R&gt;&lt;C&gt;1&lt;/C&gt;&lt;D xsi:type="xsd:double"&gt;1.0062&lt;/D&gt;&lt;D xsi:type="xsd:double"&gt;1.1937&lt;/D&gt;&lt;D xsi:type="xsd:double"&gt;1.0216&lt;/D&gt;&lt;D xsi:type="xsd:double"&gt;1.0983&lt;/D&gt;&lt;D xsi:type="xsd:double"&gt;1.0274&lt;/D&gt;&lt;D xsi:type="xsd:double"&gt;1.109&lt;/D&gt;&lt;D xsi:type="xsd:double"&gt;0.8517&lt;/D&gt;&lt;D xsi:type="xsd:double"&gt;0.8885&lt;/D&gt;&lt;D xsi:type="xsd:double"&gt;0.8572&lt;/D&gt;&lt;D xsi:type="xsd:double"&gt;1.187&lt;/D&gt;&lt;D xsi:type="xsd:double"&gt;0.683&lt;/D&gt;&lt;D xsi:type="xsd:double"&gt;0.634&lt;/D&gt;&lt;D xsi:type="xsd:double"&gt;0.5635&lt;/D&gt;&lt;D xsi:type="xsd:double"&gt;1.163&lt;/D&gt;&lt;/FQL&gt;&lt;FQL&gt;&lt;Q&gt;BRK.B-US^FF_EPS(QTR_R,0,0-13Q,FQ)&lt;/Q&gt;&lt;R&gt;14&lt;/R&gt;&lt;C&gt;1&lt;/C&gt;&lt;D xsi:type="xsd:double"&gt;5.7339&lt;/D&gt;&lt;D xsi:type="xsd:double"&gt;2.1336&lt;/D&gt;&lt;D xsi:type="xsd:double"&gt;9.1301&lt;/D&gt;&lt;D xsi:type="xsd:double"&gt;12.1811&lt;/D&gt;&lt;D xsi:type="xsd:double"&gt;14.0814&lt;/D&gt;&lt;D xsi:type="xsd:double"&gt;5.8831&lt;/D&gt;&lt;D xsi:type="xsd:double"&gt;17.3618&lt;/D&gt;&lt;D xsi:type="xsd:double"&gt;-5.8824&lt;/D&gt;&lt;D xsi:type="xsd:double"&gt;16.5165&lt;/D&gt;&lt;D xsi:type="xsd:double"&gt;16.2515&lt;/D&gt;&lt;D xsi:type="xsd:double"&gt;8.2364&lt;/D&gt;&lt;D xsi:type="xsd:double"&gt;-1.2716&lt;/D&gt;&lt;D xsi:type="xsd:double"&gt;-19.775&lt;/D&gt;&lt;D xsi:type="xsd:double"&gt;2.5225&lt;/D&gt;&lt;/FQL&gt;&lt;FQL&gt;&lt;Q&gt;2330-TW^FF_EPS(QTR_R,0,0-13Q,FQ)&lt;/Q&gt;&lt;R&gt;14&lt;/R&gt;&lt;C&gt;1&lt;/C&gt;&lt;D xsi:type="xsd:double"&gt;15.3606&lt;/D&gt;&lt;D xsi:type="xsd:double"&gt;13.9456&lt;/D&gt;&lt;D xsi:type="xsd:double"&gt;14.451599999999999&lt;/D&gt;&lt;D xsi:type="xsd:double"&gt;12.5456&lt;/D&gt;&lt;D xsi:type="xsd:double"&gt;9.5586&lt;/D&gt;&lt;D xsi:type="xsd:double"&gt;8.6962&lt;/D&gt;&lt;D xsi:type="xsd:double"&gt;9.2053&lt;/D&gt;&lt;D xsi:type="xsd:double"&gt;8.1375&lt;/D&gt;&lt;D xsi:type="xsd:double"&gt;7.0113&lt;/D&gt;&lt;D xsi:type="xsd:double"&gt;7.9828&lt;/D&gt;&lt;D xsi:type="xsd:double"&gt;11.4115&lt;/D&gt;&lt;D xsi:type="xsd:double"&gt;10.8321&lt;/D&gt;&lt;D xsi:type="xsd:double"&gt;9.1414&lt;/D&gt;&lt;D xsi:type="xsd:double"&gt;7.8185&lt;/D&gt;&lt;/FQL&gt;&lt;FQL&gt;&lt;Q&gt;TSLA-US^FF_EPS(QTR_R,0,0-13Q,FQ)&lt;/Q&gt;&lt;R&gt;14&lt;/R&gt;&lt;C&gt;1&lt;/C&gt;&lt;D xsi:type="xsd:double"&gt;0.333&lt;/D&gt;&lt;D xsi:type="xsd:double"&gt;0.1162&lt;/D&gt;&lt;D xsi:type="xsd:double"&gt;0.658&lt;/D&gt;&lt;D xsi:type="xsd:double"&gt;0.6197&lt;/D&gt;&lt;D xsi:type="xsd:double"&gt;0.4022&lt;/D&gt;&lt;D xsi:type="xsd:double"&gt;0.411&lt;/D&gt;&lt;D xsi:type="xsd:double"&gt;2.27&lt;/D&gt;&lt;D xsi:type="xsd:double"&gt;0.5299&lt;/D&gt;&lt;D xsi:type="xsd:double"&gt;0.7772&lt;/D&gt;&lt;D xsi:type="xsd:double"&gt;0.7261&lt;/D&gt;&lt;D xsi:type="xsd:double"&gt;1.0723&lt;/D&gt;&lt;D xsi:type="xsd:double"&gt;0.9492&lt;/D&gt;&lt;D xsi:type="xsd:double"&gt;0.6511&lt;/D&gt;&lt;D xsi:type="xsd:double"&gt;0.9545&lt;/D&gt;&lt;/FQL&gt;&lt;FQL&gt;&lt;Q&gt;2222-SA^FF_EPS(QTR_R,0,0-13Q,FQ)&lt;/Q&gt;&lt;R&gt;14&lt;/R&gt;&lt;C&gt;1&lt;/C&gt;&lt;D xsi:type="xsd:double"&gt;0.3541&lt;/D&gt;&lt;D xsi:type="xsd:double"&gt;0.3956&lt;/D&gt;&lt;D xsi:type="xsd:double"&gt;0.3587&lt;/D&gt;&lt;D xsi:type="xsd:double"&gt;0.4035&lt;/D&gt;&lt;D xsi:type="xsd:double"&gt;0.4388&lt;/D&gt;&lt;D xsi:type="xsd:double"&gt;0.4272&lt;/D&gt;&lt;D xsi:type="xsd:double"&gt;0.4252&lt;/D&gt;&lt;D xsi:type="xsd:double"&gt;0.5106&lt;/D&gt;&lt;D xsi:type="xsd:double"&gt;0.4501&lt;/D&gt;&lt;D xsi:type="xsd:double"&gt;0.4856&lt;/D&gt;&lt;D xsi:type="xsd:double"&gt;0.5181&lt;/D&gt;&lt;D xsi:type="xsd:double"&gt;0.6452&lt;/D&gt;&lt;D xsi:type="xsd:double"&gt;0.7182&lt;/D&gt;&lt;D xsi:type="xsd:double"&gt;0.5871&lt;/D&gt;&lt;/FQL&gt;&lt;FQL&gt;&lt;Q&gt;META-US^FF_EPS(QTR_R,0,0-13Q,FQ)&lt;/Q&gt;&lt;R&gt;14&lt;/R&gt;&lt;C&gt;1&lt;/C&gt;&lt;D xsi:type="xsd:double"&gt;7.135&lt;/D&gt;&lt;D xsi:type="xsd:double"&gt;6.4262&lt;/D&gt;&lt;D xsi:type="xsd:double"&gt;8.0177&lt;/D&gt;&lt;D xsi:type="xsd:double"&gt;6.0338&lt;/D&gt;&lt;D xsi:type="xsd:double"&gt;5.159&lt;/D&gt;&lt;D xsi:type="xsd:double"&gt;4.712&lt;/D&gt;&lt;D xsi:type="xsd:double"&gt;5.3297&lt;/D&gt;&lt;D xsi:type="xsd:double"&gt;4.3858&lt;/D&gt;&lt;D xsi:type="xsd:double"&gt;2.9816&lt;/D&gt;&lt;D xsi:type="xsd:double"&gt;2.1992&lt;/D&gt;&lt;D xsi:type="xsd:double"&gt;1.7621&lt;/D&gt;&lt;D xsi:type="xsd:double"&gt;1.6356&lt;/D&gt;&lt;D xsi:type="xsd:double"&gt;2.4648&lt;/D&gt;&lt;D xsi:type="xsd:double"&gt;2.7225&lt;/D&gt;&lt;/FQL&gt;&lt;FQL&gt;&lt;Q&gt;AVGO-US^FF_EPS(QTR_R,0,0-13Q,FQ)&lt;/Q&gt;&lt;R&gt;14&lt;/R&gt;&lt;C&gt;1&lt;/C&gt;&lt;D xsi:type="xsd:double"&gt;0.8518&lt;/D&gt;&lt;D xsi:type="xsd:double"&gt;1.0288&lt;/D&gt;&lt;D xsi:type="xsd:double"&gt;1.1379&lt;/D&gt;&lt;D xsi:type="xsd:double"&gt;0.8956&lt;/D&gt;&lt;D xsi:type="xsd:double"&gt;-0.4021&lt;/D&gt;&lt;D xsi:type="xsd:double"&gt;0.4419&lt;/D&gt;&lt;D xsi:type="xsd:double"&gt;0.2837&lt;/D&gt;&lt;D xsi:type="xsd:double"&gt;0.8253&lt;/D&gt;&lt;D xsi:type="xsd:double"&gt;0.7735&lt;/D&gt;&lt;D xsi:type="xsd:double"&gt;0.8152&lt;/D&gt;&lt;D xsi:type="xsd:double"&gt;0.8797&lt;/D&gt;&lt;D xsi:type="xsd:double"&gt;0.7718&lt;/D&gt;&lt;D xsi:type="xsd:double"&gt;0.6974&lt;/D&gt;&lt;D xsi:type="xsd:double"&gt;0.5932&lt;/D&gt;&lt;/FQL&gt;&lt;FQL&gt;&lt;Q&gt;AMZN-US^FF_EPS(QTR_R,0,0-13Q,FQ)&lt;/Q&gt;&lt;R&gt;14&lt;/R&gt;&lt;C&gt;1&lt;/C&gt;&lt;D xsi:type="xsd:double"&gt;1.6809&lt;/D&gt;&lt;D xsi:type="xsd:double"&gt;1.5869&lt;/D&gt;&lt;D xsi:type="xsd:double"&gt;1.8572&lt;/D&gt;&lt;D xsi:type="xsd:double"&gt;1.4278&lt;/D&gt;&lt;D xsi:type="xsd:double"&gt;1.2593&lt;/D&gt;&lt;D xsi:type="xsd:double"&gt;0.9776&lt;/D&gt;&lt;D xsi:type="xsd:double"&gt;1.0013&lt;/D&gt;&lt;D xsi:type="xsd:double"&gt;0.9357&lt;/D&gt;&lt;D xsi:type="xsd:double"&gt;0.646&lt;/D&gt;&lt;D xsi:type="xsd:double"&gt;0.3066&lt;/D&gt;&lt;D xsi:type="xsd:double"&gt;0.027&lt;/D&gt;&lt;D xsi:type="xsd:double"&gt;0.278&lt;/D&gt;&lt;D xsi:type="xsd:double"&gt;-0.1993&lt;/D&gt;&lt;D xsi:type="xsd:double"&gt;-0.3776&lt;/D&gt;&lt;/FQL&gt;&lt;FQL&gt;&lt;Q&gt;GOOGL-US^FF_EPS(QTR_R,0,0-13Q,FQ)&lt;/Q&gt;&lt;R&gt;14&lt;/R&gt;&lt;C&gt;1&lt;/C&gt;&lt;D xsi:type="xsd:double"&gt;2.3115&lt;/D&gt;&lt;D xsi:type="xsd:double"&gt;2.8102&lt;/D&gt;&lt;D xsi:type="xsd:double"&gt;2.149&lt;/D&gt;&lt;D xsi:type="xsd:double"&gt;2.1178&lt;/D&gt;&lt;D xsi:type="xsd:double"&gt;1.8903&lt;/D&gt;&lt;D xsi:type="xsd:double"&gt;1.8889&lt;/D&gt;&lt;D xsi:type="xsd:double"&gt;1.6416&lt;/D&gt;&lt;D xsi:type="xsd:double"&gt;1.5508&lt;/D&gt;&lt;D xsi:type="xsd:double"&gt;1.439&lt;/D&gt;&lt;D xsi:type="xsd:double"&gt;1.1738&lt;/D&gt;&lt;D xsi:type="xsd:double"&gt;1.0523&lt;/D&gt;&lt;D xsi:type="xsd:double"&gt;1.0621&lt;/D&gt;&lt;D xsi:type="xsd:double"&gt;1.2087&lt;/D&gt;&lt;D xsi:type="xsd:double"&gt;1.2311&lt;/D&gt;&lt;/FQL&gt;&lt;FQL&gt;&lt;Q&gt;AAPL-US^FF_EPS(QTR_R,0,0-13Q,FQ)&lt;/Q&gt;&lt;R&gt;14&lt;/R&gt;&lt;C&gt;1&lt;/C&gt;&lt;D xsi:type="xsd:double"&gt;1.5677&lt;/D&gt;&lt;D xsi:type="xsd:double"&gt;1.6458&lt;/D&gt;&lt;D xsi:type="xsd:double"&gt;2.3979&lt;/D&gt;&lt;D xsi:type="xsd:double"&gt;0.9668&lt;/D&gt;&lt;D xsi:type="xsd:double"&gt;1.3974&lt;/D&gt;&lt;D xsi:type="xsd:double"&gt;1.5284&lt;/D&gt;&lt;D xsi:type="xsd:double"&gt;2.1774&lt;/D&gt;&lt;D xsi:type="xsd:double"&gt;1.4647&lt;/D&gt;&lt;D xsi:type="xsd:double"&gt;1.2603&lt;/D&gt;&lt;D xsi:type="xsd:double"&gt;1.5246&lt;/D&gt;&lt;D xsi:type="xsd:double"&gt;1.8801&lt;/D&gt;&lt;D xsi:type="xsd:double"&gt;1.2855&lt;/D&gt;&lt;D xsi:type="xsd:double"&gt;1.1955&lt;/D&gt;&lt;D xsi:type="xsd:double"&gt;1.5247&lt;/D&gt;&lt;/FQL&gt;&lt;FQL&gt;&lt;Q&gt;MSFT-US^FF_EPS(QTR_R,0,0-13Q,FQ)&lt;/Q&gt;&lt;R&gt;14&lt;/R&gt;&lt;C&gt;1&lt;/C&gt;&lt;D xsi:type="xsd:double"&gt;3.65&lt;/D&gt;&lt;D xsi:type="xsd:double"&gt;3.4612&lt;/D&gt;&lt;D xsi:type="xsd:double"&gt;3.2282&lt;/D&gt;&lt;D xsi:type="xsd:double"&gt;3.3021&lt;/D&gt;&lt;D xsi:type="xsd:double"&gt;2.9491&lt;/D&gt;&lt;D xsi:type="xsd:double"&gt;2.9362&lt;/D&gt;&lt;D xsi:type="xsd:double"&gt;2.9285&lt;/D&gt;&lt;D xsi:type="xsd:double"&gt;2.9873&lt;/D&gt;&lt;D xsi:type="xsd:double"&gt;2.6893&lt;/D&gt;&lt;D xsi:type="xsd:double"&gt;2.4516&lt;/D&gt;&lt;D xsi:type="xsd:double"&gt;2.1979&lt;/D&gt;&lt;D xsi:type="xsd:double"&gt;2.3455&lt;/D&gt;&lt;D xsi:type="xsd:double"&gt;2.2302&lt;/D&gt;&lt;D xsi:type="xsd:double"&gt;2.2203&lt;/D&gt;&lt;/FQL&gt;&lt;FQL&gt;&lt;Q&gt;NVDA-US^FF_EPS(QTR_R,0,0-13Q,FQ)&lt;/Q&gt;&lt;R&gt;14&lt;/R&gt;&lt;C&gt;1&lt;/C&gt;&lt;D xsi:type="xsd:double"&gt;1.077&lt;/D&gt;&lt;D xsi:type="xsd:double"&gt;0.7629&lt;/D&gt;&lt;D xsi:type="xsd:double"&gt;0.8942&lt;/D&gt;&lt;D xsi:type="xsd:double"&gt;0.7794&lt;/D&gt;&lt;D xsi:type="xsd:double"&gt;0.668&lt;/D&gt;&lt;D xsi:type="xsd:double"&gt;0.5979&lt;/D&gt;&lt;D xsi:type="xsd:double"&gt;0.4934&lt;/D&gt;&lt;D xsi:type="xsd:double"&gt;0.3706&lt;/D&gt;&lt;D xsi:type="xsd:double"&gt;0.2476&lt;/D&gt;&lt;D xsi:type="xsd:double"&gt;0.082&lt;/D&gt;&lt;D xsi:type="xsd:double"&gt;0.0571&lt;/D&gt;&lt;D xsi:type="xsd:double"&gt;0.0272&lt;/D&gt;&lt;D xsi:type="xsd:double"&gt;0.0261&lt;/D&gt;&lt;D xsi:type="xsd:double"&gt;0.0638&lt;/D&gt;&lt;/FQL&gt;&lt;FQL&gt;&lt;Q&gt;NVDA-US^P_DATE(0,0-13Q,FQ)&lt;/Q&gt;&lt;R&gt;14&lt;/R&gt;&lt;C&gt;1&lt;/C&gt;&lt;D xsi:type="xsd:string"&gt;07/31/2025&lt;/D&gt;&lt;D xsi:type="xsd:string"&gt;04/30/2025&lt;/D&gt;&lt;D xsi:type="xsd:string"&gt;01/31/2025&lt;/D&gt;&lt;D xsi:type="xsd:string"&gt;10/31/2024&lt;/D&gt;&lt;D xsi:type="xsd:string"&gt;07/31/2024&lt;/D&gt;&lt;D xsi:type="xsd:string"&gt;04/30/2024&lt;/D&gt;&lt;D xsi:type="xsd:string"&gt;01/31/2024&lt;/D&gt;&lt;D xsi:type="xsd:string"&gt;10/31/2023&lt;/D&gt;&lt;D xsi:type="xsd:string"&gt;07/31/2023&lt;/D&gt;&lt;D xsi:type="xsd:string"&gt;04/28/2023&lt;/D&gt;&lt;D xsi:type="xsd:string"&gt;01/31/2023&lt;/D&gt;&lt;D xsi:type="xsd:string"&gt;10/31/2022&lt;/D&gt;&lt;D xsi:type="xsd:string"&gt;07/29/2022&lt;/D&gt;&lt;D xsi:type="xsd:string"&gt;04/29/2022&lt;/D&gt;&lt;/FQL&gt;&lt;FQL&gt;&lt;Q&gt;1398-HK^FF_OPER_MGN(QTR_R,0,-13Q,FQ)&lt;/Q&gt;&lt;R&gt;14&lt;/R&gt;&lt;C&gt;1&lt;/C&gt;&lt;D xsi:type="xsd:double"&gt;25.283319453999&lt;/D&gt;&lt;D xsi:type="xsd:double"&gt;25.2116996290924&lt;/D&gt;&lt;D xsi:type="xsd:double"&gt;29.3184091003793&lt;/D&gt;&lt;D xsi:type="xsd:double"&gt;28.0952307983062&lt;/D&gt;&lt;D xsi:type="xsd:double"&gt;23.1897506063811&lt;/D&gt;&lt;D xsi:type="xsd:double"&gt;24.1789679543219&lt;/D&gt;&lt;D xsi:type="xsd:double"&gt;27.8094086295946&lt;/D&gt;&lt;D xsi:type="xsd:double"&gt;27.5070315268781&lt;/D&gt;&lt;D xsi:type="xsd:double"&gt;23.6504554242272&lt;/D&gt;&lt;D xsi:type="xsd:double"&gt;26.6060321736103&lt;/D&gt;&lt;D xsi:type="xsd:double"&gt;27.4899360118884&lt;/D&gt;&lt;D xsi:type="xsd:double"&gt;30.8926250037472&lt;/D&gt;&lt;D xsi:type="xsd:double"&gt;26.9235120911992&lt;/D&gt;&lt;D xsi:type="xsd:double"&gt;30.75491856096&lt;/D&gt;&lt;/FQL&gt;&lt;FQL&gt;&lt;Q&gt;005930-KR^FF_OPER_MGN(QTR_R,0,-13Q,FQ)&lt;/Q&gt;&lt;R&gt;14&lt;/R&gt;&lt;C&gt;1&lt;/C&gt;&lt;D xsi:type="xsd:double"&gt;6.25756398830856&lt;/D&gt;&lt;D xsi:type="xsd:double"&gt;8.44472899041342&lt;/D&gt;&lt;D xsi:type="xsd:double"&gt;8.56689707479663&lt;/D&gt;&lt;D xsi:type="xsd:double"&gt;11.5973124777438&lt;/D&gt;&lt;D xsi:type="xsd:double"&gt;14.099934409189&lt;/D&gt;&lt;D xsi:type="xsd:double"&gt;9.18573704195283&lt;/D&gt;&lt;D xsi:type="xsd:double"&gt;4.16748241935541&lt;/D&gt;&lt;D xsi:type="xsd:double"&gt;3.5965143770789&lt;/D&gt;&lt;D xsi:type="xsd:double"&gt;1.11360230730723&lt;/D&gt;&lt;D xsi:type="xsd:double"&gt;1.0038532837153&lt;/D&gt;&lt;D xsi:type="xsd:double"&gt;6.11105793230144&lt;/D&gt;&lt;D xsi:type="xsd:double"&gt;14.1230707637551&lt;/D&gt;&lt;D xsi:type="xsd:double"&gt;18.2590730508226&lt;/D&gt;&lt;D xsi:type="xsd:double"&gt;18.1546567796881&lt;/D&gt;&lt;/FQL&gt;&lt;FQL&gt;&lt;Q&gt;PG-US^FF_OPER_MGN(QTR_R,0,-13Q,FQ)&lt;/Q&gt;&lt;R&gt;14&lt;/R&gt;&lt;C&gt;1&lt;/C&gt;&lt;D xsi:type="xsd:double"&gt;21.0397817032888&lt;/D&gt;&lt;D xsi:type="xsd:double"&gt;23.144215210356&lt;/D&gt;&lt;D xsi:type="xsd:double"&gt;25.6832099442464&lt;/D&gt;&lt;D xsi:type="xsd:double"&gt;26.5261995675576&lt;/D&gt;&lt;D xsi:type="xsd:double"&gt;17.8745373076174&lt;/D&gt;&lt;D xsi:type="xsd:double"&gt;22.847239415697&lt;/D&gt;&lt;D xsi:type="xsd:double"&gt;26.7524835595355&lt;/D&gt;&lt;D xsi:type="xsd:double"&gt;26.6883087193087&lt;/D&gt;&lt;D xsi:type="xsd:double"&gt;19.7148834719992&lt;/D&gt;&lt;D xsi:type="xsd:double"&gt;20.9786725134543&lt;/D&gt;&lt;D xsi:type="xsd:double"&gt;22.5773841043662&lt;/D&gt;&lt;D xsi:type="xsd:double"&gt;24.6700950902387&lt;/D&gt;&lt;D xsi:type="xsd:double"&gt;17.8170637970792&lt;/D&gt;&lt;D xsi:type="xsd:double"&gt;20.7729219338527&lt;/D&gt;&lt;/FQL&gt;&lt;FQL&gt;&lt;Q&gt;BAC-US^FF_OPER_MGN(QTR_R,0,-13Q,FQ)&lt;/Q&gt;&lt;R&gt;14&lt;/R&gt;&lt;C&gt;1&lt;/C&gt;&lt;D xsi:type="xsd:double"&gt;15.5518193827309&lt;/D&gt;&lt;D xsi:type="xsd:double"&gt;16.9452638479187&lt;/D&gt;&lt;D xsi:type="xsd:double"&gt;14.9636632446952&lt;/D&gt;&lt;D xsi:type="xsd:double"&gt;14.2321373337457&lt;/D&gt;&lt;D xsi:type="xsd:double"&gt;15.2892976924467&lt;/D&gt;&lt;D xsi:type="xsd:double"&gt;14.9006823658048&lt;/D&gt;&lt;D xsi:type="xsd:double"&gt;9.40509788110917&lt;/D&gt;&lt;D xsi:type="xsd:double"&gt;16.9284390717374&lt;/D&gt;&lt;D xsi:type="xsd:double"&gt;18.92205751759&lt;/D&gt;&lt;D xsi:type="xsd:double"&gt;21.8191327500951&lt;/D&gt;&lt;D xsi:type="xsd:double"&gt;22.2993698064804&lt;/D&gt;&lt;D xsi:type="xsd:double"&gt;29.62464684515&lt;/D&gt;&lt;D xsi:type="xsd:double"&gt;28.2244204254669&lt;/D&gt;&lt;D xsi:type="xsd:double"&gt;31.7912171039535&lt;/D&gt;&lt;/FQL&gt;&lt;FQL&gt;&lt;Q&gt;9988-HK^FF_OPER_MGN(QTR_R,0,-13Q,FQ)&lt;/Q&gt;&lt;R&gt;14&lt;/R&gt;&lt;C&gt;1&lt;/C&gt;&lt;D xsi:type="xsd:double"&gt;14.067724064413&lt;/D&gt;&lt;D xsi:type="xsd:double"&gt;12.0746529980461&lt;/D&gt;&lt;D xsi:type="xsd:double"&gt;16.9121269016327&lt;/D&gt;&lt;D xsi:type="xsd:double"&gt;14.5431559007708&lt;/D&gt;&lt;D xsi:type="xsd:double"&gt;14.795918367347&lt;/D&gt;&lt;D xsi:type="xsd:double"&gt;6.65467788023833&lt;/D&gt;&lt;D xsi:type="xsd:double"&gt;11.9075237758692&lt;/D&gt;&lt;D xsi:type="xsd:double"&gt;14.9401663775079&lt;/D&gt;&lt;D xsi:type="xsd:double"&gt;19.0133927808811&lt;/D&gt;&lt;D xsi:type="xsd:double"&gt;7.3198847262248&lt;/D&gt;&lt;D xsi:type="xsd:double"&gt;15.2347470898788&lt;/D&gt;&lt;D xsi:type="xsd:double"&gt;12.1331621423331&lt;/D&gt;&lt;D xsi:type="xsd:double"&gt;12.1344652282844&lt;/D&gt;&lt;D xsi:type="xsd:double"&gt;8.19251955383923&lt;/D&gt;&lt;/FQL&gt;&lt;FQL&gt;&lt;Q&gt;ABBV-US^FF_OPER_MGN(QTR_R,0,-13Q,FQ)&lt;/Q&gt;&lt;R&gt;14&lt;/R&gt;&lt;C&gt;1&lt;/C&gt;&lt;D xsi:type="xsd:double"&gt;37.6061725993646&lt;/D&gt;&lt;D xsi:type="xsd:double"&gt;29.9557820580079&lt;/D&gt;&lt;D xsi:type="xsd:double"&gt;30.9892729439809&lt;/D&gt;&lt;D xsi:type="xsd:double"&gt;27.3997233748271&lt;/D&gt;&lt;D xsi:type="xsd:double"&gt;34.5318766422348&lt;/D&gt;&lt;D xsi:type="xsd:double"&gt;24.2810722989439&lt;/D&gt;&lt;D xsi:type="xsd:double"&gt;35.3471785189847&lt;/D&gt;&lt;D xsi:type="xsd:double"&gt;32.6129101744812&lt;/D&gt;&lt;D xsi:type="xsd:double"&gt;34.2733501622791&lt;/D&gt;&lt;D xsi:type="xsd:double"&gt;47.2229038854806&lt;/D&gt;&lt;D xsi:type="xsd:double"&gt;40.2552741220819&lt;/D&gt;&lt;D xsi:type="xsd:double"&gt;39.3532271131515&lt;/D&gt;&lt;D xsi:type="xsd:double"&gt;38.4900226290887&lt;/D&gt;&lt;D xsi:type="xsd:double"&gt;37.0881961885064&lt;/D&gt;&lt;/FQL&gt;&lt;FQL&gt;&lt;Q&gt;PLTR-US^FF_OPER_MGN(QTR_R,0,-13Q,FQ)&lt;/Q&gt;&lt;R&gt;14&lt;/R&gt;&lt;C&gt;1&lt;/C&gt;&lt;D xsi:type="xsd:double"&gt;26.8325002465884&lt;/D&gt;&lt;D xsi:type="xsd:double"&gt;19.9181992521398&lt;/D&gt;&lt;D xsi:type="xsd:double"&gt;1.33447087015525&lt;/D&gt;&lt;D xsi:type="xsd:double"&gt;15.5944183174458&lt;/D&gt;&lt;D xsi:type="xsd:double"&gt;15.5336555901931&lt;/D&gt;&lt;D xsi:type="xsd:double"&gt;12.7504579577449&lt;/D&gt;&lt;D xsi:type="xsd:double"&gt;10.8151557491576&lt;/D&gt;&lt;D xsi:type="xsd:double"&gt;7.16337101076933&lt;/D&gt;&lt;D xsi:type="xsd:double"&gt;1.88893284856849&lt;/D&gt;&lt;D xsi:type="xsd:double"&gt;0.783531929640165&lt;/D&gt;&lt;D xsi:type="xsd:double"&gt;-3.5047500707792&lt;/D&gt;&lt;D xsi:type="xsd:double"&gt;-13.0139365531096&lt;/D&gt;&lt;D xsi:type="xsd:double"&gt;-8.82539481194901&lt;/D&gt;&lt;D xsi:type="xsd:double"&gt;-8.83575254784847&lt;/D&gt;&lt;/FQL&gt;&lt;FQL&gt;&lt;Q&gt;HD-US^FF_OPER_MGN(QTR_R,0,-13Q,FQ)&lt;/Q&gt;&lt;R&gt;14&lt;/R&gt;&lt;C&gt;1&lt;/C&gt;&lt;D xsi:type="xsd:double"&gt;14.4775493075955&lt;/D&gt;&lt;D xsi:type="xsd:double"&gt;12.8788639100763&lt;/D&gt;&lt;D xsi:type="xsd:double"&gt;11.3212774531533&lt;/D&gt;&lt;D xsi:type="xsd:double"&gt;13.4719148618743&lt;/D&gt;&lt;D xsi:type="xsd:double"&gt;15.1337579617834&lt;/D&gt;&lt;D xsi:type="xsd:double"&gt;13.946400131803&lt;/D&gt;&lt;D xsi:type="xsd:double"&gt;11.9099637785316&lt;/D&gt;&lt;D xsi:type="xsd:double"&gt;14.3357199681782&lt;/D&gt;&lt;D xsi:type="xsd:double"&gt;15.3532482057974&lt;/D&gt;&lt;D xsi:type="xsd:double"&gt;14.8992135706042&lt;/D&gt;&lt;D xsi:type="xsd:double"&gt;13.2622589377913&lt;/D&gt;&lt;D xsi:type="xsd:double"&gt;15.8160115250051&lt;/D&gt;&lt;D xsi:type="xsd:double"&gt;16.4641943734015&lt;/D&gt;&lt;D xsi:type="xsd:double"&gt;15.2385113601316&lt;/D&gt;&lt;/FQL&gt;&lt;FQL&gt;&lt;Q&gt;COST-US^FF_OPER_MGN(QTR_R,0,-13Q,FQ)&lt;/Q&gt;&lt;R&gt;14&lt;/R&gt;&lt;C&gt;1&lt;/C&gt;&lt;D xsi:type="xsd:double"&gt;4.00284787595918&lt;/D&gt;&lt;D xsi:type="xsd:double"&gt;3.63448048585283&lt;/D&gt;&lt;D xsi:type="xsd:double"&gt;3.53333011536419&lt;/D&gt;&lt;D xsi:type="xsd:double"&gt;3.8169567235906&lt;/D&gt;&lt;D xsi:type="xsd:double"&gt;3.75459283944288&lt;/D&gt;&lt;D xsi:type="xsd:double"&gt;3.52828445296191&lt;/D&gt;&lt;D xsi:type="xsd:double"&gt;3.43258533884669&lt;/D&gt;&lt;D xsi:type="xsd:double"&gt;3.52297343518413&lt;/D&gt;&lt;D xsi:type="xsd:double"&gt;3.12966000596481&lt;/D&gt;&lt;D xsi:type="xsd:double"&gt;3.44334672312091&lt;/D&gt;&lt;D xsi:type="xsd:double"&gt;3.21656226463619&lt;/D&gt;&lt;D xsi:type="xsd:double"&gt;3.46367785160422&lt;/D&gt;&lt;D xsi:type="xsd:double"&gt;3.40520191649555&lt;/D&gt;&lt;D xsi:type="xsd:double"&gt;3.49106041923551&lt;/D&gt;&lt;/FQL&gt;&lt;FQL&gt;&lt;Q&gt;JNJ-US^FF_OPER_MGN(QTR_R,0,-13Q,FQ)&lt;/Q&gt;&lt;R&gt;14&lt;/R&gt;&lt;C&gt;1&lt;/C&gt;&lt;D xsi:type="xsd:double"&gt;28.8067056990017&lt;/D&gt;&lt;D xsi:type="xsd:double"&gt;28.7613044669773&lt;/D&gt;&lt;D xsi:type="xsd:double"&gt;15.6134819485768&lt;/D&gt;&lt;D xsi:type="xsd:double"&gt;22.7681352914998&lt;/D&gt;&lt;D xsi:type="xsd:double"&gt;28.3232359230221&lt;/D&gt;&lt;D xsi:type="xsd:double"&gt;27.6073332709756&lt;/D&gt;&lt;D xsi:type="xsd:double"&gt;19.6110513767472&lt;/D&gt;&lt;D xsi:type="xsd:double"&gt;28.1049426095104&lt;/D&gt;&lt;D xsi:type="xsd:double"&gt;27.5332033063992&lt;/D&gt;&lt;D xsi:type="xsd:double"&gt;28.6993582990135&lt;/D&gt;&lt;D xsi:type="xsd:double"&gt;24.6680362779977&lt;/D&gt;&lt;D xsi:type="xsd:double"&gt;27.0483613109512&lt;/D&gt;&lt;D xsi:type="xsd:double"&gt;25.6687606606482&lt;/D&gt;&lt;D xsi:type="xsd:double"&gt;27.6841701147464&lt;/D&gt;&lt;/FQL&gt;&lt;FQL&gt;&lt;Q&gt;XOM-US^FF_OPER_MGN(QTR_R,0,-13Q,FQ)&lt;/Q&gt;&lt;R&gt;14&lt;/R&gt;&lt;C&gt;1&lt;/C&gt;&lt;D xsi:type="xsd:double"&gt;10.6278969630962&lt;/D&gt;&lt;D xsi:type="xsd:double"&gt;12.1237922481768&lt;/D&gt;&lt;D xsi:type="xsd:double"&gt;10.0841573226685&lt;/D&gt;&lt;D xsi:type="xsd:double"&gt;11.8895088516911&lt;/D&gt;&lt;D xsi:type="xsd:double"&gt;12.2145877965123&lt;/D&gt;&lt;D xsi:type="xsd:double"&gt;13.2137975197961&lt;/D&gt;&lt;D xsi:type="xsd:double"&gt;9.10387420010913&lt;/D&gt;&lt;D xsi:type="xsd:double"&gt;14.3485198451221&lt;/D&gt;&lt;D xsi:type="xsd:double"&gt;11.9471061233113&lt;/D&gt;&lt;D xsi:type="xsd:double"&gt;16.3664405431783&lt;/D&gt;&lt;D xsi:type="xsd:double"&gt;16.5876158565772&lt;/D&gt;&lt;D xsi:type="xsd:double"&gt;18.3182244451391&lt;/D&gt;&lt;D xsi:type="xsd:double"&gt;19.7412094641367&lt;/D&gt;&lt;D xsi:type="xsd:double"&gt;9.57914677242464&lt;/D&gt;&lt;/FQL&gt;&lt;FQL&gt;&lt;Q&gt;NFLX-US^FF_OPER_MGN(QTR_R,0,-13Q,FQ)&lt;/Q&gt;&lt;R&gt;14&lt;/R&gt;&lt;C&gt;1&lt;/C&gt;&lt;D xsi:type="xsd:double"&gt;34.2888275329282&lt;/D&gt;&lt;D xsi:type="xsd:double"&gt;30.6854930210575&lt;/D&gt;&lt;D xsi:type="xsd:double"&gt;21.7599338039098&lt;/D&gt;&lt;D xsi:type="xsd:double"&gt;29.2639537651387&lt;/D&gt;&lt;D xsi:type="xsd:double"&gt;26.9731321899864&lt;/D&gt;&lt;D xsi:type="xsd:double"&gt;28.1781164804047&lt;/D&gt;&lt;D xsi:type="xsd:double"&gt;16.9380577561539&lt;/D&gt;&lt;D xsi:type="xsd:double"&gt;22.4358286929438&lt;/D&gt;&lt;D xsi:type="xsd:double"&gt;22.3172813604874&lt;/D&gt;&lt;D xsi:type="xsd:double"&gt;21.0049178441765&lt;/D&gt;&lt;D xsi:type="xsd:double"&gt;7.00331492922934&lt;/D&gt;&lt;D xsi:type="xsd:double"&gt;19.3426381307433&lt;/D&gt;&lt;D xsi:type="xsd:double"&gt;19.8024476605872&lt;/D&gt;&lt;D xsi:type="xsd:double"&gt;25.0595372232045&lt;/D&gt;&lt;/FQL&gt;&lt;FQL&gt;&lt;Q&gt;MA-US^FF_OPER_MGN(QTR_R,0,-13Q,FQ)&lt;/Q&gt;&lt;R&gt;14&lt;/R&gt;&lt;C&gt;1&lt;/C&gt;&lt;D xsi:type="xsd:double"&gt;62.3942107199804&lt;/D&gt;&lt;D xsi:type="xsd:double"&gt;60.40027605245&lt;/D&gt;&lt;D xsi:type="xsd:double"&gt;53.6960299425211&lt;/D&gt;&lt;D xsi:type="xsd:double"&gt;58.3661283756276&lt;/D&gt;&lt;D xsi:type="xsd:double"&gt;58.4363322793906&lt;/D&gt;&lt;D xsi:type="xsd:double"&gt;57.6444654385136&lt;/D&gt;&lt;D xsi:type="xsd:double"&gt;55.9133221425301&lt;/D&gt;&lt;D xsi:type="xsd:double"&gt;58.963778083448&lt;/D&gt;&lt;D xsi:type="xsd:double"&gt;58.5311454516489&lt;/D&gt;&lt;D xsi:type="xsd:double"&gt;58.0118178658325&lt;/D&gt;&lt;D xsi:type="xsd:double"&gt;55.0472914875322&lt;/D&gt;&lt;D xsi:type="xsd:double"&gt;57.4086956521739&lt;/D&gt;&lt;D xsi:type="xsd:double"&gt;57.0960698689956&lt;/D&gt;&lt;D xsi:type="xsd:double"&gt;57.015503875969&lt;/D&gt;&lt;/FQL&gt;&lt;FQL&gt;&lt;Q&gt;V-US^FF_OPER_MGN(QTR_R,0,-13Q,FQ)&lt;/Q&gt;&lt;R&gt;14&lt;/R&gt;&lt;C&gt;1&lt;/C&gt;&lt;D xsi:type="xsd:double"&gt;66.958316948486&lt;/D&gt;&lt;D xsi:type="xsd:double"&gt;67.4067125286637&lt;/D&gt;&lt;D xsi:type="xsd:double"&gt;68.6119873817035&lt;/D&gt;&lt;D xsi:type="xsd:double"&gt;66.3408547364043&lt;/D&gt;&lt;D xsi:type="xsd:double"&gt;67.1797752808989&lt;/D&gt;&lt;D xsi:type="xsd:double"&gt;66.2108262108262&lt;/D&gt;&lt;D xsi:type="xsd:double"&gt;69.3073893907806&lt;/D&gt;&lt;D xsi:type="xsd:double"&gt;66.2097804623069&lt;/D&gt;&lt;D xsi:type="xsd:double"&gt;67.7705281300012&lt;/D&gt;&lt;D xsi:type="xsd:double"&gt;67.1008140262993&lt;/D&gt;&lt;D xsi:type="xsd:double"&gt;68.7247983870968&lt;/D&gt;&lt;D xsi:type="xsd:double"&gt;65.6864004109413&lt;/D&gt;&lt;D xsi:type="xsd:double"&gt;67.0652920962199&lt;/D&gt;&lt;D xsi:type="xsd:double"&gt;67.0746974544443&lt;/D&gt;&lt;/FQL&gt;&lt;FQL&gt;&lt;Q&gt;LLY-US^FF_OPER_MGN(QTR_R,0,-13Q,FQ)&lt;/Q&gt;&lt;R&gt;14&lt;/R&gt;&lt;C&gt;1&lt;/C&gt;&lt;D xsi:type="xsd:double"&gt;45.1274931384459&lt;/D&gt;&lt;D xsi:type="xsd:double"&gt;41.652983462309&lt;/D&gt;&lt;D xsi:type="xsd:double"&gt;41.9868763301017&lt;/D&gt;&lt;D xsi:type="xsd:double"&gt;38.76528747891&lt;/D&gt;&lt;D xsi:type="xsd:double"&gt;38.0799447924408&lt;/D&gt;&lt;D xsi:type="xsd:double"&gt;29.8756843065693&lt;/D&gt;&lt;D xsi:type="xsd:double"&gt;32.9088887463382&lt;/D&gt;&lt;D xsi:type="xsd:double"&gt;36.063209315057&lt;/D&gt;&lt;D xsi:type="xsd:double"&gt;26.7417379482923&lt;/D&gt;&lt;D xsi:type="xsd:double"&gt;22.9741379310345&lt;/D&gt;&lt;D xsi:type="xsd:double"&gt;28.9599824700759&lt;/D&gt;&lt;D xsi:type="xsd:double"&gt;28.0252391379509&lt;/D&gt;&lt;D xsi:type="xsd:double"&gt;25.4392725030826&lt;/D&gt;&lt;D xsi:type="xsd:double"&gt;32.9052496798976&lt;/D&gt;&lt;/FQL&gt;&lt;FQL&gt;&lt;Q&gt;700-HK^FF_OPER_MGN(QTR_R,0,-13Q,FQ)&lt;/Q&gt;&lt;R&gt;14&lt;/R&gt;&lt;C&gt;1&lt;/C&gt;&lt;D xsi:type="xsd:double"&gt;34.5152408619868&lt;/D&gt;&lt;D xsi:type="xsd:double"&gt;32.7532190510048&lt;/D&gt;&lt;D xsi:type="xsd:double"&gt;28.3943959268409&lt;/D&gt;&lt;D xsi:type="xsd:double"&gt;30.1202801552696&lt;/D&gt;&lt;D xsi:type="xsd:double"&gt;30.5666068757487&lt;/D&gt;&lt;D xsi:type="xsd:double"&gt;32.3038727029924&lt;/D&gt;&lt;D xsi:type="xsd:double"&gt;25.3988504858373&lt;/D&gt;&lt;D xsi:type="xsd:double"&gt;27.370735650768&lt;/D&gt;&lt;D xsi:type="xsd:double"&gt;24.8719907779743&lt;/D&gt;&lt;D xsi:type="xsd:double"&gt;24.3502726921179&lt;/D&gt;&lt;D xsi:type="xsd:double"&gt;19.5875933054624&lt;/D&gt;&lt;D xsi:type="xsd:double"&gt;20.2572576788276&lt;/D&gt;&lt;D xsi:type="xsd:double"&gt;17.6835728248056&lt;/D&gt;&lt;D xsi:type="xsd:double"&gt;16.4957813849458&lt;/D&gt;&lt;/FQL&gt;&lt;FQL&gt;&lt;Q&gt;WMT-US^FF_OPER_MGN(QTR_R,0,-13Q,FQ)&lt;/Q&gt;&lt;R&gt;14&lt;/R&gt;&lt;C&gt;1&lt;/C&gt;&lt;D xsi:type="xsd:double"&gt;4.10705629023348&lt;/D&gt;&lt;D xsi:type="xsd:double"&gt;4.30834073027432&lt;/D&gt;&lt;D xsi:type="xsd:double"&gt;4.3527144233858&lt;/D&gt;&lt;D xsi:type="xsd:double"&gt;3.95546854730288&lt;/D&gt;&lt;D xsi:type="xsd:double"&gt;4.68893022706469&lt;/D&gt;&lt;D xsi:type="xsd:double"&gt;4.23570349456374&lt;/D&gt;&lt;D xsi:type="xsd:double"&gt;4.18368053152467&lt;/D&gt;&lt;D xsi:type="xsd:double"&gt;3.85686923210865&lt;/D&gt;&lt;D xsi:type="xsd:double"&gt;4.52633141952089&lt;/D&gt;&lt;D xsi:type="xsd:double"&gt;4.09714972324542&lt;/D&gt;&lt;D xsi:type="xsd:double"&gt;3.38986150395006&lt;/D&gt;&lt;D xsi:type="xsd:double"&gt;1.7635934115553&lt;/D&gt;&lt;D xsi:type="xsd:double"&gt;4.48387075671043&lt;/D&gt;&lt;D xsi:type="xsd:double"&gt;3.89774597546073&lt;/D&gt;&lt;/FQL&gt;&lt;FQL&gt;&lt;Q&gt;JPM-US^FF_OPER_MGN(QTR_R,0,-13Q,FQ)&lt;/Q&gt;&lt;R&gt;14&lt;/R&gt;&lt;C&gt;1&lt;/C&gt;&lt;D xsi:type="xsd:double"&gt;26.3525705284262&lt;/D&gt;&lt;D xsi:type="xsd:double"&gt;26.9626460616114&lt;/D&gt;&lt;D xsi:type="xsd:double"&gt;30.4588963963964&lt;/D&gt;&lt;D xsi:type="xsd:double"&gt;24.8970866494302&lt;/D&gt;&lt;D xsi:type="xsd:double"&gt;31.2760886454314&lt;/D&gt;&lt;D xsi:type="xsd:double"&gt;25.9040312876053&lt;/D&gt;&lt;D xsi:type="xsd:double"&gt;21.6367907424049&lt;/D&gt;&lt;D xsi:type="xsd:double"&gt;27.9476964595515&lt;/D&gt;&lt;D xsi:type="xsd:double"&gt;29.3668656424308&lt;/D&gt;&lt;D xsi:type="xsd:double"&gt;29.632689024726&lt;/D&gt;&lt;D xsi:type="xsd:double"&gt;27.1146228313598&lt;/D&gt;&lt;D xsi:type="xsd:double"&gt;29.2562103882859&lt;/D&gt;&lt;D xsi:type="xsd:double"&gt;30.9963727046021&lt;/D&gt;&lt;D xsi:type="xsd:double"&gt;30.5536384096024&lt;/D&gt;&lt;/FQL&gt;&lt;FQL&gt;&lt;Q&gt;ORCL-US^FF_OPER_MGN(QTR_R,0,-13Q,FQ)&lt;/Q&gt;&lt;R&gt;14&lt;/R&gt;&lt;C&gt;1&lt;/C&gt;&lt;D xsi:type="xsd:double"&gt;31.4350797266515&lt;/D&gt;&lt;D xsi:type="xsd:double"&gt;32.6479280638873&lt;/D&gt;&lt;D xsi:type="xsd:double"&gt;31.4861995753715&lt;/D&gt;&lt;D xsi:type="xsd:double"&gt;30.8343409915357&lt;/D&gt;&lt;D xsi:type="xsd:double"&gt;30.638010069888&lt;/D&gt;&lt;D xsi:type="xsd:double"&gt;34.1499265066144&lt;/D&gt;&lt;D xsi:type="xsd:double"&gt;30.0828313253012&lt;/D&gt;&lt;D xsi:type="xsd:double"&gt;28.9931226334905&lt;/D&gt;&lt;D xsi:type="xsd:double"&gt;27.6640167028025&lt;/D&gt;&lt;D xsi:type="xsd:double"&gt;31.2567753125678&lt;/D&gt;&lt;D xsi:type="xsd:double"&gt;27.2221326020326&lt;/D&gt;&lt;D xsi:type="xsd:double"&gt;25.5234215885947&lt;/D&gt;&lt;D xsi:type="xsd:double"&gt;24.5522062035824&lt;/D&gt;&lt;D xsi:type="xsd:double"&gt;38.9611486486486&lt;/D&gt;&lt;/FQL&gt;&lt;FQL&gt;&lt;Q&gt;BRK.B-US^FF_OPER_MGN(QTR_R,0,-13Q,FQ)&lt;/Q&gt;&lt;R&gt;14&lt;/R&gt;&lt;C&gt;1&lt;/C&gt;&lt;D xsi:type="xsd:double"&gt;16.844835972545&lt;/D&gt;&lt;D xsi:type="xsd:double"&gt;14.1699637782112&lt;/D&gt;&lt;D xsi:type="xsd:double"&gt;17.2815963588857&lt;/D&gt;&lt;D xsi:type="xsd:double"&gt;13.9641916232055&lt;/D&gt;&lt;D xsi:type="xsd:double"&gt;15.6642072330838&lt;/D&gt;&lt;D xsi:type="xsd:double"&gt;15.4358009992322&lt;/D&gt;&lt;D xsi:type="xsd:double"&gt;12.6060229609321&lt;/D&gt;&lt;D xsi:type="xsd:double"&gt;14.1991202660659&lt;/D&gt;&lt;D xsi:type="xsd:double"&gt;13.5746948747608&lt;/D&gt;&lt;D xsi:type="xsd:double"&gt;12.354642652208&lt;/D&gt;&lt;D xsi:type="xsd:double"&gt;16.49759196639&lt;/D&gt;&lt;D xsi:type="xsd:double"&gt;11.2920004161032&lt;/D&gt;&lt;D xsi:type="xsd:double"&gt;14.5588640569021&lt;/D&gt;&lt;D xsi:type="xsd:double"&gt;12.5827534124755&lt;/D&gt;&lt;/FQL&gt;&lt;FQL&gt;&lt;Q&gt;2330-TW^FF_OPER_MGN(QTR_R,0,-13Q,FQ)&lt;/Q&gt;&lt;R&gt;14&lt;/R&gt;&lt;C&gt;1&lt;/C&gt;&lt;D xsi:type="xsd:double"&gt;49.5667677526115&lt;/D&gt;&lt;D xsi:type="xsd:double"&gt;48.6388768390292&lt;/D&gt;&lt;D xsi:type="xsd:double"&gt;49.0561787668072&lt;/D&gt;&lt;D xsi:type="xsd:double"&gt;47.4217275141675&lt;/D&gt;&lt;D xsi:type="xsd:double"&gt;42.7344515092606&lt;/D&gt;&lt;D xsi:type="xsd:double"&gt;42.0386632619729&lt;/D&gt;&lt;D xsi:type="xsd:double"&gt;41.5877514689746&lt;/D&gt;&lt;D xsi:type="xsd:double"&gt;41.6900194226152&lt;/D&gt;&lt;D xsi:type="xsd:double"&gt;42.0105729946374&lt;/D&gt;&lt;D xsi:type="xsd:double"&gt;45.4529871778486&lt;/D&gt;&lt;D xsi:type="xsd:double"&gt;51.8992045981581&lt;/D&gt;&lt;D xsi:type="xsd:double"&gt;50.6095799946539&lt;/D&gt;&lt;D xsi:type="xsd:double"&gt;49.0678632065873&lt;/D&gt;&lt;D xsi:type="xsd:double"&gt;45.7346396653456&lt;/D&gt;&lt;/FQL&gt;&lt;FQL&gt;&lt;Q&gt;TSLA-US^FF_OPER_MGN(QTR_R,0,-13Q,FQ)&lt;/Q&gt;&lt;R&gt;14&lt;/R&gt;&lt;C&gt;1&lt;/C&gt;&lt;D xsi:type="xsd:double"&gt;4.10295163584637&lt;/D&gt;&lt;D xsi:type="xsd:double"&gt;2.54978019136281&lt;/D&gt;&lt;D xsi:type="xsd:double"&gt;6.18508577430272&lt;/D&gt;&lt;D xsi:type="xsd:double"&gt;11.0078627591137&lt;/D&gt;&lt;D xsi:type="xsd:double"&gt;8.73333333333333&lt;/D&gt;&lt;D xsi:type="xsd:double"&gt;5.49739448852167&lt;/D&gt;&lt;D xsi:type="xsd:double"&gt;8.20121587793539&lt;/D&gt;&lt;D xsi:type="xsd:double"&gt;7.55460385438972&lt;/D&gt;&lt;D xsi:type="xsd:double"&gt;9.6241</t>
        </r>
      </text>
    </comment>
    <comment ref="A38" authorId="0" shapeId="0" xr:uid="{3E677644-BFDC-4BC3-9415-23A98E4486B4}">
      <text>
        <r>
          <rPr>
            <b/>
            <sz val="9"/>
            <color indexed="81"/>
            <rFont val="Tahoma"/>
            <family val="2"/>
          </rPr>
          <t>0237894652&lt;/D&gt;&lt;D xsi:type="xsd:double"&gt;11.4192635775215&lt;/D&gt;&lt;D xsi:type="xsd:double"&gt;16.1814293938646&lt;/D&gt;&lt;D xsi:type="xsd:double"&gt;17.190267549175&lt;/D&gt;&lt;D xsi:type="xsd:double"&gt;15.389157907169&lt;/D&gt;&lt;D xsi:type="xsd:double"&gt;19.2098528470889&lt;/D&gt;&lt;/FQL&gt;&lt;FQL&gt;&lt;Q&gt;2222-SA^FF_OPER_MGN(QTR_R,0,-13Q,FQ)&lt;/Q&gt;&lt;R&gt;14&lt;/R&gt;&lt;C&gt;1&lt;/C&gt;&lt;D xsi:type="xsd:double"&gt;41.909947880592&lt;/D&gt;&lt;D xsi:type="xsd:double"&gt;44.5427502025083&lt;/D&gt;&lt;D xsi:type="xsd:double"&gt;40.5248826970235&lt;/D&gt;&lt;D xsi:type="xsd:double"&gt;41.5102502017756&lt;/D&gt;&lt;D xsi:type="xsd:double"&gt;43.9857971870611&lt;/D&gt;&lt;D xsi:type="xsd:double"&gt;46.1457997885106&lt;/D&gt;&lt;D xsi:type="xsd:double"&gt;43.432755553717&lt;/D&gt;&lt;D xsi:type="xsd:double"&gt;47.9503410473785&lt;/D&gt;&lt;D xsi:type="xsd:double"&gt;47.411212576787&lt;/D&gt;&lt;D xsi:type="xsd:double"&gt;48.3184112493014&lt;/D&gt;&lt;D xsi:type="xsd:double"&gt;49.6278491198108&lt;/D&gt;&lt;D xsi:type="xsd:double"&gt;48.903222653864&lt;/D&gt;&lt;D xsi:type="xsd:double"&gt;50.0466552432011&lt;/D&gt;&lt;D xsi:type="xsd:double"&gt;53.7254037071215&lt;/D&gt;&lt;/FQL&gt;&lt;FQL&gt;&lt;Q&gt;META-US^FF_OPER_MGN(QTR_R,0,-13Q,FQ)&lt;/Q&gt;&lt;R&gt;14&lt;/R&gt;&lt;C&gt;1&lt;/C&gt;&lt;D xsi:type="xsd:double"&gt;43.0191935348093&lt;/D&gt;&lt;D xsi:type="xsd:double"&gt;41.4874509618566&lt;/D&gt;&lt;D xsi:type="xsd:double"&gt;48.4840343081533&lt;/D&gt;&lt;D xsi:type="xsd:double"&gt;42.7652812338318&lt;/D&gt;&lt;D xsi:type="xsd:double"&gt;38.1049883545341&lt;/D&gt;&lt;D xsi:type="xsd:double"&gt;38.5790700864079&lt;/D&gt;&lt;D xsi:type="xsd:double"&gt;43.7087083343721&lt;/D&gt;&lt;D xsi:type="xsd:double"&gt;41.4807005212909&lt;/D&gt;&lt;D xsi:type="xsd:double"&gt;37.6324260133129&lt;/D&gt;&lt;D xsi:type="xsd:double"&gt;29.2232501309129&lt;/D&gt;&lt;D xsi:type="xsd:double"&gt;32.9457484843774&lt;/D&gt;&lt;D xsi:type="xsd:double"&gt;20.4373240961247&lt;/D&gt;&lt;D xsi:type="xsd:double"&gt;28.9986815626952&lt;/D&gt;&lt;D xsi:type="xsd:double"&gt;30.5432134155081&lt;/D&gt;&lt;/FQL&gt;&lt;FQL&gt;&lt;Q&gt;AVGO-US^FF_OPER_MGN(QTR_R,0,-13Q,FQ)&lt;/Q&gt;&lt;R&gt;14&lt;/R&gt;&lt;C&gt;1&lt;/C&gt;&lt;D xsi:type="xsd:double"&gt;38.2397191574724&lt;/D&gt;&lt;D xsi:type="xsd:double"&gt;39.6094374833378&lt;/D&gt;&lt;D xsi:type="xsd:double"&gt;43.2153392330383&lt;/D&gt;&lt;D xsi:type="xsd:double"&gt;36.1605236943219&lt;/D&gt;&lt;D xsi:type="xsd:double"&gt;31.7395960832313&lt;/D&gt;&lt;D xsi:type="xsd:double"&gt;26.5075678705854&lt;/D&gt;&lt;D xsi:type="xsd:double"&gt;23.3676114037288&lt;/D&gt;&lt;D xsi:type="xsd:double"&gt;46.508875739645&lt;/D&gt;&lt;D xsi:type="xsd:double"&gt;45.8427219468229&lt;/D&gt;&lt;D xsi:type="xsd:double"&gt;45.997938852628&lt;/D&gt;&lt;D xsi:type="xsd:double"&gt;46.1581604038138&lt;/D&gt;&lt;D xsi:type="xsd:double"&gt;45.3527435610302&lt;/D&gt;&lt;D xsi:type="xsd:double"&gt;44.2462192816635&lt;/D&gt;&lt;D xsi:type="xsd:double"&gt;42.120202394175&lt;/D&gt;&lt;/FQL&gt;&lt;FQL&gt;&lt;Q&gt;AMZN-US^FF_OPER_MGN(QTR_R,0,-13Q,FQ)&lt;/Q&gt;&lt;R&gt;14&lt;/R&gt;&lt;C&gt;1&lt;/C&gt;&lt;D xsi:type="xsd:double"&gt;11.5502498479446&lt;/D&gt;&lt;D xsi:type="xsd:double"&gt;12.0211734021983&lt;/D&gt;&lt;D xsi:type="xsd:double"&gt;11.3844040214706&lt;/D&gt;&lt;D xsi:type="xsd:double"&gt;11.1236994656244&lt;/D&gt;&lt;D xsi:type="xsd:double"&gt;9.98060509403488&lt;/D&gt;&lt;D xsi:type="xsd:double"&gt;10.8399098476761&lt;/D&gt;&lt;D xsi:type="xsd:double"&gt;7.86239196050859&lt;/D&gt;&lt;D xsi:type="xsd:double"&gt;7.98976817651293&lt;/D&gt;&lt;D xsi:type="xsd:double"&gt;5.8243974312227&lt;/D&gt;&lt;D xsi:type="xsd:double"&gt;3.92358548344038&lt;/D&gt;&lt;D xsi:type="xsd:double"&gt;2.34310072116029&lt;/D&gt;&lt;D xsi:type="xsd:double"&gt;2.1164270934139&lt;/D&gt;&lt;D xsi:type="xsd:double"&gt;2.81026774667173&lt;/D&gt;&lt;D xsi:type="xsd:double"&gt;3.36470749888358&lt;/D&gt;&lt;/FQL&gt;&lt;FQL&gt;&lt;Q&gt;GOOGL-US^FF_OPER_MGN(QTR_R,0,-13Q,FQ)&lt;/Q&gt;&lt;R&gt;14&lt;/R&gt;&lt;C&gt;1&lt;/C&gt;&lt;D xsi:type="xsd:double"&gt;32.5077688004972&lt;/D&gt;&lt;D xsi:type="xsd:double"&gt;33.7275212839265&lt;/D&gt;&lt;D xsi:type="xsd:double"&gt;32.0915717114745&lt;/D&gt;&lt;D xsi:type="xsd:double"&gt;32.2987841497547&lt;/D&gt;&lt;D xsi:type="xsd:double"&gt;32.281427221172&lt;/D&gt;&lt;D xsi:type="xsd:double"&gt;33.2707818111773&lt;/D&gt;&lt;D xsi:type="xsd:double"&gt;27.3375116063138&lt;/D&gt;&lt;D xsi:type="xsd:double"&gt;27.9422119070592&lt;/D&gt;&lt;D xsi:type="xsd:double"&gt;29.269436997319&lt;/D&gt;&lt;D xsi:type="xsd:double"&gt;27.7247751172833&lt;/D&gt;&lt;D xsi:type="xsd:double"&gt;23.204075405617&lt;/D&gt;&lt;D xsi:type="xsd:double"&gt;24.0993952143045&lt;/D&gt;&lt;D xsi:type="xsd:double"&gt;27.524563909449&lt;/D&gt;&lt;D xsi:type="xsd:double"&gt;29.2560494884325&lt;/D&gt;&lt;/FQL&gt;&lt;FQL&gt;&lt;Q&gt;AAPL-US^FF_OPER_MGN(QTR_R,0,-13Q,FQ)&lt;/Q&gt;&lt;R&gt;14&lt;/R&gt;&lt;C&gt;1&lt;/C&gt;&lt;D xsi:type="xsd:double"&gt;29.9906418818325&lt;/D&gt;&lt;D xsi:type="xsd:double"&gt;31.0290586100945&lt;/D&gt;&lt;D xsi:type="xsd:double"&gt;34.4585679806919&lt;/D&gt;&lt;D xsi:type="xsd:double"&gt;31.1713894448541&lt;/D&gt;&lt;D xsi:type="xsd:double"&gt;29.5557084066824&lt;/D&gt;&lt;D xsi:type="xsd:double"&gt;30.7427853624674&lt;/D&gt;&lt;D xsi:type="xsd:double"&gt;33.7637466025507&lt;/D&gt;&lt;D xsi:type="xsd:double"&gt;30.1336342711569&lt;/D&gt;&lt;D xsi:type="xsd:double"&gt;28.115945572576&lt;/D&gt;&lt;D xsi:type="xsd:double"&gt;29.8599687882239&lt;/D&gt;&lt;D xsi:type="xsd:double"&gt;30.7424415726309&lt;/D&gt;&lt;D xsi:type="xsd:double"&gt;27.6152020056353&lt;/D&gt;&lt;D xsi:type="xsd:double"&gt;27.8161501464579&lt;/D&gt;&lt;D xsi:type="xsd:double"&gt;30.8178622093382&lt;/D&gt;&lt;/FQL&gt;&lt;FQL&gt;&lt;Q&gt;MSFT-US^FF_OPER_MGN(QTR_R,0,-13Q,FQ)&lt;/Q&gt;&lt;R&gt;14&lt;/R&gt;&lt;C&gt;1&lt;/C&gt;&lt;D xsi:type="xsd:double"&gt;44.9012964246936&lt;/D&gt;&lt;D xsi:type="xsd:double"&gt;45.6712242742557&lt;/D&gt;&lt;D xsi:type="xsd:double"&gt;45.4575482536765&lt;/D&gt;&lt;D xsi:type="xsd:double"&gt;46.5838225203934&lt;/D&gt;&lt;D xsi:type="xsd:double"&gt;43.1427379609746&lt;/D&gt;&lt;D xsi:type="xsd:double"&gt;44.587603866921&lt;/D&gt;&lt;D xsi:type="xsd:double"&gt;43.5859400193486&lt;/D&gt;&lt;D xsi:type="xsd:double"&gt;47.5874515632465&lt;/D&gt;&lt;D xsi:type="xsd:double"&gt;43.1650323016961&lt;/D&gt;&lt;D xsi:type="xsd:double"&gt;42.2876818585996&lt;/D&gt;&lt;D xsi:type="xsd:double"&gt;40.9483003772726&lt;/D&gt;&lt;D xsi:type="xsd:double"&gt;42.9312477554766&lt;/D&gt;&lt;D xsi:type="xsd:double"&gt;39.5912465053504&lt;/D&gt;&lt;D xsi:type="xsd:double"&gt;41.2560777957861&lt;/D&gt;&lt;/FQL&gt;&lt;FQL&gt;&lt;Q&gt;NVDA-US^FF_OPER_MGN(QTR_R,0,-13Q,FQ)&lt;/Q&gt;&lt;R&gt;14&lt;/R&gt;&lt;C&gt;1&lt;/C&gt;&lt;D xsi:type="xsd:double"&gt;60.8433348308838&lt;/D&gt;&lt;D xsi:type="xsd:double"&gt;49.1080749852481&lt;/D&gt;&lt;D xsi:type="xsd:double"&gt;61.1070148229132&lt;/D&gt;&lt;D xsi:type="xsd:double"&gt;62.3368109001767&lt;/D&gt;&lt;D xsi:type="xsd:double"&gt;62.0572569906791&lt;/D&gt;&lt;D xsi:type="xsd:double"&gt;64.9247427430502&lt;/D&gt;&lt;D xsi:type="xsd:double"&gt;61.5934488530969&lt;/D&gt;&lt;D xsi:type="xsd:double"&gt;57.4889624724062&lt;/D&gt;&lt;D xsi:type="xsd:double"&gt;50.3442659361812&lt;/D&gt;&lt;D xsi:type="xsd:double"&gt;29.7552836484983&lt;/D&gt;&lt;D xsi:type="xsd:double"&gt;20.7734258800198&lt;/D&gt;&lt;D xsi:type="xsd:double"&gt;10.1331984488282&lt;/D&gt;&lt;D xsi:type="xsd:double"&gt;7.44331742243437&lt;/D&gt;&lt;D xsi:type="xsd:double"&gt;38.863416988417&lt;/D&gt;&lt;/FQL&gt;&lt;FQL&gt;&lt;Q&gt;NVDA-US^JULIAN(FF_OPER_MGN(QTR_R,0,-13Q,FQ).DATES)&lt;/Q&gt;&lt;R&gt;14&lt;/R&gt;&lt;C&gt;1&lt;/C&gt;&lt;D xsi:type="xsd:long"&gt;45869&lt;/D&gt;&lt;D xsi:type="xsd:long"&gt;45777&lt;/D&gt;&lt;D xsi:type="xsd:long"&gt;45688&lt;/D&gt;&lt;D xsi:type="xsd:long"&gt;45596&lt;/D&gt;&lt;D xsi:type="xsd:long"&gt;45504&lt;/D&gt;&lt;D xsi:type="xsd:long"&gt;45412&lt;/D&gt;&lt;D xsi:type="xsd:long"&gt;45322&lt;/D&gt;&lt;D xsi:type="xsd:long"&gt;45230&lt;/D&gt;&lt;D xsi:type="xsd:long"&gt;45138&lt;/D&gt;&lt;D xsi:type="xsd:long"&gt;45044&lt;/D&gt;&lt;D xsi:type="xsd:long"&gt;44957&lt;/D&gt;&lt;D xsi:type="xsd:long"&gt;44865&lt;/D&gt;&lt;D xsi:type="xsd:long"&gt;44771&lt;/D&gt;&lt;D xsi:type="xsd:long"&gt;44680&lt;/D&gt;&lt;/FQL&gt;&lt;FQL&gt;&lt;Q&gt;005930-KR^FREF_ENTITY_COUNTRY(HQ,NAME)&lt;/Q&gt;&lt;R&gt;1&lt;/R&gt;&lt;C&gt;1&lt;/C&gt;&lt;D xsi:type="xsd:string"&gt;South Korea&lt;/D&gt;&lt;/FQL&gt;&lt;FQL&gt;&lt;Q&gt;PG-US^FREF_ENTITY_COUNTRY(HQ,NAME)&lt;/Q&gt;&lt;R&gt;1&lt;/R&gt;&lt;C&gt;1&lt;/C&gt;&lt;D xsi:type="xsd:string"&gt;United States&lt;/D&gt;&lt;/FQL&gt;&lt;FQL&gt;&lt;Q&gt;BAC-US^FREF_ENTITY_COUNTRY(HQ,NAME)&lt;/Q&gt;&lt;R&gt;1&lt;/R&gt;&lt;C&gt;1&lt;/C&gt;&lt;D xsi:type="xsd:string"&gt;United States&lt;/D&gt;&lt;/FQL&gt;&lt;FQL&gt;&lt;Q&gt;9988-HK^FREF_ENTITY_COUNTRY(HQ,NAME)&lt;/Q&gt;&lt;R&gt;1&lt;/R&gt;&lt;C&gt;1&lt;/C&gt;&lt;D xsi:type="xsd:string"&gt;China&lt;/D&gt;&lt;/FQL&gt;&lt;FQL&gt;&lt;Q&gt;ABBV-US^FREF_ENTITY_COUNTRY(HQ,NAME)&lt;/Q&gt;&lt;R&gt;1&lt;/R&gt;&lt;C&gt;1&lt;/C&gt;&lt;D xsi:type="xsd:string"&gt;United States&lt;/D&gt;&lt;/FQL&gt;&lt;FQL&gt;&lt;Q&gt;PLTR-US^FREF_ENTITY_COUNTRY(HQ,NAME)&lt;/Q&gt;&lt;R&gt;1&lt;/R&gt;&lt;C&gt;1&lt;/C&gt;&lt;D xsi:type="xsd:string"&gt;United States&lt;/D&gt;&lt;/FQL&gt;&lt;FQL&gt;&lt;Q&gt;HD-US^FREF_ENTITY_COUNTRY(HQ,NAME)&lt;/Q&gt;&lt;R&gt;1&lt;/R&gt;&lt;C&gt;1&lt;/C&gt;&lt;D xsi:type="xsd:string"&gt;United States&lt;/D&gt;&lt;/FQL&gt;&lt;FQL&gt;&lt;Q&gt;COST-US^FREF_ENTITY_COUNTRY(HQ,NAME)&lt;/Q&gt;&lt;R&gt;1&lt;/R&gt;&lt;C&gt;1&lt;/C&gt;&lt;D xsi:type="xsd:string"&gt;United States&lt;/D&gt;&lt;/FQL&gt;&lt;FQL&gt;&lt;Q&gt;JNJ-US^FREF_ENTITY_COUNTRY(HQ,NAME)&lt;/Q&gt;&lt;R&gt;1&lt;/R&gt;&lt;C&gt;1&lt;/C&gt;&lt;D xsi:type="xsd:string"&gt;United States&lt;/D&gt;&lt;/FQL&gt;&lt;FQL&gt;&lt;Q&gt;XOM-US^FREF_ENTITY_COUNTRY(HQ,NAME)&lt;/Q&gt;&lt;R&gt;1&lt;/R&gt;&lt;C&gt;1&lt;/C&gt;&lt;D xsi:type="xsd:string"&gt;United States&lt;/D&gt;&lt;/FQL&gt;&lt;FQL&gt;&lt;Q&gt;NFLX-US^FREF_ENTITY_COUNTRY(HQ,NAME)&lt;/Q&gt;&lt;R&gt;1&lt;/R&gt;&lt;C&gt;1&lt;/C&gt;&lt;D xsi:type="xsd:string"&gt;United States&lt;/D&gt;&lt;/FQL&gt;&lt;FQL&gt;&lt;Q&gt;MA-US^FREF_ENTITY_COUNTRY(HQ,NAME)&lt;/Q&gt;&lt;R&gt;1&lt;/R&gt;&lt;C&gt;1&lt;/C&gt;&lt;D xsi:type="xsd:string"&gt;United States&lt;/D&gt;&lt;/FQL&gt;&lt;FQL&gt;&lt;Q&gt;V-US^FREF_ENTITY_COUNTRY(HQ,NAME)&lt;/Q&gt;&lt;R&gt;1&lt;/R&gt;&lt;C&gt;1&lt;/C&gt;&lt;D xsi:type="xsd:string"&gt;United States&lt;/D&gt;&lt;/FQL&gt;&lt;FQL&gt;&lt;Q&gt;LLY-US^FREF_ENTITY_COUNTRY(HQ,NAME)&lt;/Q&gt;&lt;R&gt;1&lt;/R&gt;&lt;C&gt;1&lt;/C&gt;&lt;D xsi:type="xsd:string"&gt;United States&lt;/D&gt;&lt;/FQL&gt;&lt;FQL&gt;&lt;Q&gt;700-HK^FREF_ENTITY_COUNTRY(HQ,NAME)&lt;/Q&gt;&lt;R&gt;1&lt;/R&gt;&lt;C&gt;1&lt;/C&gt;&lt;D xsi:type="xsd:string"&gt;China&lt;/D&gt;&lt;/FQL&gt;&lt;FQL&gt;&lt;Q&gt;WMT-US^FREF_ENTITY_COUNTRY(HQ,NAME)&lt;/Q&gt;&lt;R&gt;1&lt;/R&gt;&lt;C&gt;1&lt;/C&gt;&lt;D xsi:type="xsd:string"&gt;United States&lt;/D&gt;&lt;/FQL&gt;&lt;FQL&gt;&lt;Q&gt;JPM-US^FREF_ENTITY_COUNTRY(HQ,NAME)&lt;/Q&gt;&lt;R&gt;1&lt;/R&gt;&lt;C&gt;1&lt;/C&gt;&lt;D xsi:type="xsd:string"&gt;United States&lt;/D&gt;&lt;/FQL&gt;&lt;FQL&gt;&lt;Q&gt;ORCL-US^FREF_ENTITY_COUNTRY(HQ,NAME)&lt;/Q&gt;&lt;R&gt;1&lt;/R&gt;&lt;C&gt;1&lt;/C&gt;&lt;D xsi:type="xsd:string"&gt;United States&lt;/D&gt;&lt;/FQL&gt;&lt;FQL&gt;&lt;Q&gt;BRK.B-US^FREF_ENTITY_COUNTRY(HQ,NAME)&lt;/Q&gt;&lt;R&gt;1&lt;/R&gt;&lt;C&gt;1&lt;/C&gt;&lt;D xsi:type="xsd:string"&gt;United States&lt;/D&gt;&lt;/FQL&gt;&lt;FQL&gt;&lt;Q&gt;2330-TW^FREF_ENTITY_COUNTRY(HQ,NAME)&lt;/Q&gt;&lt;R&gt;1&lt;/R&gt;&lt;C&gt;1&lt;/C&gt;&lt;D xsi:type="xsd:string"&gt;Taiwan&lt;/D&gt;&lt;/FQL&gt;&lt;FQL&gt;&lt;Q&gt;TSLA-US^FREF_ENTITY_COUNTRY(HQ,NAME)&lt;/Q&gt;&lt;R&gt;1&lt;/R&gt;&lt;C&gt;1&lt;/C&gt;&lt;D xsi:type="xsd:string"&gt;United States&lt;/D&gt;&lt;/FQL&gt;&lt;FQL&gt;&lt;Q&gt;2222-SA^FREF_ENTITY_COUNTRY(HQ,NAME)&lt;/Q&gt;&lt;R&gt;1&lt;/R&gt;&lt;C&gt;1&lt;/C&gt;&lt;D xsi:type="xsd:string"&gt;Saudi Arabia&lt;/D&gt;&lt;/FQL&gt;&lt;FQL&gt;&lt;Q&gt;META-US^FREF_ENTITY_COUNTRY(HQ,NAME)&lt;/Q&gt;&lt;R&gt;1&lt;/R&gt;&lt;C&gt;1&lt;/C&gt;&lt;D xsi:type="xsd:string"&gt;United States&lt;/D&gt;&lt;/FQL&gt;&lt;FQL&gt;&lt;Q&gt;AVGO-US^FREF_ENTITY_COUNTRY(HQ,NAME)&lt;/Q&gt;&lt;R&gt;1&lt;/R&gt;&lt;C&gt;1&lt;/C&gt;&lt;D xsi:type="xsd:string"&gt;United States&lt;/D&gt;&lt;/FQL&gt;&lt;FQL&gt;&lt;Q&gt;AMZN-US^FREF_ENTITY_COUNTRY(HQ,NAME)&lt;/Q&gt;&lt;R&gt;1&lt;/R&gt;&lt;C&gt;1&lt;/C&gt;&lt;D xsi:type="xsd:string"&gt;United States&lt;/D&gt;&lt;/FQL&gt;&lt;FQL&gt;&lt;Q&gt;GOOGL-US^FREF_ENTITY_COUNTRY(HQ,NAME)&lt;/Q&gt;&lt;R&gt;1&lt;/R&gt;&lt;C&gt;1&lt;/C&gt;&lt;D xsi:type="xsd:string"&gt;United States&lt;/D&gt;&lt;/FQL&gt;&lt;FQL&gt;&lt;Q&gt;AAPL-US^FREF_ENTITY_COUNTRY(HQ,NAME)&lt;/Q&gt;&lt;R&gt;1&lt;/R&gt;&lt;C&gt;1&lt;/C&gt;&lt;D xsi:type="xsd:string"&gt;United States&lt;/D&gt;&lt;/FQL&gt;&lt;FQL&gt;&lt;Q&gt;MSFT-US^FREF_ENTITY_COUNTRY(HQ,NAME)&lt;/Q&gt;&lt;R&gt;1&lt;/R&gt;&lt;C&gt;1&lt;/C&gt;&lt;D xsi:type="xsd:string"&gt;United States&lt;/D&gt;&lt;/FQL&gt;&lt;FQL&gt;&lt;Q&gt;NVDA-US^FF_EPS(ANN_R,0)&lt;/Q&gt;&lt;R&gt;1&lt;/R&gt;&lt;C&gt;1&lt;/C&gt;&lt;D xsi:type="xsd:double"&gt;2.9382&lt;/D&gt;&lt;/FQL&gt;&lt;FQL&gt;&lt;Q&gt;NVDA-US^JULIAN(FF_EPS(ANN_R,0).DATES)&lt;/Q&gt;&lt;R&gt;1&lt;/R&gt;&lt;C&gt;1&lt;/C&gt;&lt;D xsi:type="xsd:long"&gt;45688&lt;/D&gt;&lt;/FQL&gt;&lt;FQL&gt;&lt;Q&gt;1398-HK^FF_EPS(LTM_R,0)&lt;/Q&gt;&lt;R&gt;1&lt;/R&gt;&lt;C&gt;1&lt;/C&gt;&lt;D xsi:type="xsd:double"&gt;1.1014&lt;/D&gt;&lt;/FQL&gt;&lt;FQL&gt;&lt;Q&gt;NVDA-US^JULIAN(FF_EPS(LTM_R,0).DATES)&lt;/Q&gt;&lt;R&gt;1&lt;/R&gt;&lt;C&gt;1&lt;/C&gt;&lt;D xsi:type="xsd:long"&gt;45869&lt;/D&gt;&lt;/FQL&gt;&lt;FQL&gt;&lt;Q&gt;1398-HK^FE_ESTIMATE(EPS,MEAN,NTMA,,NOW,,,'')&lt;/Q&gt;&lt;R&gt;1&lt;/R&gt;&lt;C&gt;1&lt;/C&gt;&lt;D xsi:type="xsd:double"&gt;1.104313&lt;/D&gt;&lt;/FQL&gt;&lt;FQL&gt;&lt;Q&gt;005930-KR^FE_ESTIMATE(EPS,MEAN,NTMA,,NOW,,,'')&lt;/Q&gt;&lt;R&gt;1&lt;/R&gt;&lt;C&gt;1&lt;/C&gt;&lt;D xsi:type="xsd:double"&gt;5967.883&lt;/D&gt;&lt;/FQL&gt;&lt;FQL&gt;&lt;Q&gt;PG-US^FE_ESTIMATE(EPS,MEAN,NTMA,,NOW,,,'')&lt;/Q&gt;&lt;R&gt;1&lt;/R&gt;&lt;C&gt;1&lt;/C&gt;&lt;D xsi:type="xsd:double"&gt;7.096081&lt;/D&gt;&lt;/FQL&gt;&lt;FQL&gt;&lt;Q&gt;BAC-US^FE_ESTIMATE(EPS,MEAN,NTMA,,NOW,,,'')&lt;/Q&gt;&lt;R&gt;1&lt;/R&gt;&lt;C&gt;1&lt;/C&gt;&lt;D xsi:type="xsd:double"&gt;4.1140776&lt;/D&gt;&lt;/FQL&gt;&lt;FQL&gt;&lt;Q&gt;9988-HK^FE_ESTIMATE(EPS,MEAN,NTMA,,NOW,,,'')&lt;/Q&gt;&lt;R&gt;1&lt;/R&gt;&lt;C&gt;1&lt;/C&gt;&lt;D xsi:type="xsd:double"&gt;8.685219&lt;/D&gt;&lt;/FQL&gt;&lt;FQL&gt;&lt;Q&gt;ABBV-US^FE_ESTIMATE(EPS,MEAN,NTMA,,NOW,,,'')&lt;/Q&gt;&lt;R&gt;1&lt;/R&gt;&lt;C&gt;1&lt;/C&gt;&lt;D xsi:type="xsd:double"&gt;13.685449&lt;/D&gt;&lt;/FQL&gt;&lt;FQL&gt;&lt;Q&gt;PLTR-US^FE_ESTIMATE(EPS,MEAN,NTMA,,NOW,,,'')&lt;/Q&gt;&lt;R&gt;1&lt;/R&gt;&lt;C&gt;1&lt;/C&gt;&lt;D xsi:type="xsd:double"&gt;0.78746814&lt;/D&gt;&lt;/FQL&gt;&lt;FQL&gt;&lt;Q&gt;HD-US^FE_ESTIMATE(EPS,MEAN,NTMA,,NOW,,,'')&lt;/Q&gt;&lt;R&gt;1&lt;/R&gt;&lt;C&gt;1&lt;/C&gt;&lt;D xsi:type="xsd:double"&gt;15.84313&lt;/D&gt;&lt;/FQL&gt;&lt;FQL&gt;&lt;Q&gt;COST-US^FE_ESTIMATE(EPS,MEAN,NTMA,,NOW,,,'')&lt;/Q&gt;&lt;R&gt;1&lt;/R&gt;&lt;C&gt;1&lt;/C&gt;&lt;D xsi:type="xsd:double"&gt;20.183407&lt;/D&gt;&lt;/FQL&gt;&lt;FQL&gt;&lt;Q&gt;JNJ-US^FE_ESTIMATE(EPS,MEAN,NTMA,,NOW,,,'')&lt;/Q&gt;&lt;R&gt;1&lt;/R&gt;&lt;C&gt;1&lt;/C&gt;&lt;D xsi:type="xsd:double"&gt;11.2357645&lt;/D&gt;&lt;/FQL&gt;&lt;FQL&gt;&lt;Q&gt;XOM-US^FE_ESTIMATE(EPS,MEAN,NTMA,,NOW,,,'')&lt;/Q&gt;&lt;R&gt;1&lt;/R&gt;&lt;C&gt;1&lt;/C&gt;&lt;D xsi:type="xsd:double"&gt;7.2706175&lt;/D&gt;&lt;/FQL&gt;&lt;FQL&gt;&lt;Q&gt;NFLX-US^FE_ESTIMATE(EPS,MEAN,NTMA,,NOW,,,'')&lt;/Q&gt;&lt;R&gt;1&lt;/R&gt;&lt;C&gt;1&lt;/C&gt;&lt;D xsi:type="xsd:double"&gt;30.721504&lt;/D&gt;&lt;/FQL&gt;&lt;FQL&gt;&lt;Q&gt;MA-US^FE_ESTIMATE(EPS,MEAN,NTMA,,NOW,,,'')&lt;/Q&gt;&lt;R&gt;1&lt;/R&gt;&lt;C&gt;1&lt;/C&gt;&lt;D xsi:type="xsd:double"&gt;18.314692&lt;/D&gt;&lt;/FQL&gt;&lt;FQL&gt;&lt;Q&gt;V-US^FE_ESTIMATE(EPS,MEAN,NTMA,,NOW,,,'')&lt;/Q&gt;&lt;R&gt;1&lt;/R&gt;&lt;C&gt;1&lt;/C&gt;&lt;D xsi:type="xsd:double"&gt;12.832391&lt;/D&gt;&lt;/FQL&gt;&lt;FQL&gt;&lt;Q&gt;LLY-US^FE_ESTIMATE(EPS,MEAN,NTMA,,NOW,,,'')&lt;/Q&gt;&lt;R&gt;1&lt;/R&gt;&lt;C&gt;1&lt;/C&gt;&lt;D xsi:type="xsd:double"&gt;28.22851&lt;/D&gt;&lt;/FQL&gt;&lt;FQL&gt;&lt;Q&gt;700-HK^FE_ESTIMATE(EPS,MEAN,NTMA,,NOW,,,'')&lt;/Q&gt;&lt;R&gt;1&lt;/R&gt;&lt;C&gt;1&lt;/C&gt;&lt;D xsi:type="xsd:double"&gt;32.24599&lt;/D&gt;&lt;/FQL&gt;&lt;FQL&gt;&lt;Q&gt;WMT-US^FE_ESTIMATE(EPS,MEAN,NTMA,,NOW,,,'')&lt;/Q&gt;&lt;R&gt;1&lt;/R&gt;&lt;C&gt;1&lt;/C&gt;&lt;D xsi:type="xsd:double"&gt;2.8244777&lt;/D&gt;&lt;/FQL&gt;&lt;FQL&gt;&lt;Q&gt;JPM-US^FE_ESTIMATE(EPS,MEAN,NTMA,,NOW,,,'')&lt;/Q&gt;&lt;R&gt;1&lt;/R&gt;&lt;C&gt;1&lt;/C&gt;&lt;D xsi:type="xsd:double"&gt;20.43209&lt;/D&gt;&lt;/FQL&gt;&lt;FQL&gt;&lt;Q&gt;ORCL-US^FE_ESTIMATE(EPS,MEAN,NTMA,,NOW,,,'')&lt;/Q&gt;&lt;R&gt;1&lt;/R&gt;&lt;C&gt;1&lt;/C&gt;&lt;D xsi:type="xsd:double"&gt;7.2340064&lt;/D&gt;&lt;/FQL&gt;&lt;FQL&gt;&lt;Q&gt;BRK.B-US^FE_ESTIMATE(EPS,MEAN,NTMA,,NOW,,,'')&lt;/Q&gt;&lt;R&gt;1&lt;/R&gt;&lt;C&gt;1&lt;/C&gt;&lt;D xsi:type="xsd:double"&gt;21.270819&lt;/D&gt;&lt;/FQL&gt;&lt;FQL&gt;&lt;Q&gt;2330-TW^FE_ESTIMATE(EPS,MEAN,NTMA,,NOW,,,'')&lt;/Q&gt;&lt;R&gt;1&lt;/R&gt;&lt;C&gt;1&lt;/C&gt;&lt;D xsi:type="xsd:double"&gt;65.73469&lt;/D&gt;&lt;/FQL&gt;&lt;FQL&gt;&lt;Q&gt;TSLA-US^FE_ESTIMATE(EPS,MEAN,NTMA,,NOW,,,'')&lt;/Q&gt;&lt;R&gt;1&lt;/R&gt;&lt;C&gt;1&lt;/C&gt;&lt;D xsi:type="xsd:double"&gt;2.2965953&lt;/D&gt;&lt;/FQL&gt;&lt;FQL&gt;&lt;Q&gt;2222-SA^FE_ESTIMATE(EPS,MEAN,NTMA,,NOW,,,'')&lt;/Q&gt;&lt;R&gt;1&lt;/R&gt;&lt;C&gt;1&lt;/C&gt;&lt;D xsi:type="xsd:double"&gt;1.5464013&lt;/D&gt;&lt;/FQL&gt;&lt;FQL&gt;&lt;Q&gt;META-US^FE_ESTIMATE(EPS,MEAN,NTMA,,NOW,,,'')&lt;/Q&gt;&lt;R&gt;1&lt;/R&gt;&lt;C&gt;1&lt;/C&gt;&lt;D xsi:type="xsd:double"&gt;29.515469&lt;/D&gt;&lt;/FQL&gt;&lt;FQL&gt;&lt;Q&gt;AVGO-US^FE_ESTIMATE(EPS,MEAN,NTMA,,NOW,,,'')&lt;/Q&gt;&lt;R&gt;1&lt;/R&gt;&lt;C&gt;1&lt;/C&gt;&lt;D xsi:type="xsd:double"&gt;9.03007&lt;/D&gt;&lt;/FQL&gt;&lt;FQL&gt;&lt;Q&gt;AMZN-US^FE_ESTIMATE(EPS,MEAN,NTMA,,NOW,,,'')&lt;/Q&gt;&lt;R&gt;1&lt;/R&gt;&lt;C&gt;1&lt;/C&gt;&lt;D xsi:type="xsd:double"&gt;7.3437867&lt;/D&gt;&lt;/FQL&gt;&lt;FQL&gt;&lt;Q&gt;GOOGL-US^FE_ESTIMATE(EPS,MEAN,NTMA,,NOW,,,'')&lt;/Q&gt;&lt;R&gt;1&lt;/R&gt;&lt;C&gt;1&lt;/C&gt;&lt;D xsi:type="xsd:double"&gt;10.484305&lt;/D&gt;&lt;/FQL&gt;&lt;FQL&gt;&lt;Q&gt;AAPL-US^FE_ESTIMATE(EPS,MEAN,NTMA,,NOW,,,'')&lt;/Q&gt;&lt;R&gt;1&lt;/R&gt;&lt;C&gt;1&lt;/C&gt;&lt;D xsi:type="xsd:double"&gt;7.9973927&lt;/D&gt;&lt;/FQL&gt;&lt;FQL&gt;&lt;Q&gt;MSFT-US^FE_ESTIMATE(EPS,MEAN,NTMA,,NOW,,,'')&lt;/Q&gt;&lt;R&gt;1&lt;/R&gt;&lt;C&gt;1&lt;/C&gt;&lt;D xsi:type="xsd:double"&gt;16.188564&lt;/D&gt;&lt;/FQL&gt;&lt;FQL&gt;&lt;Q&gt;NVDA-US^FE_ESTIMATE(EPS,MEAN,NTMA,,NOW,,,'')&lt;/Q&gt;&lt;R&gt;1&lt;/R&gt;&lt;C&gt;1&lt;/C&gt;&lt;D xsi:type="xsd:double"&gt;5.736164&lt;/D&gt;&lt;/FQL&gt;&lt;FQL&gt;&lt;Q&gt;005930-KR^FF_EPS(LTM_R,0)&lt;/Q&gt;&lt;R&gt;1&lt;/R&gt;&lt;C&gt;1&lt;/C&gt;&lt;D xsi:type="xsd:double"&gt;4489.9987&lt;/D&gt;&lt;/FQL&gt;&lt;FQL&gt;&lt;Q&gt;PG-US^FF_EPS(LTM_R,0)&lt;/Q&gt;&lt;R&gt;1&lt;/R&gt;&lt;C&gt;1&lt;/C&gt;&lt;D xsi:type="xsd:double"&gt;6.5067&lt;/D&gt;&lt;/FQL&gt;&lt;FQL&gt;&lt;Q&gt;BAC-US^FF_EPS(LTM_R,0)&lt;/Q&gt;&lt;R&gt;1&lt;/R&gt;&lt;C&gt;1&lt;/C&gt;&lt;D xsi:type="xsd:double"&gt;3.4147&lt;/D&gt;&lt;/FQL&gt;&lt;FQL&gt;&lt;Q&gt;9988-HK^FF_EPS(LTM_R,0)&lt;/Q&gt;&lt;R&gt;1&lt;/R&gt;&lt;C&gt;1&lt;/C&gt;&lt;D xsi:type="xsd:double"&gt;8.6141&lt;/D&gt;&lt;/FQL&gt;&lt;FQL&gt;&lt;Q&gt;ABBV-US^FF_EPS(LTM_R,0)&lt;/Q&gt;&lt;R&gt;1&lt;/R&gt;&lt;C&gt;1&lt;/C&gt;&lt;D xsi:type="xsd:double"&gt;2.1013&lt;/D&gt;&lt;/FQL&gt;&lt;FQL&gt;&lt;Q&gt;PLTR-US^FF_EPS(LTM_R,0)&lt;/Q&gt;&lt;R&gt;1&lt;/R&gt;&lt;C&gt;1&lt;/C&gt;&lt;D xsi:type="xsd:double"&gt;0.3009&lt;/D&gt;&lt;/FQL&gt;&lt;FQL&gt;&lt;Q&gt;HD-US^FF_EPS(LTM_R,0)&lt;/Q&gt;&lt;R&gt;1&lt;/R&gt;&lt;C&gt;1&lt;/C&gt;&lt;D xsi:type="xsd:double"&gt;14.721&lt;/D&gt;&lt;/FQL&gt;&lt;FQL&gt;&lt;Q&gt;COST-US^FF_EPS(LTM_R,0)&lt;/Q&gt;&lt;R&gt;1&lt;/R&gt;&lt;C&gt;1&lt;/C&gt;&lt;D xsi:type="xsd:double"&gt;17.6293&lt;/D&gt;&lt;/FQL&gt;&lt;FQL&gt;&lt;Q&gt;JNJ-US^FF_EPS(LTM_R,0)&lt;/Q&gt;&lt;R&gt;1&lt;/R&gt;&lt;C&gt;1&lt;/C&gt;&lt;D xsi:type="xsd:double"&gt;9.35&lt;/D&gt;&lt;/FQL&gt;&lt;FQL&gt;&lt;Q&gt;XOM-US^FF_EPS(LTM_R,0)&lt;/Q&gt;&lt;R&gt;1&lt;/R&gt;&lt;C&gt;1&lt;/C&gt;&lt;D xsi:type="xsd:double"&gt;7.0534&lt;/D&gt;&lt;/FQL&gt;&lt;FQL&gt;&lt;Q&gt;NFLX-US^FF_EPS(LTM_R,0)&lt;/Q&gt;&lt;R&gt;1&lt;/R&gt;&lt;C&gt;1&lt;/C&gt;&lt;D xsi:type="xsd:double"&gt;23.4661&lt;/D&gt;&lt;/FQL&gt;&lt;FQL&gt;&lt;Q&gt;MA-US^FF_EPS(LTM_R,0)&lt;/Q&gt;&lt;R&gt;1&lt;/R&gt;&lt;C&gt;1&lt;/C&gt;&lt;D xsi:type="xsd:double"&gt;14.8243&lt;/D&gt;&lt;/FQL&gt;&lt;FQL&gt;&lt;Q&gt;V-US^FF_EPS(LTM_R,0)&lt;/Q&gt;&lt;R&gt;1&lt;/R&gt;&lt;C&gt;1&lt;/C&gt;&lt;D xsi:type="xsd:double"&gt;10.1301&lt;/D&gt;&lt;/FQL&gt;&lt;FQL&gt;&lt;Q&gt;LLY-US^FF_EPS(LTM_R,0)&lt;/Q&gt;&lt;R&gt;1&lt;/R&gt;&lt;C&gt;1&lt;/C&gt;&lt;D xsi:type="xsd:double"&gt;15.0808&lt;/D&gt;&lt;/FQL&gt;&lt;FQL&gt;&lt;Q&gt;700-HK^FF_EPS(LTM_R,0)&lt;/Q&gt;&lt;R&gt;1&lt;/R&gt;&lt;C&gt;1&lt;/C&gt;&lt;D xsi:type="xsd:double"&gt;24.5306&lt;/D&gt;&lt;/FQL&gt;&lt;FQL&gt;&lt;Q&gt;WMT-US^FF_EPS(LTM_R,0)&lt;/Q&gt;&lt;R&gt;1&lt;/R&gt;&lt;C&gt;1&lt;/C&gt;&lt;D xsi:type="xsd:double"&gt;2.6506&lt;/D&gt;&lt;/FQL&gt;&lt;FQL&gt;&lt;Q&gt;JPM-US^FF_EPS(LTM_R,0)&lt;/Q&gt;&lt;R&gt;1&lt;/R&gt;&lt;C&gt;1&lt;/C&gt;&lt;D xsi:type="xsd:double"&gt;19.4895&lt;/D&gt;&lt;/FQL&gt;&lt;FQL&gt;&lt;Q&gt;ORCL-US^FF_EPS(LTM_R,0)&lt;/Q&gt;&lt;R&gt;1&lt;/R&gt;&lt;C&gt;1&lt;/C&gt;&lt;D xsi:type="xsd:double"&gt;4.3197&lt;/D&gt;&lt;/FQL&gt;&lt;FQL&gt;&lt;Q&gt;BRK.B-US^FF_EPS(LTM_R,0)&lt;/Q&gt;&lt;R&gt;1&lt;/R&gt;&lt;C&gt;1&lt;/C&gt;&lt;D xsi:type="xsd:double"&gt;29.1788&lt;/D&gt;&lt;/FQL&gt;&lt;FQL&gt;&lt;Q&gt;2330-TW^FF_EPS(LTM_R,0)&lt;/Q&gt;&lt;R&gt;1&lt;/R&gt;&lt;C&gt;1&lt;/C&gt;&lt;D xsi:type="xsd:double"&gt;56.3034&lt;/D&gt;&lt;/FQL&gt;&lt;FQL&gt;&lt;Q&gt;TSLA-US^FF_EPS(LTM_R,0)&lt;/Q&gt;&lt;R&gt;1&lt;/R&gt;&lt;C&gt;1&lt;/C&gt;&lt;D xsi:type="xsd:double"&gt;1.7268&lt;/D&gt;&lt;/FQL&gt;&lt;FQL&gt;&lt;Q&gt;2222-SA^FF_EPS(LTM_R,0)&lt;/Q&gt;&lt;R&gt;1&lt;/R&gt;&lt;C&gt;1&lt;/C&gt;&lt;D xsi:type="xsd:double"&gt;1.5118&lt;/D&gt;&lt;/FQL&gt;&lt;FQL&gt;&lt;Q&gt;META-US^FF_EPS(LTM_R,0)&lt;/Q&gt;&lt;R&gt;1&lt;/R&gt;&lt;C&gt;1&lt;/C&gt;&lt;D xsi:type="xsd:double"&gt;27.6128&lt;/D&gt;&lt;/FQL&gt;&lt;FQL&gt;&lt;Q&gt;AVGO-US^FF_EPS(LTM_R,0)&lt;/Q&gt;&lt;R&gt;1&lt;/R&gt;&lt;C&gt;1&lt;/C&gt;&lt;D xsi:type="xsd:double"&gt;3.9142&lt;/D&gt;&lt;/FQL&gt;&lt;FQL&gt;&lt;Q&gt;AMZN-US^FF_EPS(LTM_R,0)&lt;/Q&gt;&lt;R&gt;1&lt;/R&gt;&lt;C&gt;1&lt;/C&gt;&lt;D xsi:type="xsd:double"&gt;6.5528&lt;/D&gt;&lt;/FQL&gt;&lt;FQL&gt;&lt;Q&gt;GOOGL-US^FF_EPS(LTM_R,0)&lt;/Q&gt;&lt;R&gt;1&lt;/R&gt;&lt;C&gt;1&lt;/C&gt;&lt;D xsi:type="xsd:double"&gt;9.3885&lt;/D&gt;&lt;/FQL&gt;&lt;FQL&gt;&lt;Q&gt;AAPL-US^FF_EPS(LTM_R,0)&lt;/Q&gt;&lt;R&gt;1&lt;/R&gt;&lt;C&gt;1&lt;/C&gt;&lt;D xsi:type="xsd:double"&gt;6.5782&lt;/D&gt;&lt;/FQL&gt;&lt;FQL&gt;&lt;Q&gt;MSFT-US^FF_EPS(LTM_R,0)&lt;/Q&gt;&lt;R&gt;1&lt;/R&gt;&lt;C&gt;1&lt;/C&gt;&lt;D xsi:type="xsd:double"&gt;13.6416&lt;/D&gt;&lt;/FQL&gt;&lt;FQL&gt;&lt;Q&gt;NVDA-US^FF_EPS(LTM_R,0)&lt;/Q&gt;&lt;R&gt;1&lt;/R&gt;&lt;C&gt;1&lt;/C&gt;&lt;D xsi:type="xsd:double"&gt;3.5135&lt;/D&gt;&lt;/FQL&gt;&lt;/Schema&gt;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tc={5A3E2974-C4C7-4036-8B82-94521F165196}</author>
  </authors>
  <commentList>
    <comment ref="H3" authorId="0" shapeId="0" xr:uid="{5A3E2974-C4C7-4036-8B82-94521F1651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CHECK RANK LOGIC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<sst xmlns="http://schemas.openxmlformats.org/spreadsheetml/2006/main" count="728" uniqueCount="188">
  <si>
    <t>This sheet contains FactSet XML data for use with this workbook's =FDS codes.  Modifying the worksheet's contents may damage the workbook's =FDS functionality.</t>
  </si>
  <si>
    <t>TRYUS10Y-FDS</t>
  </si>
  <si>
    <t>TRYCN10Y-FDS</t>
  </si>
  <si>
    <t>Score</t>
  </si>
  <si>
    <t>Worst</t>
  </si>
  <si>
    <t>Count</t>
  </si>
  <si>
    <t>times darwdown</t>
  </si>
  <si>
    <t>%</t>
  </si>
  <si>
    <t>Growth</t>
  </si>
  <si>
    <t>Min</t>
  </si>
  <si>
    <t>1  month return percentile</t>
  </si>
  <si>
    <t>Country Code</t>
  </si>
  <si>
    <t>10Y Treasury</t>
  </si>
  <si>
    <t>Yield Name</t>
  </si>
  <si>
    <t>KR</t>
  </si>
  <si>
    <t>TW</t>
  </si>
  <si>
    <t>CN</t>
  </si>
  <si>
    <t>US</t>
  </si>
  <si>
    <t>SA</t>
  </si>
  <si>
    <t>TRYKR10Y-FDS</t>
  </si>
  <si>
    <t>TRYTW10Y-FDS</t>
  </si>
  <si>
    <t>TRYSA10Y-FDS</t>
  </si>
  <si>
    <t>REFFFUND-FDS</t>
  </si>
  <si>
    <t>REFCNRMB-FDS</t>
  </si>
  <si>
    <t>REFKRBASE-FDS</t>
  </si>
  <si>
    <t>REFTWDISC-FDS</t>
  </si>
  <si>
    <t>REFSAREPO-FDS</t>
  </si>
  <si>
    <t>3 month change</t>
  </si>
  <si>
    <t>Best</t>
  </si>
  <si>
    <t>median</t>
  </si>
  <si>
    <t>% drawdown</t>
  </si>
  <si>
    <t>Percentile 1montsh back</t>
  </si>
  <si>
    <t>Percentile 2months</t>
  </si>
  <si>
    <t>Average last 3 months</t>
  </si>
  <si>
    <t>Current</t>
  </si>
  <si>
    <t>Current Long termRates</t>
  </si>
  <si>
    <t>Policy rates</t>
  </si>
  <si>
    <t>COUNTRY</t>
  </si>
  <si>
    <t>VALUE</t>
  </si>
  <si>
    <t>LIQUIDITY</t>
  </si>
  <si>
    <t>QUALITY</t>
  </si>
  <si>
    <t>OVERALL SCORE</t>
  </si>
  <si>
    <t>SCORE</t>
  </si>
  <si>
    <t>China</t>
  </si>
  <si>
    <t>Saudi Arabia</t>
  </si>
  <si>
    <t>Taiwan</t>
  </si>
  <si>
    <t>United States</t>
  </si>
  <si>
    <t>South Korea</t>
  </si>
  <si>
    <t>max</t>
  </si>
  <si>
    <t>Total</t>
  </si>
  <si>
    <t>STD_DEV</t>
  </si>
  <si>
    <t>Annualized Volatility</t>
  </si>
  <si>
    <t>1 month change</t>
  </si>
  <si>
    <t>SAFETY</t>
  </si>
  <si>
    <t>TICKER</t>
  </si>
  <si>
    <t>NVDA-US</t>
  </si>
  <si>
    <t>MSFT-US</t>
  </si>
  <si>
    <t>AAPL-US</t>
  </si>
  <si>
    <t>GOOGL-US</t>
  </si>
  <si>
    <t>AMZN-US</t>
  </si>
  <si>
    <t>AVGO-US</t>
  </si>
  <si>
    <t>META-US</t>
  </si>
  <si>
    <t>2222-SA</t>
  </si>
  <si>
    <t>TSLA-US</t>
  </si>
  <si>
    <t>2330-TW</t>
  </si>
  <si>
    <t>BRK.B-US</t>
  </si>
  <si>
    <t>ORCL-US</t>
  </si>
  <si>
    <t>JPM-US</t>
  </si>
  <si>
    <t>WMT-US</t>
  </si>
  <si>
    <t>700-HK</t>
  </si>
  <si>
    <t>LLY-US</t>
  </si>
  <si>
    <t>V-US</t>
  </si>
  <si>
    <t>MA-US</t>
  </si>
  <si>
    <t>NFLX-US</t>
  </si>
  <si>
    <t>XOM-US</t>
  </si>
  <si>
    <t>JNJ-US</t>
  </si>
  <si>
    <t>COST-US</t>
  </si>
  <si>
    <t>HD-US</t>
  </si>
  <si>
    <t>PLTR-US</t>
  </si>
  <si>
    <t>ABBV-US</t>
  </si>
  <si>
    <t>9988-HK</t>
  </si>
  <si>
    <t>BAC-US</t>
  </si>
  <si>
    <t>PG-US</t>
  </si>
  <si>
    <t>005930-KR</t>
  </si>
  <si>
    <t>1398-HK</t>
  </si>
  <si>
    <t>COMPANY</t>
  </si>
  <si>
    <t>PE TRAILING</t>
  </si>
  <si>
    <t>PE FORWARD</t>
  </si>
  <si>
    <t>FCF YIELD</t>
  </si>
  <si>
    <t>EV/EDITDA</t>
  </si>
  <si>
    <t>GROSS PROFIT/EV</t>
  </si>
  <si>
    <t>RANK</t>
  </si>
  <si>
    <t>VALUE RANK</t>
  </si>
  <si>
    <t>TreasuryYield_1M_Change</t>
  </si>
  <si>
    <t>TreasuryYield_3M_Change</t>
  </si>
  <si>
    <t>CentralBankAction</t>
  </si>
  <si>
    <t>LIQUIDITY RANK</t>
  </si>
  <si>
    <t>AVERAGE ROE</t>
  </si>
  <si>
    <t>EARNINGS TRACK RECORD</t>
  </si>
  <si>
    <t>WORST DRAWDOWN</t>
  </si>
  <si>
    <t>AVERAGE GROSS MARGIN</t>
  </si>
  <si>
    <t>QUALITY RANK</t>
  </si>
  <si>
    <t>AVG</t>
  </si>
  <si>
    <t>COUNT</t>
  </si>
  <si>
    <t>Price / 52 week low</t>
  </si>
  <si>
    <t>PRICE/52W_HIGH</t>
  </si>
  <si>
    <t>3M_RETURNS</t>
  </si>
  <si>
    <t>6M_RETURNS</t>
  </si>
  <si>
    <t>PRICE MOMENTUM</t>
  </si>
  <si>
    <t>12M_RETURNS</t>
  </si>
  <si>
    <t>DRAWDOWN FREQ MONTHLY</t>
  </si>
  <si>
    <t>DRAWDOWN FREQ YEARLY</t>
  </si>
  <si>
    <t>12M RETURN PERCENTILE</t>
  </si>
  <si>
    <t>SAFETY RANK</t>
  </si>
  <si>
    <t>CUT OFF</t>
  </si>
  <si>
    <t>DRAWDOWN</t>
  </si>
  <si>
    <t>MONTHLY</t>
  </si>
  <si>
    <t>YEARLY</t>
  </si>
  <si>
    <t>SALES</t>
  </si>
  <si>
    <t>PROFIT</t>
  </si>
  <si>
    <t>PROFIT MARGIN</t>
  </si>
  <si>
    <t>L</t>
  </si>
  <si>
    <t>L-1</t>
  </si>
  <si>
    <t>L-2</t>
  </si>
  <si>
    <t>L-3</t>
  </si>
  <si>
    <t>L-4</t>
  </si>
  <si>
    <t>L-5</t>
  </si>
  <si>
    <t>L-6</t>
  </si>
  <si>
    <t>L-7</t>
  </si>
  <si>
    <t>L-8</t>
  </si>
  <si>
    <t>L-9</t>
  </si>
  <si>
    <t>L-10</t>
  </si>
  <si>
    <t>L-11</t>
  </si>
  <si>
    <t>L-12</t>
  </si>
  <si>
    <t xml:space="preserve">Acceleration </t>
  </si>
  <si>
    <t>Seq growth</t>
  </si>
  <si>
    <t>Accelartion</t>
  </si>
  <si>
    <t>Seq poor growth</t>
  </si>
  <si>
    <t>De-Accelartion</t>
  </si>
  <si>
    <t>Sales YoY</t>
  </si>
  <si>
    <t>Boost</t>
  </si>
  <si>
    <t>L-13</t>
  </si>
  <si>
    <t>EPS YoY</t>
  </si>
  <si>
    <t>Sales QoQ</t>
  </si>
  <si>
    <t>QoQ-Average Growth Rate</t>
  </si>
  <si>
    <t>Delta L</t>
  </si>
  <si>
    <t>Delta (L-1)</t>
  </si>
  <si>
    <t>Delta (L-2)</t>
  </si>
  <si>
    <t>Delta (L-3)</t>
  </si>
  <si>
    <t>Delta (L-4)</t>
  </si>
  <si>
    <t>Delta (L-5)</t>
  </si>
  <si>
    <t>Delta (L-6)</t>
  </si>
  <si>
    <t>Delta (L-7)</t>
  </si>
  <si>
    <t>Delta (L-8)</t>
  </si>
  <si>
    <t>TOTAL SCORE</t>
  </si>
  <si>
    <t>margins Y - Y</t>
  </si>
  <si>
    <t>MARGIN SCORE</t>
  </si>
  <si>
    <t>BIZ MOMENTUM</t>
  </si>
  <si>
    <t>ACCELERATION WEIGHT</t>
  </si>
  <si>
    <t>GROWTH RATE</t>
  </si>
  <si>
    <t>ACCELERATION</t>
  </si>
  <si>
    <t>+VE</t>
  </si>
  <si>
    <t>-VE</t>
  </si>
  <si>
    <t>WEIGHT</t>
  </si>
  <si>
    <t>BOOST</t>
  </si>
  <si>
    <t>CONSOLIDATED RANK</t>
  </si>
  <si>
    <t>EPS FORWARD</t>
  </si>
  <si>
    <t>EPS TRAILING</t>
  </si>
  <si>
    <t>EDITDA/EV</t>
  </si>
  <si>
    <t>EPS TRAILING RANK</t>
  </si>
  <si>
    <t>EPS FORWARD RANK</t>
  </si>
  <si>
    <t>FCF YIELD RANK</t>
  </si>
  <si>
    <t>EDITDA/EV RANK</t>
  </si>
  <si>
    <t>ROE RANK</t>
  </si>
  <si>
    <t>EARNINGS RANK</t>
  </si>
  <si>
    <t>DRAWDOWN RANK</t>
  </si>
  <si>
    <t>GM RANK</t>
  </si>
  <si>
    <t>AVG ROE</t>
  </si>
  <si>
    <t>AVG GROSS MARGIN</t>
  </si>
  <si>
    <t>PROFIT/EV RANK</t>
  </si>
  <si>
    <t>PRICE/52W_H RANK</t>
  </si>
  <si>
    <t>6M RANK</t>
  </si>
  <si>
    <t>3M RANK</t>
  </si>
  <si>
    <t>PRICE MOM RANK</t>
  </si>
  <si>
    <t>DRAWDOWN MON RANK</t>
  </si>
  <si>
    <t>DRAWDOWN YEAR RANK</t>
  </si>
  <si>
    <t>12M RETURN RANK</t>
  </si>
  <si>
    <t>BIZ MOM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</si>
</sst>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0.0%_);\(0.0%\);0.0%_);@_)"/>
    <numFmt numFmtId="167" formatCode="0.0%"/>
    <numFmt numFmtId="168" formatCode="0.000000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21"/>
    <xf numFmtId="0" fontId="14" fillId="0" borderId="21"/>
    <xf numFmtId="0" fontId="15" fillId="0" borderId="6"/>
    <xf numFmtId="0" fontId="15" fillId="0" borderId="0"/>
    <xf numFmtId="0" fontId="16" fillId="10" borderId="0"/>
    <xf numFmtId="0" fontId="17" fillId="11" borderId="0"/>
    <xf numFmtId="0" fontId="18" fillId="12" borderId="0"/>
    <xf numFmtId="0" fontId="19" fillId="8" borderId="12"/>
    <xf numFmtId="0" fontId="20" fillId="13" borderId="12"/>
    <xf numFmtId="0" fontId="21" fillId="13" borderId="12"/>
    <xf numFmtId="0" fontId="22" fillId="0" borderId="22"/>
    <xf numFmtId="0" fontId="9" fillId="14" borderId="23"/>
    <xf numFmtId="0" fontId="10" fillId="0" borderId="0"/>
    <xf numFmtId="0" fontId="7" fillId="9" borderId="12"/>
    <xf numFmtId="0" fontId="23" fillId="0" borderId="0"/>
    <xf numFmtId="0" fontId="6" fillId="0" borderId="24"/>
    <xf numFmtId="0" fontId="11" fillId="15" borderId="0"/>
    <xf numFmtId="0" fontId="7" fillId="16" borderId="0"/>
    <xf numFmtId="0" fontId="7" fillId="17" borderId="0"/>
    <xf numFmtId="0" fontId="11" fillId="18" borderId="0"/>
    <xf numFmtId="0" fontId="11" fillId="19" borderId="0"/>
    <xf numFmtId="0" fontId="7" fillId="5" borderId="0"/>
    <xf numFmtId="0" fontId="7" fillId="3" borderId="0"/>
    <xf numFmtId="0" fontId="11" fillId="20" borderId="0"/>
    <xf numFmtId="0" fontId="11" fillId="21" borderId="0"/>
    <xf numFmtId="0" fontId="7" fillId="22" borderId="0"/>
    <xf numFmtId="0" fontId="7" fillId="2" borderId="0"/>
    <xf numFmtId="0" fontId="11" fillId="23" borderId="0"/>
    <xf numFmtId="0" fontId="11" fillId="24" borderId="0"/>
    <xf numFmtId="0" fontId="7" fillId="25" borderId="0"/>
    <xf numFmtId="0" fontId="7" fillId="4" borderId="0"/>
    <xf numFmtId="0" fontId="11" fillId="26" borderId="0"/>
    <xf numFmtId="0" fontId="11" fillId="27" borderId="0"/>
    <xf numFmtId="0" fontId="7" fillId="6" borderId="0"/>
    <xf numFmtId="0" fontId="7" fillId="28" borderId="0"/>
    <xf numFmtId="0" fontId="11" fillId="29" borderId="0"/>
    <xf numFmtId="0" fontId="11" fillId="30" borderId="0"/>
    <xf numFmtId="0" fontId="7" fillId="31" borderId="0"/>
    <xf numFmtId="0" fontId="7" fillId="32" borderId="0"/>
    <xf numFmtId="0" fontId="11" fillId="7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235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66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7" fontId="0" fillId="0" borderId="0" xfId="0" applyNumberFormat="1"/>
    <xf numFmtId="0" fontId="0" fillId="3" borderId="0" xfId="0" applyFill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6" borderId="0" xfId="0" applyFill="1"/>
    <xf numFmtId="165" fontId="3" fillId="0" borderId="0" xfId="0" applyNumberFormat="1" applyFont="1"/>
    <xf numFmtId="2" fontId="0" fillId="0" borderId="0" xfId="0" applyNumberFormat="1"/>
    <xf numFmtId="167" fontId="0" fillId="0" borderId="0" xfId="2" applyNumberFormat="1" applyFont="1"/>
    <xf numFmtId="10" fontId="0" fillId="0" borderId="0" xfId="0" applyNumberFormat="1"/>
    <xf numFmtId="168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3" fillId="0" borderId="0" xfId="0" applyFont="1"/>
    <xf numFmtId="9" fontId="0" fillId="0" borderId="0" xfId="2" applyFont="1"/>
    <xf numFmtId="10" fontId="0" fillId="0" borderId="0" xfId="2" applyNumberFormat="1" applyFont="1"/>
    <xf numFmtId="0" fontId="0" fillId="0" borderId="25" xfId="0" applyBorder="1"/>
    <xf numFmtId="0" fontId="0" fillId="0" borderId="26" xfId="0" applyBorder="1"/>
    <xf numFmtId="9" fontId="0" fillId="0" borderId="3" xfId="0" applyNumberFormat="1" applyBorder="1"/>
    <xf numFmtId="167" fontId="0" fillId="0" borderId="0" xfId="2" applyNumberFormat="1" applyFont="1" applyFill="1"/>
    <xf numFmtId="0" fontId="1" fillId="0" borderId="29" xfId="0" applyFont="1" applyBorder="1"/>
    <xf numFmtId="0" fontId="1" fillId="0" borderId="0" xfId="0" applyFont="1" applyAlignment="1">
      <alignment wrapText="1"/>
    </xf>
    <xf numFmtId="0" fontId="1" fillId="0" borderId="30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1" fillId="0" borderId="32" xfId="0" applyFont="1" applyBorder="1" applyAlignment="1">
      <alignment wrapText="1"/>
    </xf>
    <xf numFmtId="167" fontId="0" fillId="32" borderId="33" xfId="0" applyNumberFormat="1" applyFill="1" applyBorder="1"/>
    <xf numFmtId="167" fontId="0" fillId="32" borderId="34" xfId="0" applyNumberFormat="1" applyFill="1" applyBorder="1"/>
    <xf numFmtId="167" fontId="0" fillId="32" borderId="35" xfId="0" applyNumberFormat="1" applyFill="1" applyBorder="1"/>
    <xf numFmtId="9" fontId="1" fillId="6" borderId="8" xfId="2" applyFont="1" applyFill="1" applyBorder="1" applyAlignment="1">
      <alignment wrapText="1"/>
    </xf>
    <xf numFmtId="9" fontId="1" fillId="6" borderId="9" xfId="2" applyFont="1" applyFill="1" applyBorder="1" applyAlignment="1">
      <alignment wrapText="1"/>
    </xf>
    <xf numFmtId="9" fontId="1" fillId="6" borderId="29" xfId="2" applyFont="1" applyFill="1" applyBorder="1" applyAlignment="1">
      <alignment wrapText="1"/>
    </xf>
    <xf numFmtId="0" fontId="1" fillId="0" borderId="31" xfId="0" applyFont="1" applyBorder="1"/>
    <xf numFmtId="0" fontId="1" fillId="0" borderId="30" xfId="0" applyFont="1" applyBorder="1"/>
    <xf numFmtId="0" fontId="1" fillId="0" borderId="32" xfId="0" applyFont="1" applyBorder="1"/>
    <xf numFmtId="9" fontId="0" fillId="0" borderId="8" xfId="0" applyNumberFormat="1" applyBorder="1"/>
    <xf numFmtId="9" fontId="0" fillId="0" borderId="9" xfId="0" applyNumberFormat="1" applyBorder="1"/>
    <xf numFmtId="9" fontId="1" fillId="6" borderId="8" xfId="0" applyNumberFormat="1" applyFont="1" applyFill="1" applyBorder="1"/>
    <xf numFmtId="9" fontId="1" fillId="6" borderId="9" xfId="0" applyNumberFormat="1" applyFont="1" applyFill="1" applyBorder="1"/>
    <xf numFmtId="9" fontId="1" fillId="6" borderId="29" xfId="0" applyNumberFormat="1" applyFont="1" applyFill="1" applyBorder="1"/>
    <xf numFmtId="9" fontId="0" fillId="6" borderId="8" xfId="0" applyNumberFormat="1" applyFill="1" applyBorder="1"/>
    <xf numFmtId="9" fontId="0" fillId="6" borderId="9" xfId="0" applyNumberFormat="1" applyFill="1" applyBorder="1"/>
    <xf numFmtId="9" fontId="0" fillId="6" borderId="29" xfId="0" applyNumberFormat="1" applyFill="1" applyBorder="1"/>
    <xf numFmtId="0" fontId="1" fillId="3" borderId="0" xfId="0" applyFont="1" applyFill="1"/>
    <xf numFmtId="9" fontId="1" fillId="6" borderId="8" xfId="2" applyFont="1" applyFill="1" applyBorder="1" applyAlignment="1">
      <alignment horizontal="center" wrapText="1"/>
    </xf>
    <xf numFmtId="9" fontId="1" fillId="6" borderId="9" xfId="2" applyFont="1" applyFill="1" applyBorder="1" applyAlignment="1">
      <alignment horizontal="center" wrapText="1"/>
    </xf>
    <xf numFmtId="9" fontId="1" fillId="6" borderId="29" xfId="2" applyFont="1" applyFill="1" applyBorder="1" applyAlignment="1">
      <alignment horizontal="center" wrapText="1"/>
    </xf>
    <xf numFmtId="0" fontId="0" fillId="0" borderId="0" xfId="1" applyNumberFormat="1" applyFont="1"/>
    <xf numFmtId="0" fontId="0" fillId="0" borderId="0" xfId="1" applyNumberFormat="1" applyFont="1" applyBorder="1"/>
    <xf numFmtId="165" fontId="0" fillId="0" borderId="0" xfId="1" applyNumberFormat="1" applyFont="1" applyFill="1"/>
    <xf numFmtId="165" fontId="0" fillId="0" borderId="0" xfId="1" applyNumberFormat="1" applyFont="1"/>
    <xf numFmtId="165" fontId="2" fillId="0" borderId="0" xfId="1" applyNumberFormat="1" applyFont="1"/>
    <xf numFmtId="0" fontId="0" fillId="0" borderId="9" xfId="0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6" borderId="29" xfId="0" applyFont="1" applyFill="1" applyBorder="1"/>
    <xf numFmtId="0" fontId="27" fillId="6" borderId="25" xfId="0" applyFont="1" applyFill="1" applyBorder="1" applyAlignment="1">
      <alignment wrapText="1"/>
    </xf>
    <xf numFmtId="0" fontId="27" fillId="6" borderId="4" xfId="0" applyFont="1" applyFill="1" applyBorder="1" applyAlignment="1">
      <alignment wrapText="1"/>
    </xf>
    <xf numFmtId="0" fontId="0" fillId="6" borderId="37" xfId="0" applyFill="1" applyBorder="1" applyAlignment="1">
      <alignment vertical="top"/>
    </xf>
    <xf numFmtId="0" fontId="0" fillId="6" borderId="36" xfId="0" applyFill="1" applyBorder="1" applyAlignment="1">
      <alignment vertical="top"/>
    </xf>
    <xf numFmtId="0" fontId="0" fillId="0" borderId="27" xfId="0" applyBorder="1"/>
    <xf numFmtId="9" fontId="26" fillId="6" borderId="5" xfId="2" applyFont="1" applyFill="1" applyBorder="1" applyAlignment="1">
      <alignment horizontal="center"/>
    </xf>
    <xf numFmtId="9" fontId="26" fillId="6" borderId="6" xfId="2" applyFont="1" applyFill="1" applyBorder="1" applyAlignment="1">
      <alignment horizontal="center"/>
    </xf>
    <xf numFmtId="9" fontId="26" fillId="6" borderId="7" xfId="2" applyFont="1" applyFill="1" applyBorder="1" applyAlignment="1">
      <alignment horizontal="center"/>
    </xf>
    <xf numFmtId="0" fontId="29" fillId="34" borderId="0" xfId="0" applyFont="1" applyFill="1" applyAlignment="1">
      <alignment wrapText="1"/>
    </xf>
    <xf numFmtId="0" fontId="30" fillId="35" borderId="0" xfId="0" applyFont="1" applyFill="1"/>
    <xf numFmtId="10" fontId="29" fillId="31" borderId="14" xfId="2" applyNumberFormat="1" applyFont="1" applyFill="1" applyBorder="1"/>
    <xf numFmtId="10" fontId="29" fillId="31" borderId="1" xfId="2" applyNumberFormat="1" applyFont="1" applyFill="1" applyBorder="1"/>
    <xf numFmtId="10" fontId="29" fillId="31" borderId="15" xfId="2" applyNumberFormat="1" applyFont="1" applyFill="1" applyBorder="1"/>
    <xf numFmtId="0" fontId="29" fillId="32" borderId="18" xfId="0" applyFont="1" applyFill="1" applyBorder="1"/>
    <xf numFmtId="0" fontId="29" fillId="32" borderId="20" xfId="0" applyFont="1" applyFill="1" applyBorder="1"/>
    <xf numFmtId="0" fontId="29" fillId="25" borderId="12" xfId="0" applyFont="1" applyFill="1" applyBorder="1"/>
    <xf numFmtId="0" fontId="30" fillId="25" borderId="12" xfId="0" applyFont="1" applyFill="1" applyBorder="1"/>
    <xf numFmtId="0" fontId="30" fillId="0" borderId="0" xfId="0" applyFont="1"/>
    <xf numFmtId="0" fontId="30" fillId="25" borderId="18" xfId="0" applyFont="1" applyFill="1" applyBorder="1"/>
    <xf numFmtId="0" fontId="30" fillId="25" borderId="19" xfId="0" applyFont="1" applyFill="1" applyBorder="1"/>
    <xf numFmtId="0" fontId="30" fillId="25" borderId="20" xfId="0" applyFont="1" applyFill="1" applyBorder="1"/>
    <xf numFmtId="0" fontId="29" fillId="0" borderId="1" xfId="0" applyFont="1" applyBorder="1"/>
    <xf numFmtId="0" fontId="29" fillId="0" borderId="0" xfId="0" applyFont="1"/>
    <xf numFmtId="0" fontId="29" fillId="31" borderId="14" xfId="0" applyFont="1" applyFill="1" applyBorder="1"/>
    <xf numFmtId="0" fontId="29" fillId="31" borderId="1" xfId="0" applyFont="1" applyFill="1" applyBorder="1"/>
    <xf numFmtId="0" fontId="29" fillId="31" borderId="15" xfId="0" applyFont="1" applyFill="1" applyBorder="1"/>
    <xf numFmtId="0" fontId="29" fillId="17" borderId="1" xfId="0" applyFont="1" applyFill="1" applyBorder="1"/>
    <xf numFmtId="0" fontId="29" fillId="32" borderId="14" xfId="0" applyFont="1" applyFill="1" applyBorder="1"/>
    <xf numFmtId="0" fontId="29" fillId="32" borderId="15" xfId="0" applyFont="1" applyFill="1" applyBorder="1"/>
    <xf numFmtId="0" fontId="29" fillId="32" borderId="1" xfId="0" applyFont="1" applyFill="1" applyBorder="1"/>
    <xf numFmtId="0" fontId="29" fillId="34" borderId="0" xfId="0" applyFont="1" applyFill="1"/>
    <xf numFmtId="0" fontId="29" fillId="34" borderId="1" xfId="0" applyFont="1" applyFill="1" applyBorder="1" applyAlignment="1">
      <alignment wrapText="1"/>
    </xf>
    <xf numFmtId="0" fontId="29" fillId="34" borderId="20" xfId="0" applyFont="1" applyFill="1" applyBorder="1" applyAlignment="1">
      <alignment wrapText="1"/>
    </xf>
    <xf numFmtId="0" fontId="29" fillId="0" borderId="1" xfId="0" applyFont="1" applyBorder="1" applyAlignment="1">
      <alignment horizontal="center"/>
    </xf>
    <xf numFmtId="0" fontId="29" fillId="32" borderId="14" xfId="0" applyFont="1" applyFill="1" applyBorder="1" applyAlignment="1">
      <alignment wrapText="1"/>
    </xf>
    <xf numFmtId="0" fontId="29" fillId="32" borderId="15" xfId="0" applyFont="1" applyFill="1" applyBorder="1" applyAlignment="1">
      <alignment wrapText="1"/>
    </xf>
    <xf numFmtId="9" fontId="29" fillId="0" borderId="1" xfId="0" applyNumberFormat="1" applyFont="1" applyBorder="1"/>
    <xf numFmtId="0" fontId="29" fillId="25" borderId="12" xfId="0" applyFont="1" applyFill="1" applyBorder="1" applyAlignment="1">
      <alignment wrapText="1"/>
    </xf>
    <xf numFmtId="0" fontId="29" fillId="25" borderId="19" xfId="0" applyFont="1" applyFill="1" applyBorder="1" applyAlignment="1">
      <alignment wrapText="1"/>
    </xf>
    <xf numFmtId="0" fontId="29" fillId="25" borderId="20" xfId="0" applyFont="1" applyFill="1" applyBorder="1" applyAlignment="1">
      <alignment wrapText="1"/>
    </xf>
    <xf numFmtId="0" fontId="30" fillId="31" borderId="19" xfId="0" applyFont="1" applyFill="1" applyBorder="1"/>
    <xf numFmtId="0" fontId="30" fillId="31" borderId="20" xfId="0" applyFont="1" applyFill="1" applyBorder="1"/>
    <xf numFmtId="0" fontId="30" fillId="0" borderId="19" xfId="0" applyFont="1" applyBorder="1"/>
    <xf numFmtId="0" fontId="30" fillId="31" borderId="18" xfId="0" applyFont="1" applyFill="1" applyBorder="1"/>
    <xf numFmtId="0" fontId="29" fillId="17" borderId="19" xfId="0" applyFont="1" applyFill="1" applyBorder="1"/>
    <xf numFmtId="0" fontId="29" fillId="25" borderId="19" xfId="0" applyFont="1" applyFill="1" applyBorder="1"/>
    <xf numFmtId="0" fontId="29" fillId="0" borderId="19" xfId="0" applyFont="1" applyBorder="1"/>
    <xf numFmtId="0" fontId="29" fillId="32" borderId="19" xfId="0" applyFont="1" applyFill="1" applyBorder="1"/>
    <xf numFmtId="0" fontId="29" fillId="25" borderId="13" xfId="0" applyFont="1" applyFill="1" applyBorder="1" applyAlignment="1">
      <alignment wrapText="1"/>
    </xf>
    <xf numFmtId="0" fontId="29" fillId="25" borderId="0" xfId="0" applyFont="1" applyFill="1" applyAlignment="1">
      <alignment wrapText="1"/>
    </xf>
    <xf numFmtId="0" fontId="30" fillId="31" borderId="0" xfId="0" applyFont="1" applyFill="1"/>
    <xf numFmtId="0" fontId="30" fillId="31" borderId="17" xfId="0" applyFont="1" applyFill="1" applyBorder="1"/>
    <xf numFmtId="0" fontId="30" fillId="31" borderId="16" xfId="0" applyFont="1" applyFill="1" applyBorder="1"/>
    <xf numFmtId="0" fontId="30" fillId="17" borderId="0" xfId="0" applyFont="1" applyFill="1"/>
    <xf numFmtId="0" fontId="30" fillId="25" borderId="0" xfId="0" applyFont="1" applyFill="1"/>
    <xf numFmtId="0" fontId="30" fillId="32" borderId="0" xfId="0" applyFont="1" applyFill="1"/>
    <xf numFmtId="9" fontId="30" fillId="25" borderId="0" xfId="0" applyNumberFormat="1" applyFont="1" applyFill="1"/>
    <xf numFmtId="0" fontId="31" fillId="0" borderId="0" xfId="0" applyFont="1"/>
    <xf numFmtId="165" fontId="30" fillId="0" borderId="0" xfId="0" applyNumberFormat="1" applyFont="1"/>
    <xf numFmtId="167" fontId="30" fillId="31" borderId="16" xfId="2" applyNumberFormat="1" applyFont="1" applyFill="1" applyBorder="1"/>
    <xf numFmtId="167" fontId="30" fillId="31" borderId="13" xfId="2" applyNumberFormat="1" applyFont="1" applyFill="1" applyBorder="1"/>
    <xf numFmtId="167" fontId="30" fillId="31" borderId="0" xfId="2" applyNumberFormat="1" applyFont="1" applyFill="1" applyBorder="1"/>
    <xf numFmtId="167" fontId="30" fillId="31" borderId="17" xfId="2" applyNumberFormat="1" applyFont="1" applyFill="1" applyBorder="1"/>
    <xf numFmtId="167" fontId="30" fillId="17" borderId="0" xfId="0" applyNumberFormat="1" applyFont="1" applyFill="1"/>
    <xf numFmtId="167" fontId="30" fillId="0" borderId="0" xfId="0" applyNumberFormat="1" applyFont="1"/>
    <xf numFmtId="1" fontId="30" fillId="32" borderId="16" xfId="0" applyNumberFormat="1" applyFont="1" applyFill="1" applyBorder="1"/>
    <xf numFmtId="1" fontId="30" fillId="32" borderId="17" xfId="0" applyNumberFormat="1" applyFont="1" applyFill="1" applyBorder="1"/>
    <xf numFmtId="1" fontId="30" fillId="0" borderId="17" xfId="0" applyNumberFormat="1" applyFont="1" applyBorder="1"/>
    <xf numFmtId="1" fontId="30" fillId="0" borderId="0" xfId="0" applyNumberFormat="1" applyFont="1"/>
    <xf numFmtId="167" fontId="30" fillId="0" borderId="16" xfId="2" applyNumberFormat="1" applyFont="1" applyFill="1" applyBorder="1"/>
    <xf numFmtId="167" fontId="30" fillId="0" borderId="0" xfId="2" applyNumberFormat="1" applyFont="1" applyFill="1" applyBorder="1"/>
    <xf numFmtId="167" fontId="30" fillId="0" borderId="17" xfId="2" applyNumberFormat="1" applyFont="1" applyFill="1" applyBorder="1"/>
    <xf numFmtId="165" fontId="29" fillId="0" borderId="0" xfId="0" applyNumberFormat="1" applyFont="1"/>
    <xf numFmtId="167" fontId="29" fillId="31" borderId="16" xfId="2" applyNumberFormat="1" applyFont="1" applyFill="1" applyBorder="1"/>
    <xf numFmtId="167" fontId="29" fillId="31" borderId="0" xfId="2" applyNumberFormat="1" applyFont="1" applyFill="1" applyBorder="1"/>
    <xf numFmtId="167" fontId="29" fillId="31" borderId="17" xfId="2" applyNumberFormat="1" applyFont="1" applyFill="1" applyBorder="1"/>
    <xf numFmtId="167" fontId="29" fillId="17" borderId="0" xfId="0" applyNumberFormat="1" applyFont="1" applyFill="1"/>
    <xf numFmtId="167" fontId="29" fillId="0" borderId="0" xfId="0" applyNumberFormat="1" applyFont="1"/>
    <xf numFmtId="1" fontId="29" fillId="0" borderId="17" xfId="0" applyNumberFormat="1" applyFont="1" applyBorder="1"/>
    <xf numFmtId="1" fontId="29" fillId="0" borderId="0" xfId="0" applyNumberFormat="1" applyFont="1"/>
    <xf numFmtId="9" fontId="30" fillId="31" borderId="18" xfId="2" applyFont="1" applyFill="1" applyBorder="1"/>
    <xf numFmtId="9" fontId="30" fillId="31" borderId="19" xfId="2" applyFont="1" applyFill="1" applyBorder="1"/>
    <xf numFmtId="14" fontId="29" fillId="25" borderId="0" xfId="0" applyNumberFormat="1" applyFont="1" applyFill="1" applyAlignment="1">
      <alignment wrapText="1"/>
    </xf>
    <xf numFmtId="2" fontId="30" fillId="0" borderId="0" xfId="0" applyNumberFormat="1" applyFont="1"/>
    <xf numFmtId="2" fontId="30" fillId="31" borderId="16" xfId="2" applyNumberFormat="1" applyFont="1" applyFill="1" applyBorder="1"/>
    <xf numFmtId="2" fontId="30" fillId="31" borderId="13" xfId="2" applyNumberFormat="1" applyFont="1" applyFill="1" applyBorder="1"/>
    <xf numFmtId="2" fontId="30" fillId="0" borderId="0" xfId="2" applyNumberFormat="1" applyFont="1"/>
    <xf numFmtId="2" fontId="30" fillId="32" borderId="17" xfId="0" applyNumberFormat="1" applyFont="1" applyFill="1" applyBorder="1"/>
    <xf numFmtId="0" fontId="27" fillId="6" borderId="25" xfId="0" applyFont="1" applyFill="1" applyBorder="1"/>
    <xf numFmtId="0" fontId="27" fillId="6" borderId="4" xfId="0" applyFont="1" applyFill="1" applyBorder="1"/>
    <xf numFmtId="9" fontId="0" fillId="6" borderId="36" xfId="2" applyFont="1" applyFill="1" applyBorder="1" applyAlignment="1">
      <alignment vertical="top"/>
    </xf>
    <xf numFmtId="9" fontId="0" fillId="6" borderId="37" xfId="2" applyFont="1" applyFill="1" applyBorder="1" applyAlignment="1">
      <alignment vertical="top"/>
    </xf>
    <xf numFmtId="0" fontId="29" fillId="4" borderId="32" xfId="0" applyFont="1" applyFill="1" applyBorder="1" applyAlignment="1">
      <alignment wrapText="1"/>
    </xf>
    <xf numFmtId="9" fontId="30" fillId="4" borderId="35" xfId="0" applyNumberFormat="1" applyFont="1" applyFill="1" applyBorder="1"/>
    <xf numFmtId="0" fontId="29" fillId="3" borderId="30" xfId="0" applyFont="1" applyFill="1" applyBorder="1" applyAlignment="1">
      <alignment wrapText="1"/>
    </xf>
    <xf numFmtId="0" fontId="29" fillId="3" borderId="32" xfId="0" applyFont="1" applyFill="1" applyBorder="1" applyAlignment="1">
      <alignment wrapText="1"/>
    </xf>
    <xf numFmtId="9" fontId="30" fillId="3" borderId="33" xfId="0" applyNumberFormat="1" applyFont="1" applyFill="1" applyBorder="1"/>
    <xf numFmtId="9" fontId="30" fillId="3" borderId="35" xfId="0" applyNumberFormat="1" applyFont="1" applyFill="1" applyBorder="1"/>
    <xf numFmtId="9" fontId="30" fillId="0" borderId="0" xfId="0" applyNumberFormat="1" applyFont="1"/>
    <xf numFmtId="0" fontId="29" fillId="32" borderId="12" xfId="0" applyFont="1" applyFill="1" applyBorder="1"/>
    <xf numFmtId="0" fontId="28" fillId="32" borderId="28" xfId="0" applyFont="1" applyFill="1" applyBorder="1" applyAlignment="1">
      <alignment horizontal="center"/>
    </xf>
    <xf numFmtId="0" fontId="28" fillId="32" borderId="8" xfId="0" applyFont="1" applyFill="1" applyBorder="1" applyAlignment="1">
      <alignment horizontal="center"/>
    </xf>
    <xf numFmtId="0" fontId="32" fillId="37" borderId="10" xfId="0" applyFont="1" applyFill="1" applyBorder="1" applyAlignment="1">
      <alignment wrapText="1"/>
    </xf>
    <xf numFmtId="0" fontId="32" fillId="37" borderId="0" xfId="0" applyFont="1" applyFill="1" applyAlignment="1">
      <alignment wrapText="1"/>
    </xf>
    <xf numFmtId="0" fontId="32" fillId="37" borderId="5" xfId="0" applyFont="1" applyFill="1" applyBorder="1" applyAlignment="1">
      <alignment wrapText="1"/>
    </xf>
    <xf numFmtId="0" fontId="32" fillId="37" borderId="6" xfId="0" applyFont="1" applyFill="1" applyBorder="1" applyAlignment="1">
      <alignment wrapText="1"/>
    </xf>
    <xf numFmtId="9" fontId="0" fillId="0" borderId="28" xfId="0" applyNumberFormat="1" applyBorder="1"/>
    <xf numFmtId="165" fontId="0" fillId="0" borderId="2" xfId="0" applyNumberFormat="1" applyBorder="1"/>
    <xf numFmtId="165" fontId="0" fillId="0" borderId="10" xfId="0" applyNumberFormat="1" applyBorder="1"/>
    <xf numFmtId="165" fontId="0" fillId="0" borderId="5" xfId="0" applyNumberFormat="1" applyBorder="1"/>
    <xf numFmtId="9" fontId="0" fillId="0" borderId="2" xfId="0" applyNumberFormat="1" applyBorder="1"/>
    <xf numFmtId="9" fontId="0" fillId="0" borderId="25" xfId="0" applyNumberFormat="1" applyBorder="1"/>
    <xf numFmtId="0" fontId="32" fillId="0" borderId="8" xfId="0" applyFont="1" applyBorder="1" applyAlignment="1">
      <alignment vertical="center"/>
    </xf>
    <xf numFmtId="0" fontId="32" fillId="0" borderId="9" xfId="0" applyFont="1" applyBorder="1" applyAlignment="1">
      <alignment vertical="center"/>
    </xf>
    <xf numFmtId="0" fontId="25" fillId="0" borderId="9" xfId="0" applyFont="1" applyBorder="1" applyAlignment="1">
      <alignment vertical="center"/>
    </xf>
    <xf numFmtId="0" fontId="25" fillId="0" borderId="29" xfId="0" applyFont="1" applyBorder="1" applyAlignment="1">
      <alignment vertical="center"/>
    </xf>
    <xf numFmtId="1" fontId="0" fillId="0" borderId="25" xfId="0" applyNumberFormat="1" applyBorder="1"/>
    <xf numFmtId="1" fontId="0" fillId="0" borderId="27" xfId="0" applyNumberFormat="1" applyBorder="1"/>
    <xf numFmtId="1" fontId="0" fillId="0" borderId="26" xfId="0" applyNumberFormat="1" applyBorder="1"/>
    <xf numFmtId="0" fontId="1" fillId="0" borderId="8" xfId="0" applyFont="1" applyBorder="1"/>
    <xf numFmtId="0" fontId="1" fillId="0" borderId="9" xfId="0" applyFont="1" applyBorder="1"/>
    <xf numFmtId="0" fontId="1" fillId="6" borderId="0" xfId="0" applyFont="1" applyFill="1"/>
    <xf numFmtId="0" fontId="1" fillId="6" borderId="8" xfId="0" applyFont="1" applyFill="1" applyBorder="1" applyAlignment="1">
      <alignment horizontal="center"/>
    </xf>
    <xf numFmtId="10" fontId="1" fillId="6" borderId="9" xfId="2" applyNumberFormat="1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29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10" fontId="1" fillId="0" borderId="9" xfId="2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8" xfId="0" applyFont="1" applyBorder="1"/>
    <xf numFmtId="0" fontId="1" fillId="0" borderId="28" xfId="0" applyFont="1" applyBorder="1" applyAlignment="1">
      <alignment horizontal="center" wrapText="1"/>
    </xf>
    <xf numFmtId="0" fontId="26" fillId="6" borderId="8" xfId="0" applyFont="1" applyFill="1" applyBorder="1" applyAlignment="1">
      <alignment horizontal="center"/>
    </xf>
    <xf numFmtId="0" fontId="26" fillId="6" borderId="9" xfId="0" applyFont="1" applyFill="1" applyBorder="1" applyAlignment="1">
      <alignment horizontal="center"/>
    </xf>
    <xf numFmtId="0" fontId="26" fillId="6" borderId="29" xfId="0" applyFont="1" applyFill="1" applyBorder="1" applyAlignment="1">
      <alignment horizontal="center"/>
    </xf>
    <xf numFmtId="9" fontId="26" fillId="0" borderId="28" xfId="0" applyNumberFormat="1" applyFont="1" applyBorder="1" applyAlignment="1">
      <alignment vertical="center"/>
    </xf>
    <xf numFmtId="0" fontId="26" fillId="6" borderId="2" xfId="0" applyFont="1" applyFill="1" applyBorder="1" applyAlignment="1">
      <alignment horizontal="center" wrapText="1"/>
    </xf>
    <xf numFmtId="0" fontId="26" fillId="6" borderId="3" xfId="0" applyFont="1" applyFill="1" applyBorder="1" applyAlignment="1">
      <alignment horizontal="center" wrapText="1"/>
    </xf>
    <xf numFmtId="0" fontId="26" fillId="6" borderId="4" xfId="0" applyFont="1" applyFill="1" applyBorder="1" applyAlignment="1">
      <alignment horizontal="center" wrapText="1"/>
    </xf>
    <xf numFmtId="0" fontId="26" fillId="6" borderId="8" xfId="0" applyFont="1" applyFill="1" applyBorder="1" applyAlignment="1">
      <alignment horizontal="center" wrapText="1"/>
    </xf>
    <xf numFmtId="0" fontId="26" fillId="6" borderId="9" xfId="0" applyFont="1" applyFill="1" applyBorder="1" applyAlignment="1">
      <alignment horizontal="center" wrapText="1"/>
    </xf>
    <xf numFmtId="0" fontId="26" fillId="6" borderId="29" xfId="0" applyFont="1" applyFill="1" applyBorder="1" applyAlignment="1">
      <alignment horizontal="center" wrapText="1"/>
    </xf>
    <xf numFmtId="0" fontId="26" fillId="6" borderId="25" xfId="0" quotePrefix="1" applyFont="1" applyFill="1" applyBorder="1" applyAlignment="1">
      <alignment horizontal="center" vertical="center" wrapText="1"/>
    </xf>
    <xf numFmtId="0" fontId="26" fillId="6" borderId="26" xfId="0" applyFont="1" applyFill="1" applyBorder="1" applyAlignment="1">
      <alignment horizontal="center" vertical="center" wrapText="1"/>
    </xf>
    <xf numFmtId="0" fontId="0" fillId="17" borderId="8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26" fillId="6" borderId="25" xfId="0" applyFont="1" applyFill="1" applyBorder="1" applyAlignment="1">
      <alignment horizontal="center" vertical="center" wrapText="1"/>
    </xf>
    <xf numFmtId="0" fontId="25" fillId="28" borderId="25" xfId="0" applyFont="1" applyFill="1" applyBorder="1" applyAlignment="1">
      <alignment horizontal="center" vertical="center"/>
    </xf>
    <xf numFmtId="0" fontId="25" fillId="28" borderId="27" xfId="0" applyFont="1" applyFill="1" applyBorder="1" applyAlignment="1">
      <alignment horizontal="center" vertical="center"/>
    </xf>
    <xf numFmtId="0" fontId="32" fillId="33" borderId="2" xfId="0" applyFont="1" applyFill="1" applyBorder="1" applyAlignment="1">
      <alignment horizontal="center" vertical="center"/>
    </xf>
    <xf numFmtId="0" fontId="32" fillId="33" borderId="10" xfId="0" applyFont="1" applyFill="1" applyBorder="1" applyAlignment="1">
      <alignment horizontal="center" vertical="center"/>
    </xf>
    <xf numFmtId="0" fontId="32" fillId="33" borderId="4" xfId="0" applyFont="1" applyFill="1" applyBorder="1" applyAlignment="1">
      <alignment horizontal="center" vertical="center"/>
    </xf>
    <xf numFmtId="0" fontId="32" fillId="33" borderId="11" xfId="0" applyFont="1" applyFill="1" applyBorder="1" applyAlignment="1">
      <alignment horizontal="center" vertical="center"/>
    </xf>
    <xf numFmtId="0" fontId="32" fillId="33" borderId="25" xfId="0" applyFont="1" applyFill="1" applyBorder="1" applyAlignment="1">
      <alignment horizontal="center" vertical="center"/>
    </xf>
    <xf numFmtId="0" fontId="32" fillId="33" borderId="27" xfId="0" applyFont="1" applyFill="1" applyBorder="1" applyAlignment="1">
      <alignment horizontal="center" vertical="center"/>
    </xf>
    <xf numFmtId="10" fontId="29" fillId="17" borderId="0" xfId="2" applyNumberFormat="1" applyFont="1" applyFill="1" applyAlignment="1">
      <alignment horizontal="center"/>
    </xf>
    <xf numFmtId="10" fontId="29" fillId="31" borderId="1" xfId="2" applyNumberFormat="1" applyFont="1" applyFill="1" applyBorder="1" applyAlignment="1">
      <alignment horizontal="center"/>
    </xf>
    <xf numFmtId="0" fontId="29" fillId="31" borderId="1" xfId="0" applyFont="1" applyFill="1" applyBorder="1" applyAlignment="1">
      <alignment horizontal="center"/>
    </xf>
    <xf numFmtId="0" fontId="29" fillId="36" borderId="19" xfId="0" applyFont="1" applyFill="1" applyBorder="1" applyAlignment="1">
      <alignment horizontal="center"/>
    </xf>
    <xf numFmtId="0" fontId="30" fillId="0" borderId="19" xfId="0" applyFont="1" applyBorder="1" applyAlignment="1">
      <alignment horizontal="center"/>
    </xf>
    <xf numFmtId="0" fontId="29" fillId="17" borderId="19" xfId="0" applyFont="1" applyFill="1" applyBorder="1" applyAlignment="1">
      <alignment horizontal="center"/>
    </xf>
    <xf numFmtId="0" fontId="29" fillId="16" borderId="1" xfId="0" applyFont="1" applyFill="1" applyBorder="1" applyAlignment="1">
      <alignment horizontal="center"/>
    </xf>
    <xf numFmtId="0" fontId="29" fillId="0" borderId="1" xfId="0" applyFont="1" applyBorder="1" applyAlignment="1">
      <alignment horizontal="center"/>
    </xf>
    <xf numFmtId="9" fontId="0" fillId="6" borderId="0" xfId="2" applyFont="1" applyFill="1"/>
  </cellXfs>
  <cellStyles count="51">
    <cellStyle name="20% - Accent1 2" xfId="23" xr:uid="{6BF567C9-3E19-4630-AF0A-0733C7BFCE04}"/>
    <cellStyle name="20% - Accent2 2" xfId="27" xr:uid="{5F0600A4-5BB4-497F-9807-6F9D2A2A3D3D}"/>
    <cellStyle name="20% - Accent3 2" xfId="31" xr:uid="{DBF42285-B623-4F8B-BA82-E5910643416B}"/>
    <cellStyle name="20% - Accent4 2" xfId="35" xr:uid="{4DCDC153-26D1-4002-8E2D-81916D625F7E}"/>
    <cellStyle name="20% - Accent5 2" xfId="39" xr:uid="{8DAB878B-1406-49CB-A825-4A720222E27A}"/>
    <cellStyle name="20% - Accent6 2" xfId="43" xr:uid="{D7129595-6E29-4C9E-8A40-CB20ED27F2A1}"/>
    <cellStyle name="40% - Accent1 2" xfId="24" xr:uid="{EE5EFDA3-DAFB-44BD-9F41-B55E770AE017}"/>
    <cellStyle name="40% - Accent2 2" xfId="28" xr:uid="{E60B08D7-FCFC-4B75-949E-53F991A87A95}"/>
    <cellStyle name="40% - Accent3 2" xfId="32" xr:uid="{B55CEAC8-3FFC-42A0-9906-73D0C544EB86}"/>
    <cellStyle name="40% - Accent4 2" xfId="36" xr:uid="{59C4DF45-BCD5-46B6-8F9E-6EDD2098F372}"/>
    <cellStyle name="40% - Accent5 2" xfId="40" xr:uid="{B4421AFC-A7D7-4211-8102-F52CAE046248}"/>
    <cellStyle name="40% - Accent6 2" xfId="44" xr:uid="{4375B196-4796-4AEE-B670-08CF84FDA4DE}"/>
    <cellStyle name="60% - Accent1 2" xfId="25" xr:uid="{5AA6FCB0-CD17-4C34-8429-EDB769B7872A}"/>
    <cellStyle name="60% - Accent2 2" xfId="29" xr:uid="{725B5829-70DC-47F8-94AF-24E67FFE08A6}"/>
    <cellStyle name="60% - Accent3 2" xfId="33" xr:uid="{78968431-9ED7-4764-B0A6-174D90961FDE}"/>
    <cellStyle name="60% - Accent4 2" xfId="37" xr:uid="{2CDE5411-0817-42C7-9BE8-A3F5850D4E7C}"/>
    <cellStyle name="60% - Accent5 2" xfId="41" xr:uid="{AA76549F-F357-40F6-A8A0-F4D9C90E33C5}"/>
    <cellStyle name="60% - Accent6 2" xfId="45" xr:uid="{B834F776-29E6-442B-B2A4-13E499B88243}"/>
    <cellStyle name="Accent1 2" xfId="22" xr:uid="{E31E200E-E4F1-40BC-A964-614943D67F5F}"/>
    <cellStyle name="Accent2 2" xfId="26" xr:uid="{14CB3ABC-1D87-42A7-8EC9-22951DAB35B7}"/>
    <cellStyle name="Accent3 2" xfId="30" xr:uid="{FC8DFCD8-A5C1-453C-A832-7C7EEC8D3A45}"/>
    <cellStyle name="Accent4 2" xfId="34" xr:uid="{C984AEFA-60ED-4827-A0A8-CF53BC33DB1C}"/>
    <cellStyle name="Accent5 2" xfId="38" xr:uid="{C4C081E2-30E4-4FE8-9241-47C9A7D4F425}"/>
    <cellStyle name="Accent6 2" xfId="42" xr:uid="{ACBE0022-0325-4427-B342-7D198FC24C57}"/>
    <cellStyle name="Bad 2" xfId="11" xr:uid="{34FA6DDA-7C4A-4AAF-B54F-AC61B9198874}"/>
    <cellStyle name="Calculation 2" xfId="15" xr:uid="{4C103943-B964-476F-8DED-2CBBE8FF5AB3}"/>
    <cellStyle name="Check Cell 2" xfId="17" xr:uid="{A5B4E367-727F-4FF5-97CD-0B2AC393E0AC}"/>
    <cellStyle name="Comma" xfId="1" builtinId="3"/>
    <cellStyle name="Explanatory Text 2" xfId="20" xr:uid="{CA4E047B-78A0-4149-B455-DA7DEC1140AC}"/>
    <cellStyle name="Good 2" xfId="10" xr:uid="{ACD8C754-FD4D-4B70-9E33-7A7C7FD8649E}"/>
    <cellStyle name="Heading 1 2" xfId="6" xr:uid="{173B1166-3921-420C-8765-28E946828845}"/>
    <cellStyle name="Heading 2 2" xfId="7" xr:uid="{E323F497-5728-45A9-A83B-E5FFBE5F3B8D}"/>
    <cellStyle name="Heading 3 2" xfId="8" xr:uid="{842A6238-2186-496C-BA5F-D924F4DD879D}"/>
    <cellStyle name="Heading 4 2" xfId="9" xr:uid="{0E8A40DF-39D7-4BCE-B781-19E0C27BDDB5}"/>
    <cellStyle name="Hyperlink 2" xfId="49" xr:uid="{585E602A-854D-40CA-B45C-D7EC796A3C12}"/>
    <cellStyle name="Input 2" xfId="13" xr:uid="{9FB5D653-92B2-447E-A9C5-44E81D71809B}"/>
    <cellStyle name="Linked Cell 2" xfId="16" xr:uid="{4DC9DA3A-47A9-4697-9B4B-E2759465A1FF}"/>
    <cellStyle name="Neutral 2" xfId="12" xr:uid="{86A8DAC4-4E23-4DC3-8FAD-3DAEBC1B653E}"/>
    <cellStyle name="Normal" xfId="0" builtinId="0"/>
    <cellStyle name="Normal 2" xfId="4" xr:uid="{1B6474D5-B1FB-4CF3-894C-9CA566BA18CC}"/>
    <cellStyle name="Normal 2 2" xfId="46" xr:uid="{2D7C4D45-C813-4CC8-9258-BED30AB3C215}"/>
    <cellStyle name="Normal 2 2 2" xfId="47" xr:uid="{2C1E2A28-1B42-41ED-B6CB-85F988B9763D}"/>
    <cellStyle name="Normal 3" xfId="48" xr:uid="{D60CEBFB-F3B0-497F-A27B-E0BA49DFEF7C}"/>
    <cellStyle name="Normal 4" xfId="3" xr:uid="{958436DA-23C3-4F88-95CD-360D4C51F944}"/>
    <cellStyle name="Normal 5" xfId="50" xr:uid="{7B936215-C9A4-44ED-9EFF-D9C25E5F21B0}"/>
    <cellStyle name="Note 2" xfId="19" xr:uid="{DA5BF5B2-5940-424E-85C9-00F9C2454F44}"/>
    <cellStyle name="Output 2" xfId="14" xr:uid="{482649A2-BB86-4C01-9ED9-51DFAD926240}"/>
    <cellStyle name="Percent" xfId="2" builtinId="5"/>
    <cellStyle name="Title 2" xfId="5" xr:uid="{FB6D4149-6ABD-4DB4-95B3-0D1495DBAFEF}"/>
    <cellStyle name="Total 2" xfId="21" xr:uid="{AA230248-B9E2-4D03-991C-F308A812F75F}"/>
    <cellStyle name="Warning Text 2" xfId="18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y%20Drive\INDIA_MODEL\INDIA_MODEL_20240123.xlsx" TargetMode="External"/><Relationship Id="rId1" Type="http://schemas.openxmlformats.org/officeDocument/2006/relationships/externalLinkPath" Target="/My%20Drive/INDIA_MODEL/INDIA_MODEL_2024012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mitb\Downloads\20230801%20india%20model%20ARB.xlsx" TargetMode="External"/><Relationship Id="rId1" Type="http://schemas.openxmlformats.org/officeDocument/2006/relationships/externalLinkPath" Target="file:///C:\Users\amitb\Downloads\20230801%20india%20model%20AR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_FDSCACHE__"/>
      <sheetName val="Input"/>
      <sheetName val="DASHBOARD"/>
      <sheetName val="Final Score"/>
      <sheetName val="Formula_Ref"/>
      <sheetName val="Value"/>
      <sheetName val="GROWTH_FACTOR"/>
      <sheetName val="Momnetum "/>
      <sheetName val="Price Mom"/>
      <sheetName val="Contra Momentum"/>
      <sheetName val="CONTRA_MODEL"/>
      <sheetName val="managmnet"/>
      <sheetName val="Cap Alloc"/>
      <sheetName val="Quality Composite"/>
      <sheetName val="Safety-e1"/>
      <sheetName val="OTHER"/>
      <sheetName val="Overearning"/>
      <sheetName val="EBITDA history"/>
      <sheetName val="DPS His"/>
      <sheetName val="Risk e2"/>
      <sheetName val="payout"/>
      <sheetName val="EPS Hist"/>
      <sheetName val="Sales Hist"/>
      <sheetName val="Price Returns"/>
      <sheetName val="MoM price"/>
      <sheetName val="NIFTY_SECTOR_PRICE"/>
      <sheetName val="VOLATILITY"/>
      <sheetName val="PE"/>
      <sheetName val="Factset"/>
      <sheetName val="Sector mom"/>
      <sheetName val="Seq"/>
      <sheetName val="Seq margins"/>
      <sheetName val="EPS_ACCELERATION"/>
      <sheetName val="GM hist"/>
      <sheetName val="ROE his."/>
      <sheetName val="EBITa his"/>
      <sheetName val="Prof Con his"/>
      <sheetName val="R&amp;D"/>
      <sheetName val="Advert"/>
      <sheetName val="Tax"/>
      <sheetName val="qulaity - earnings"/>
      <sheetName val="Goodwill"/>
      <sheetName val="Ownership "/>
      <sheetName val="TARGET PRICE"/>
      <sheetName val="MUTUAL FUNDS"/>
      <sheetName val="CONSOLIDATED"/>
      <sheetName val="MF"/>
      <sheetName val="ACTUAL_ESTIMATE"/>
      <sheetName val="EPS_QUARTERLY"/>
      <sheetName val="Credit rating (2)"/>
      <sheetName val="Credit rating"/>
      <sheetName val="MPQ"/>
      <sheetName val="Universe"/>
      <sheetName val="Univ adju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1">
          <cell r="A1" t="str">
            <v>SEDOL</v>
          </cell>
          <cell r="C1" t="str">
            <v>Company</v>
          </cell>
          <cell r="D1" t="str">
            <v>Bloomberg Code</v>
          </cell>
          <cell r="E1" t="str">
            <v>Country</v>
          </cell>
          <cell r="G1" t="str">
            <v>Current Price</v>
          </cell>
          <cell r="H1" t="str">
            <v>Current Price</v>
          </cell>
          <cell r="I1" t="str">
            <v>Buy / Total Rec</v>
          </cell>
          <cell r="J1" t="str">
            <v># of Analyst Estimate with BUY rating</v>
          </cell>
          <cell r="K1" t="str">
            <v># of Analyst Estimate</v>
          </cell>
          <cell r="L1" t="str">
            <v>EPS Rev (1M)</v>
          </cell>
          <cell r="M1" t="str">
            <v>EPS Estimate (Current)</v>
          </cell>
          <cell r="N1" t="str">
            <v>EPS Estimate (1M ago)</v>
          </cell>
          <cell r="O1" t="str">
            <v>Manual</v>
          </cell>
          <cell r="P1" t="str">
            <v>EPS rev 
3 month</v>
          </cell>
          <cell r="Q1" t="str">
            <v>EPS Estimate (Current)</v>
          </cell>
          <cell r="R1" t="str">
            <v>EPS Estimate (3M ago)</v>
          </cell>
          <cell r="S1" t="str">
            <v>Manual</v>
          </cell>
          <cell r="T1" t="str">
            <v>Low TP</v>
          </cell>
          <cell r="U1" t="str">
            <v>Median TP</v>
          </cell>
          <cell r="V1" t="str">
            <v>High TP</v>
          </cell>
          <cell r="W1" t="str">
            <v>Change in TP last 1 month</v>
          </cell>
          <cell r="X1" t="str">
            <v>Forward EP1</v>
          </cell>
          <cell r="Y1" t="str">
            <v>Forward EP2</v>
          </cell>
          <cell r="Z1" t="str">
            <v>LATEST ESTIMATE</v>
          </cell>
          <cell r="AA1" t="str">
            <v>AVERAGE ESTIMATE</v>
          </cell>
          <cell r="AB1" t="str">
            <v>DIFFERENCE</v>
          </cell>
          <cell r="AC1" t="str">
            <v>Smart Estimate</v>
          </cell>
          <cell r="AD1" t="str">
            <v>Stdev of TP</v>
          </cell>
          <cell r="AE1" t="str">
            <v>EPS Revision Rank 1month</v>
          </cell>
          <cell r="AF1" t="str">
            <v>EPS Revision Rank 3month</v>
          </cell>
          <cell r="AG1" t="str">
            <v>Change in TP</v>
          </cell>
          <cell r="AH1" t="str">
            <v>Analysts' Sentiments- Buy/Total Reco</v>
          </cell>
          <cell r="AI1" t="str">
            <v>Smart Estimate</v>
          </cell>
          <cell r="AJ1" t="str">
            <v xml:space="preserve">Total </v>
          </cell>
          <cell r="AK1" t="str">
            <v>Final Rank</v>
          </cell>
        </row>
        <row r="2">
          <cell r="G2" t="str">
            <v>local ccy</v>
          </cell>
          <cell r="H2" t="str">
            <v>USD</v>
          </cell>
          <cell r="L2" t="str">
            <v>FY1</v>
          </cell>
          <cell r="P2" t="str">
            <v>FY1</v>
          </cell>
          <cell r="T2" t="str">
            <v>current</v>
          </cell>
          <cell r="U2" t="str">
            <v>current</v>
          </cell>
          <cell r="V2" t="str">
            <v>current</v>
          </cell>
          <cell r="W2" t="str">
            <v>Mean</v>
          </cell>
          <cell r="AE2">
            <v>0.25</v>
          </cell>
          <cell r="AF2">
            <v>0.25</v>
          </cell>
          <cell r="AG2">
            <v>0.25</v>
          </cell>
          <cell r="AH2">
            <v>0.1</v>
          </cell>
          <cell r="AI2">
            <v>0.15</v>
          </cell>
        </row>
        <row r="3">
          <cell r="A3" t="str">
            <v>INE470A01017</v>
          </cell>
          <cell r="C3" t="str">
            <v>3M India Limited</v>
          </cell>
          <cell r="E3" t="str">
            <v>India</v>
          </cell>
          <cell r="G3">
            <v>34104.6</v>
          </cell>
          <cell r="H3">
            <v>410.32413000000003</v>
          </cell>
          <cell r="I3">
            <v>1</v>
          </cell>
          <cell r="J3">
            <v>1</v>
          </cell>
          <cell r="K3">
            <v>1</v>
          </cell>
          <cell r="L3">
            <v>0</v>
          </cell>
          <cell r="M3">
            <v>519.4</v>
          </cell>
          <cell r="N3">
            <v>519.4</v>
          </cell>
          <cell r="O3">
            <v>0</v>
          </cell>
          <cell r="P3">
            <v>12.326995999999999</v>
          </cell>
          <cell r="Q3">
            <v>519.4</v>
          </cell>
          <cell r="R3">
            <v>462.4</v>
          </cell>
          <cell r="S3">
            <v>12.326989619377171</v>
          </cell>
          <cell r="T3">
            <v>37000</v>
          </cell>
          <cell r="U3">
            <v>37000</v>
          </cell>
          <cell r="V3">
            <v>37000</v>
          </cell>
          <cell r="W3">
            <v>0</v>
          </cell>
          <cell r="X3">
            <v>1.5229618E-2</v>
          </cell>
          <cell r="Y3">
            <v>1.6725016999999998E-2</v>
          </cell>
          <cell r="Z3" t="e">
            <v>#N/A</v>
          </cell>
          <cell r="AA3" t="e">
            <v>#N/A</v>
          </cell>
          <cell r="AB3">
            <v>0</v>
          </cell>
          <cell r="AC3">
            <v>0</v>
          </cell>
          <cell r="AD3">
            <v>8.5962499999999997E-2</v>
          </cell>
          <cell r="AE3">
            <v>42.5</v>
          </cell>
          <cell r="AF3">
            <v>94.699999999999989</v>
          </cell>
          <cell r="AG3">
            <v>12.7</v>
          </cell>
          <cell r="AH3">
            <v>86</v>
          </cell>
          <cell r="AI3">
            <v>8.3000000000000007</v>
          </cell>
          <cell r="AJ3">
            <v>47.319999999999993</v>
          </cell>
          <cell r="AK3">
            <v>65.7</v>
          </cell>
        </row>
        <row r="4">
          <cell r="A4" t="str">
            <v>INE767A01016</v>
          </cell>
          <cell r="C4" t="str">
            <v>Aarti Drugs Limited</v>
          </cell>
          <cell r="E4" t="str">
            <v>India</v>
          </cell>
          <cell r="G4">
            <v>503.9</v>
          </cell>
          <cell r="H4">
            <v>6.0625929999999997</v>
          </cell>
          <cell r="I4">
            <v>1</v>
          </cell>
          <cell r="J4">
            <v>1</v>
          </cell>
          <cell r="K4">
            <v>1</v>
          </cell>
          <cell r="L4">
            <v>-21.097045999999999</v>
          </cell>
          <cell r="M4">
            <v>18.7</v>
          </cell>
          <cell r="N4">
            <v>23.7</v>
          </cell>
          <cell r="O4">
            <v>-21.097046413502106</v>
          </cell>
          <cell r="P4">
            <v>-28.076920000000001</v>
          </cell>
          <cell r="Q4">
            <v>18.7</v>
          </cell>
          <cell r="R4">
            <v>26</v>
          </cell>
          <cell r="S4">
            <v>-28.076923076923077</v>
          </cell>
          <cell r="T4">
            <v>562</v>
          </cell>
          <cell r="U4">
            <v>562</v>
          </cell>
          <cell r="V4">
            <v>562</v>
          </cell>
          <cell r="W4">
            <v>-7.8688526000000009E-2</v>
          </cell>
          <cell r="X4">
            <v>3.7110539999999997E-2</v>
          </cell>
          <cell r="Y4">
            <v>5.3978970000000001E-2</v>
          </cell>
          <cell r="Z4" t="e">
            <v>#N/A</v>
          </cell>
          <cell r="AA4" t="e">
            <v>#N/A</v>
          </cell>
          <cell r="AB4">
            <v>0</v>
          </cell>
          <cell r="AC4">
            <v>0</v>
          </cell>
          <cell r="AD4">
            <v>8.1463434000000001E-2</v>
          </cell>
          <cell r="AE4">
            <v>2</v>
          </cell>
          <cell r="AF4">
            <v>5.8000000000000007</v>
          </cell>
          <cell r="AG4">
            <v>0.70000000000000007</v>
          </cell>
          <cell r="AH4">
            <v>86</v>
          </cell>
          <cell r="AI4">
            <v>8.3000000000000007</v>
          </cell>
          <cell r="AJ4">
            <v>11.969999999999999</v>
          </cell>
          <cell r="AK4">
            <v>2.7</v>
          </cell>
        </row>
        <row r="5">
          <cell r="A5" t="str">
            <v>INE216P01012</v>
          </cell>
          <cell r="C5" t="str">
            <v>Aavas Financiers Ltd.</v>
          </cell>
          <cell r="E5" t="str">
            <v>India</v>
          </cell>
          <cell r="G5">
            <v>1507.55</v>
          </cell>
          <cell r="H5">
            <v>18.13785</v>
          </cell>
          <cell r="I5">
            <v>0.47368421052631576</v>
          </cell>
          <cell r="J5">
            <v>9</v>
          </cell>
          <cell r="K5">
            <v>19</v>
          </cell>
          <cell r="L5">
            <v>-3.6077841999999999E-2</v>
          </cell>
          <cell r="M5">
            <v>62.572647000000003</v>
          </cell>
          <cell r="N5">
            <v>62.595230000000001</v>
          </cell>
          <cell r="O5">
            <v>-3.6077828933611666E-2</v>
          </cell>
          <cell r="P5">
            <v>-1.3022138999999999</v>
          </cell>
          <cell r="Q5">
            <v>62.572647000000003</v>
          </cell>
          <cell r="R5">
            <v>63.398228000000003</v>
          </cell>
          <cell r="S5">
            <v>-1.3022146297211989</v>
          </cell>
          <cell r="T5">
            <v>1332</v>
          </cell>
          <cell r="U5">
            <v>1707.5</v>
          </cell>
          <cell r="V5">
            <v>2060</v>
          </cell>
          <cell r="W5">
            <v>1.4477706E-2</v>
          </cell>
          <cell r="X5">
            <v>4.1506182000000003E-2</v>
          </cell>
          <cell r="Y5">
            <v>5.0954920000000001E-2</v>
          </cell>
          <cell r="Z5">
            <v>16.2</v>
          </cell>
          <cell r="AA5">
            <v>16.336666000000001</v>
          </cell>
          <cell r="AB5">
            <v>-8.3655991987594547E-3</v>
          </cell>
          <cell r="AC5">
            <v>0</v>
          </cell>
          <cell r="AD5">
            <v>7.2366150000000004E-2</v>
          </cell>
          <cell r="AE5">
            <v>41.5</v>
          </cell>
          <cell r="AF5">
            <v>41.8</v>
          </cell>
          <cell r="AG5">
            <v>53.7</v>
          </cell>
          <cell r="AH5">
            <v>33</v>
          </cell>
          <cell r="AI5">
            <v>8.3000000000000007</v>
          </cell>
          <cell r="AJ5">
            <v>38.794999999999995</v>
          </cell>
          <cell r="AK5">
            <v>50.9</v>
          </cell>
        </row>
        <row r="6">
          <cell r="A6" t="str">
            <v>INE117A01022</v>
          </cell>
          <cell r="C6" t="str">
            <v>ABB India Limited</v>
          </cell>
          <cell r="E6" t="str">
            <v>India</v>
          </cell>
          <cell r="G6">
            <v>4738.25</v>
          </cell>
          <cell r="H6">
            <v>57.007506999999997</v>
          </cell>
          <cell r="I6">
            <v>0.5</v>
          </cell>
          <cell r="J6">
            <v>13</v>
          </cell>
          <cell r="K6">
            <v>26</v>
          </cell>
          <cell r="L6">
            <v>-0.58228683000000003</v>
          </cell>
          <cell r="M6">
            <v>57.188160000000003</v>
          </cell>
          <cell r="N6">
            <v>57.523110000000003</v>
          </cell>
          <cell r="O6">
            <v>-0.58228771010468972</v>
          </cell>
          <cell r="P6">
            <v>9.0584790000000002</v>
          </cell>
          <cell r="Q6">
            <v>57.188160000000003</v>
          </cell>
          <cell r="R6">
            <v>52.438070000000003</v>
          </cell>
          <cell r="S6">
            <v>9.058476027054386</v>
          </cell>
          <cell r="T6">
            <v>2900</v>
          </cell>
          <cell r="U6">
            <v>4965</v>
          </cell>
          <cell r="V6">
            <v>6167</v>
          </cell>
          <cell r="W6">
            <v>1.3977885000000001E-2</v>
          </cell>
          <cell r="X6">
            <v>1.2069468E-2</v>
          </cell>
          <cell r="Y6">
            <v>1.4184448000000001E-2</v>
          </cell>
          <cell r="Z6">
            <v>15.6</v>
          </cell>
          <cell r="AA6">
            <v>16.462837</v>
          </cell>
          <cell r="AB6">
            <v>-5.2411197413908761E-2</v>
          </cell>
          <cell r="AC6">
            <v>0</v>
          </cell>
          <cell r="AD6">
            <v>8.5939280000000007E-2</v>
          </cell>
          <cell r="AE6">
            <v>30.9</v>
          </cell>
          <cell r="AF6">
            <v>90.9</v>
          </cell>
          <cell r="AG6">
            <v>53.300000000000004</v>
          </cell>
          <cell r="AH6">
            <v>33.6</v>
          </cell>
          <cell r="AI6">
            <v>8.3000000000000007</v>
          </cell>
          <cell r="AJ6">
            <v>48.38</v>
          </cell>
          <cell r="AK6">
            <v>66.7</v>
          </cell>
        </row>
        <row r="7">
          <cell r="A7" t="str">
            <v>INE358A01014</v>
          </cell>
          <cell r="C7" t="str">
            <v>Abbott India Limited</v>
          </cell>
          <cell r="E7" t="str">
            <v>India</v>
          </cell>
          <cell r="G7">
            <v>25049.7</v>
          </cell>
          <cell r="H7">
            <v>301.38150000000002</v>
          </cell>
          <cell r="I7">
            <v>0.7142857142857143</v>
          </cell>
          <cell r="J7">
            <v>5</v>
          </cell>
          <cell r="K7">
            <v>7</v>
          </cell>
          <cell r="L7">
            <v>0.9154061</v>
          </cell>
          <cell r="M7">
            <v>548.07010000000002</v>
          </cell>
          <cell r="N7">
            <v>543.09860000000003</v>
          </cell>
          <cell r="O7">
            <v>0.91539547330816706</v>
          </cell>
          <cell r="P7">
            <v>4.049499</v>
          </cell>
          <cell r="Q7">
            <v>548.07010000000002</v>
          </cell>
          <cell r="R7">
            <v>526.73979999999995</v>
          </cell>
          <cell r="S7">
            <v>4.0494946461232084</v>
          </cell>
          <cell r="T7">
            <v>20013</v>
          </cell>
          <cell r="U7">
            <v>26300</v>
          </cell>
          <cell r="V7">
            <v>29000</v>
          </cell>
          <cell r="W7">
            <v>9.5380840000000005E-3</v>
          </cell>
          <cell r="X7">
            <v>2.1879309999999999E-2</v>
          </cell>
          <cell r="Y7">
            <v>2.4395462E-2</v>
          </cell>
          <cell r="Z7" t="e">
            <v>#N/A</v>
          </cell>
          <cell r="AA7" t="e">
            <v>#N/A</v>
          </cell>
          <cell r="AB7">
            <v>0</v>
          </cell>
          <cell r="AC7">
            <v>0</v>
          </cell>
          <cell r="AD7">
            <v>0.10772234</v>
          </cell>
          <cell r="AE7">
            <v>83.7</v>
          </cell>
          <cell r="AF7">
            <v>80.5</v>
          </cell>
          <cell r="AG7">
            <v>49.8</v>
          </cell>
          <cell r="AH7">
            <v>61.7</v>
          </cell>
          <cell r="AI7">
            <v>8.3000000000000007</v>
          </cell>
          <cell r="AJ7">
            <v>60.914999999999999</v>
          </cell>
          <cell r="AK7">
            <v>82</v>
          </cell>
        </row>
        <row r="8">
          <cell r="A8" t="str">
            <v>INE012A01025</v>
          </cell>
          <cell r="C8" t="str">
            <v>ACC Limited</v>
          </cell>
          <cell r="E8" t="str">
            <v>India</v>
          </cell>
          <cell r="G8">
            <v>2477.8000000000002</v>
          </cell>
          <cell r="H8">
            <v>29.811260000000001</v>
          </cell>
          <cell r="I8">
            <v>0.78125</v>
          </cell>
          <cell r="J8">
            <v>25</v>
          </cell>
          <cell r="K8">
            <v>32</v>
          </cell>
          <cell r="L8">
            <v>0.98963840000000003</v>
          </cell>
          <cell r="M8">
            <v>92.647499999999994</v>
          </cell>
          <cell r="N8">
            <v>91.739609999999999</v>
          </cell>
          <cell r="O8">
            <v>0.98963795464139803</v>
          </cell>
          <cell r="P8">
            <v>12.465116999999999</v>
          </cell>
          <cell r="Q8">
            <v>92.647499999999994</v>
          </cell>
          <cell r="R8">
            <v>82.378876000000005</v>
          </cell>
          <cell r="S8">
            <v>12.465117878034636</v>
          </cell>
          <cell r="T8">
            <v>1950</v>
          </cell>
          <cell r="U8">
            <v>2415</v>
          </cell>
          <cell r="V8">
            <v>3600</v>
          </cell>
          <cell r="W8">
            <v>8.4516859999999999E-2</v>
          </cell>
          <cell r="X8">
            <v>3.7391032999999997E-2</v>
          </cell>
          <cell r="Y8">
            <v>4.5144219999999999E-2</v>
          </cell>
          <cell r="Z8">
            <v>15.5</v>
          </cell>
          <cell r="AA8">
            <v>15.5</v>
          </cell>
          <cell r="AB8">
            <v>0</v>
          </cell>
          <cell r="AC8">
            <v>0</v>
          </cell>
          <cell r="AD8">
            <v>9.0376769999999995E-2</v>
          </cell>
          <cell r="AE8">
            <v>83.899999999999991</v>
          </cell>
          <cell r="AF8">
            <v>94.899999999999991</v>
          </cell>
          <cell r="AG8">
            <v>84.8</v>
          </cell>
          <cell r="AH8">
            <v>69.899999999999991</v>
          </cell>
          <cell r="AI8">
            <v>8.3000000000000007</v>
          </cell>
          <cell r="AJ8">
            <v>74.134999999999991</v>
          </cell>
          <cell r="AK8">
            <v>94.8</v>
          </cell>
        </row>
        <row r="9">
          <cell r="A9" t="str">
            <v>INE423A01024</v>
          </cell>
          <cell r="C9" t="str">
            <v>Adani Enterprises Limited</v>
          </cell>
          <cell r="E9" t="str">
            <v>India</v>
          </cell>
          <cell r="G9">
            <v>2894.55</v>
          </cell>
          <cell r="H9">
            <v>34.825319999999998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 t="e">
            <v>#N/A</v>
          </cell>
          <cell r="Z9" t="e">
            <v>#N/A</v>
          </cell>
          <cell r="AA9" t="e">
            <v>#N/A</v>
          </cell>
          <cell r="AB9">
            <v>0</v>
          </cell>
          <cell r="AC9">
            <v>0</v>
          </cell>
          <cell r="AD9">
            <v>8.9315679999999995E-2</v>
          </cell>
          <cell r="AE9">
            <v>42.5</v>
          </cell>
          <cell r="AF9">
            <v>49.4</v>
          </cell>
          <cell r="AG9">
            <v>12.7</v>
          </cell>
          <cell r="AH9">
            <v>0.1</v>
          </cell>
          <cell r="AI9">
            <v>8.3000000000000007</v>
          </cell>
          <cell r="AJ9">
            <v>27.405000000000005</v>
          </cell>
          <cell r="AK9">
            <v>17.100000000000001</v>
          </cell>
        </row>
        <row r="10">
          <cell r="A10" t="str">
            <v>INE364U01010</v>
          </cell>
          <cell r="C10" t="str">
            <v>Adani Green Energy Limited</v>
          </cell>
          <cell r="E10" t="str">
            <v>India</v>
          </cell>
          <cell r="G10">
            <v>1664.5</v>
          </cell>
          <cell r="H10">
            <v>20.026168999999999</v>
          </cell>
          <cell r="I10">
            <v>0</v>
          </cell>
          <cell r="J10">
            <v>0</v>
          </cell>
          <cell r="K10">
            <v>1</v>
          </cell>
          <cell r="L10">
            <v>1.9583364000000001</v>
          </cell>
          <cell r="M10">
            <v>8.5645000000000007</v>
          </cell>
          <cell r="N10">
            <v>8.4</v>
          </cell>
          <cell r="O10">
            <v>1.9583333333333286</v>
          </cell>
          <cell r="P10">
            <v>0</v>
          </cell>
          <cell r="Q10">
            <v>8.5645000000000007</v>
          </cell>
          <cell r="R10">
            <v>0</v>
          </cell>
          <cell r="S10">
            <v>0</v>
          </cell>
          <cell r="T10">
            <v>500</v>
          </cell>
          <cell r="U10">
            <v>500</v>
          </cell>
          <cell r="V10">
            <v>500</v>
          </cell>
          <cell r="W10">
            <v>0.24378108999999998</v>
          </cell>
          <cell r="X10">
            <v>5.1453886999999997E-3</v>
          </cell>
          <cell r="Y10">
            <v>6.3896062999999996E-3</v>
          </cell>
          <cell r="Z10" t="e">
            <v>#N/A</v>
          </cell>
          <cell r="AA10" t="e">
            <v>#N/A</v>
          </cell>
          <cell r="AB10">
            <v>0</v>
          </cell>
          <cell r="AC10">
            <v>0</v>
          </cell>
          <cell r="AD10">
            <v>0.112184696</v>
          </cell>
          <cell r="AE10">
            <v>89.5</v>
          </cell>
          <cell r="AF10">
            <v>49.4</v>
          </cell>
          <cell r="AG10">
            <v>97.8</v>
          </cell>
          <cell r="AH10">
            <v>0.1</v>
          </cell>
          <cell r="AI10">
            <v>8.3000000000000007</v>
          </cell>
          <cell r="AJ10">
            <v>60.429999999999993</v>
          </cell>
          <cell r="AK10">
            <v>80.800000000000011</v>
          </cell>
        </row>
        <row r="11">
          <cell r="A11" t="str">
            <v>INE742F01042</v>
          </cell>
          <cell r="C11" t="str">
            <v>Adani Ports &amp; Special Economic Zone Limited</v>
          </cell>
          <cell r="E11" t="str">
            <v>India</v>
          </cell>
          <cell r="G11">
            <v>1146.6500000000001</v>
          </cell>
          <cell r="H11">
            <v>13.795738</v>
          </cell>
          <cell r="I11">
            <v>0.89473684210526316</v>
          </cell>
          <cell r="J11">
            <v>17</v>
          </cell>
          <cell r="K11">
            <v>19</v>
          </cell>
          <cell r="L11">
            <v>1.9101477</v>
          </cell>
          <cell r="M11">
            <v>38.580170000000003</v>
          </cell>
          <cell r="N11">
            <v>37.857044000000002</v>
          </cell>
          <cell r="O11">
            <v>1.9101491389554859</v>
          </cell>
          <cell r="P11">
            <v>3.0608067999999999</v>
          </cell>
          <cell r="Q11">
            <v>38.580170000000003</v>
          </cell>
          <cell r="R11">
            <v>37.434376</v>
          </cell>
          <cell r="S11">
            <v>3.0608069972904106</v>
          </cell>
          <cell r="T11">
            <v>810</v>
          </cell>
          <cell r="U11">
            <v>1157.5</v>
          </cell>
          <cell r="V11">
            <v>1410</v>
          </cell>
          <cell r="W11">
            <v>0.14766664000000002</v>
          </cell>
          <cell r="X11">
            <v>3.3645988000000002E-2</v>
          </cell>
          <cell r="Y11">
            <v>4.0193085000000003E-2</v>
          </cell>
          <cell r="Z11">
            <v>9.8000000000000007</v>
          </cell>
          <cell r="AA11">
            <v>10.284864000000001</v>
          </cell>
          <cell r="AB11">
            <v>-4.7143452747649306E-2</v>
          </cell>
          <cell r="AC11">
            <v>0</v>
          </cell>
          <cell r="AD11">
            <v>0.15544967000000001</v>
          </cell>
          <cell r="AE11">
            <v>89.3</v>
          </cell>
          <cell r="AF11">
            <v>77.900000000000006</v>
          </cell>
          <cell r="AG11">
            <v>92.600000000000009</v>
          </cell>
          <cell r="AH11">
            <v>82.399999999999991</v>
          </cell>
          <cell r="AI11">
            <v>8.3000000000000007</v>
          </cell>
          <cell r="AJ11">
            <v>74.435000000000002</v>
          </cell>
          <cell r="AK11">
            <v>95.8</v>
          </cell>
        </row>
        <row r="12">
          <cell r="A12" t="str">
            <v>INE814H01011</v>
          </cell>
          <cell r="C12" t="str">
            <v>Adani Power Limited</v>
          </cell>
          <cell r="E12" t="str">
            <v>India</v>
          </cell>
          <cell r="G12">
            <v>542.5</v>
          </cell>
          <cell r="H12">
            <v>6.5270029999999997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 t="e">
            <v>#N/A</v>
          </cell>
          <cell r="Z12" t="e">
            <v>#N/A</v>
          </cell>
          <cell r="AA12" t="e">
            <v>#N/A</v>
          </cell>
          <cell r="AB12">
            <v>0</v>
          </cell>
          <cell r="AC12">
            <v>0</v>
          </cell>
          <cell r="AD12">
            <v>9.7060160000000006E-2</v>
          </cell>
          <cell r="AE12">
            <v>42.5</v>
          </cell>
          <cell r="AF12">
            <v>49.4</v>
          </cell>
          <cell r="AG12">
            <v>12.7</v>
          </cell>
          <cell r="AH12">
            <v>0.1</v>
          </cell>
          <cell r="AI12">
            <v>8.3000000000000007</v>
          </cell>
          <cell r="AJ12">
            <v>27.405000000000005</v>
          </cell>
          <cell r="AK12">
            <v>17.100000000000001</v>
          </cell>
        </row>
        <row r="13">
          <cell r="A13" t="str">
            <v>INE399L01023</v>
          </cell>
          <cell r="C13" t="str">
            <v>Adani Total Gas Ltd.</v>
          </cell>
          <cell r="E13" t="str">
            <v>India</v>
          </cell>
          <cell r="G13">
            <v>1003.35</v>
          </cell>
          <cell r="H13">
            <v>12.071647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 t="e">
            <v>#N/A</v>
          </cell>
          <cell r="Z13" t="e">
            <v>#N/A</v>
          </cell>
          <cell r="AA13" t="e">
            <v>#N/A</v>
          </cell>
          <cell r="AB13">
            <v>0</v>
          </cell>
          <cell r="AC13">
            <v>0</v>
          </cell>
          <cell r="AD13">
            <v>8.3583779999999996E-2</v>
          </cell>
          <cell r="AE13">
            <v>42.5</v>
          </cell>
          <cell r="AF13">
            <v>49.4</v>
          </cell>
          <cell r="AG13">
            <v>12.7</v>
          </cell>
          <cell r="AH13">
            <v>0.1</v>
          </cell>
          <cell r="AI13">
            <v>8.3000000000000007</v>
          </cell>
          <cell r="AJ13">
            <v>27.405000000000005</v>
          </cell>
          <cell r="AK13">
            <v>17.100000000000001</v>
          </cell>
        </row>
        <row r="14">
          <cell r="A14" t="str">
            <v>INE931S01010</v>
          </cell>
          <cell r="C14" t="str">
            <v>Adani Energy Solutions Ltd</v>
          </cell>
          <cell r="E14" t="str">
            <v>India</v>
          </cell>
          <cell r="G14">
            <v>1060.3</v>
          </cell>
          <cell r="H14">
            <v>12.756831999999999</v>
          </cell>
          <cell r="I14">
            <v>1</v>
          </cell>
          <cell r="J14">
            <v>1</v>
          </cell>
          <cell r="K14">
            <v>1</v>
          </cell>
          <cell r="L14">
            <v>-0.10526556500000001</v>
          </cell>
          <cell r="M14">
            <v>9.49</v>
          </cell>
          <cell r="N14">
            <v>9.5</v>
          </cell>
          <cell r="O14">
            <v>-0.10526315789473051</v>
          </cell>
          <cell r="P14">
            <v>-0.10526556500000001</v>
          </cell>
          <cell r="Q14">
            <v>9.49</v>
          </cell>
          <cell r="R14">
            <v>9.5</v>
          </cell>
          <cell r="S14">
            <v>-0.10526315789473051</v>
          </cell>
          <cell r="T14">
            <v>1365</v>
          </cell>
          <cell r="U14">
            <v>1365</v>
          </cell>
          <cell r="V14">
            <v>1365</v>
          </cell>
          <cell r="W14">
            <v>0.05</v>
          </cell>
          <cell r="X14">
            <v>8.9502969999999994E-3</v>
          </cell>
          <cell r="Y14">
            <v>1.0261246E-2</v>
          </cell>
          <cell r="Z14" t="e">
            <v>#N/A</v>
          </cell>
          <cell r="AA14" t="e">
            <v>#N/A</v>
          </cell>
          <cell r="AB14">
            <v>0</v>
          </cell>
          <cell r="AC14">
            <v>0</v>
          </cell>
          <cell r="AD14">
            <v>6.6458920000000005E-2</v>
          </cell>
          <cell r="AE14">
            <v>39.1</v>
          </cell>
          <cell r="AF14">
            <v>49</v>
          </cell>
          <cell r="AG14">
            <v>75.8</v>
          </cell>
          <cell r="AH14">
            <v>86</v>
          </cell>
          <cell r="AI14">
            <v>8.3000000000000007</v>
          </cell>
          <cell r="AJ14">
            <v>50.819999999999993</v>
          </cell>
          <cell r="AK14">
            <v>70.7</v>
          </cell>
        </row>
        <row r="15">
          <cell r="A15" t="str">
            <v>INE699H01024</v>
          </cell>
          <cell r="C15" t="str">
            <v>Adani Wilmar Limited</v>
          </cell>
          <cell r="E15" t="str">
            <v>India</v>
          </cell>
          <cell r="G15">
            <v>351.1</v>
          </cell>
          <cell r="H15">
            <v>4.2242040000000003</v>
          </cell>
          <cell r="I15">
            <v>0.5</v>
          </cell>
          <cell r="J15">
            <v>2</v>
          </cell>
          <cell r="K15">
            <v>4</v>
          </cell>
          <cell r="L15">
            <v>-2.4276427999999999E-2</v>
          </cell>
          <cell r="M15">
            <v>2.002014</v>
          </cell>
          <cell r="N15">
            <v>2.0024999999999999</v>
          </cell>
          <cell r="O15">
            <v>-2.4269662921350132E-2</v>
          </cell>
          <cell r="P15">
            <v>-67.864949999999993</v>
          </cell>
          <cell r="Q15">
            <v>2.002014</v>
          </cell>
          <cell r="R15">
            <v>6.23</v>
          </cell>
          <cell r="S15">
            <v>-67.864943820224724</v>
          </cell>
          <cell r="T15">
            <v>300</v>
          </cell>
          <cell r="U15">
            <v>328</v>
          </cell>
          <cell r="V15">
            <v>515</v>
          </cell>
          <cell r="W15">
            <v>4.2523036E-2</v>
          </cell>
          <cell r="X15">
            <v>5.7021184000000001E-3</v>
          </cell>
          <cell r="Y15">
            <v>2.0259226000000002E-2</v>
          </cell>
          <cell r="Z15" t="e">
            <v>#N/A</v>
          </cell>
          <cell r="AA15" t="e">
            <v>#N/A</v>
          </cell>
          <cell r="AB15">
            <v>0</v>
          </cell>
          <cell r="AC15">
            <v>0</v>
          </cell>
          <cell r="AD15">
            <v>0.10351278999999999</v>
          </cell>
          <cell r="AE15">
            <v>41.9</v>
          </cell>
          <cell r="AF15">
            <v>2.4</v>
          </cell>
          <cell r="AG15">
            <v>71.899999999999991</v>
          </cell>
          <cell r="AH15">
            <v>33.6</v>
          </cell>
          <cell r="AI15">
            <v>8.3000000000000007</v>
          </cell>
          <cell r="AJ15">
            <v>33.654999999999994</v>
          </cell>
          <cell r="AK15">
            <v>39.200000000000003</v>
          </cell>
        </row>
        <row r="16">
          <cell r="A16" t="str">
            <v>INE674K01013</v>
          </cell>
          <cell r="C16" t="str">
            <v>Aditya Birla Capital Ltd.</v>
          </cell>
          <cell r="E16" t="str">
            <v>India</v>
          </cell>
          <cell r="G16">
            <v>165.75</v>
          </cell>
          <cell r="H16">
            <v>1.9941949000000001</v>
          </cell>
          <cell r="I16">
            <v>0.8571428571428571</v>
          </cell>
          <cell r="J16">
            <v>6</v>
          </cell>
          <cell r="K16">
            <v>7</v>
          </cell>
          <cell r="L16">
            <v>-6.0119126000000002E-2</v>
          </cell>
          <cell r="M16">
            <v>11.103820000000001</v>
          </cell>
          <cell r="N16">
            <v>11.110499000000001</v>
          </cell>
          <cell r="O16">
            <v>-6.011431169743453E-2</v>
          </cell>
          <cell r="P16">
            <v>0.44080013000000001</v>
          </cell>
          <cell r="Q16">
            <v>11.103820000000001</v>
          </cell>
          <cell r="R16">
            <v>11.055089000000001</v>
          </cell>
          <cell r="S16">
            <v>0.44080151683989488</v>
          </cell>
          <cell r="T16">
            <v>190</v>
          </cell>
          <cell r="U16">
            <v>209.5</v>
          </cell>
          <cell r="V16">
            <v>225</v>
          </cell>
          <cell r="W16">
            <v>-3.9534885999999998E-2</v>
          </cell>
          <cell r="X16">
            <v>6.6991374000000006E-2</v>
          </cell>
          <cell r="Y16">
            <v>8.2801260000000002E-2</v>
          </cell>
          <cell r="Z16">
            <v>2.79</v>
          </cell>
          <cell r="AA16">
            <v>2.79</v>
          </cell>
          <cell r="AB16">
            <v>0</v>
          </cell>
          <cell r="AC16">
            <v>0</v>
          </cell>
          <cell r="AD16">
            <v>9.9178260000000004E-2</v>
          </cell>
          <cell r="AE16">
            <v>40.9</v>
          </cell>
          <cell r="AF16">
            <v>66.900000000000006</v>
          </cell>
          <cell r="AG16">
            <v>3.5000000000000004</v>
          </cell>
          <cell r="AH16">
            <v>77.2</v>
          </cell>
          <cell r="AI16">
            <v>8.3000000000000007</v>
          </cell>
          <cell r="AJ16">
            <v>36.79</v>
          </cell>
          <cell r="AK16">
            <v>47.199999999999996</v>
          </cell>
        </row>
        <row r="17">
          <cell r="A17" t="str">
            <v>INE647O01011</v>
          </cell>
          <cell r="C17" t="str">
            <v>Aditya Birla Fashion &amp; Retail Ltd.</v>
          </cell>
          <cell r="E17" t="str">
            <v>India</v>
          </cell>
          <cell r="G17">
            <v>241.4</v>
          </cell>
          <cell r="H17">
            <v>2.9043657999999999</v>
          </cell>
          <cell r="I17">
            <v>0.36363636363636365</v>
          </cell>
          <cell r="J17">
            <v>8</v>
          </cell>
          <cell r="K17">
            <v>22</v>
          </cell>
          <cell r="L17">
            <v>100000</v>
          </cell>
          <cell r="M17">
            <v>-4.0296830000000003</v>
          </cell>
          <cell r="N17">
            <v>-4.3315562999999999</v>
          </cell>
          <cell r="O17">
            <v>-6.9691648703723352</v>
          </cell>
          <cell r="P17">
            <v>-100000</v>
          </cell>
          <cell r="Q17">
            <v>-4.0296830000000003</v>
          </cell>
          <cell r="R17">
            <v>-1.9616720000000001</v>
          </cell>
          <cell r="S17">
            <v>105.42083487963332</v>
          </cell>
          <cell r="T17">
            <v>176</v>
          </cell>
          <cell r="U17">
            <v>229.5</v>
          </cell>
          <cell r="V17">
            <v>274</v>
          </cell>
          <cell r="W17">
            <v>1.0813418999999999E-2</v>
          </cell>
          <cell r="X17">
            <v>0</v>
          </cell>
          <cell r="Y17" t="e">
            <v>#N/A</v>
          </cell>
          <cell r="Z17">
            <v>-0.5</v>
          </cell>
          <cell r="AA17">
            <v>-0.21333334000000001</v>
          </cell>
          <cell r="AB17">
            <v>1.3437499267578148</v>
          </cell>
          <cell r="AC17">
            <v>1</v>
          </cell>
          <cell r="AD17">
            <v>5.6662079999999997E-2</v>
          </cell>
          <cell r="AE17">
            <v>99.5</v>
          </cell>
          <cell r="AF17">
            <v>0.2</v>
          </cell>
          <cell r="AG17">
            <v>50.5</v>
          </cell>
          <cell r="AH17">
            <v>25.2</v>
          </cell>
          <cell r="AI17">
            <v>91.8</v>
          </cell>
          <cell r="AJ17">
            <v>53.84</v>
          </cell>
          <cell r="AK17">
            <v>74.7</v>
          </cell>
        </row>
        <row r="18">
          <cell r="A18" t="str">
            <v>INE404A01024</v>
          </cell>
          <cell r="C18" t="str">
            <v>Aditya Birla Sun Life Amc Limited</v>
          </cell>
          <cell r="E18" t="str">
            <v>India</v>
          </cell>
          <cell r="G18">
            <v>467.4</v>
          </cell>
          <cell r="H18">
            <v>5.6234492999999999</v>
          </cell>
          <cell r="I18">
            <v>0.5</v>
          </cell>
          <cell r="J18">
            <v>5</v>
          </cell>
          <cell r="K18">
            <v>10</v>
          </cell>
          <cell r="L18">
            <v>1.0362457</v>
          </cell>
          <cell r="M18">
            <v>23.695271999999999</v>
          </cell>
          <cell r="N18">
            <v>23.452249999999999</v>
          </cell>
          <cell r="O18">
            <v>1.0362417252075984</v>
          </cell>
          <cell r="P18">
            <v>6.9068880000000004</v>
          </cell>
          <cell r="Q18">
            <v>23.695271999999999</v>
          </cell>
          <cell r="R18">
            <v>22.164401999999999</v>
          </cell>
          <cell r="S18">
            <v>6.9068860960020517</v>
          </cell>
          <cell r="T18">
            <v>395</v>
          </cell>
          <cell r="U18">
            <v>480</v>
          </cell>
          <cell r="V18">
            <v>570</v>
          </cell>
          <cell r="W18">
            <v>2.8001551999999999E-2</v>
          </cell>
          <cell r="X18">
            <v>5.0695919999999998E-2</v>
          </cell>
          <cell r="Y18">
            <v>5.3389770000000003E-2</v>
          </cell>
          <cell r="Z18" t="e">
            <v>#N/A</v>
          </cell>
          <cell r="AA18" t="e">
            <v>#N/A</v>
          </cell>
          <cell r="AB18">
            <v>0</v>
          </cell>
          <cell r="AC18">
            <v>0</v>
          </cell>
          <cell r="AD18">
            <v>0.10341744</v>
          </cell>
          <cell r="AE18">
            <v>84.3</v>
          </cell>
          <cell r="AF18">
            <v>88.3</v>
          </cell>
          <cell r="AG18">
            <v>64.5</v>
          </cell>
          <cell r="AH18">
            <v>33.6</v>
          </cell>
          <cell r="AI18">
            <v>8.3000000000000007</v>
          </cell>
          <cell r="AJ18">
            <v>63.879999999999995</v>
          </cell>
          <cell r="AK18">
            <v>85.8</v>
          </cell>
        </row>
        <row r="19">
          <cell r="A19" t="str">
            <v>INE208C01025</v>
          </cell>
          <cell r="C19" t="str">
            <v>Aegis Logistics Limited</v>
          </cell>
          <cell r="E19" t="str">
            <v>India</v>
          </cell>
          <cell r="G19">
            <v>388.15</v>
          </cell>
          <cell r="H19">
            <v>4.6699653000000003</v>
          </cell>
          <cell r="I19">
            <v>0.6</v>
          </cell>
          <cell r="J19">
            <v>3</v>
          </cell>
          <cell r="K19">
            <v>5</v>
          </cell>
          <cell r="L19">
            <v>0</v>
          </cell>
          <cell r="M19">
            <v>15.473965</v>
          </cell>
          <cell r="N19">
            <v>15.473965</v>
          </cell>
          <cell r="O19">
            <v>0</v>
          </cell>
          <cell r="P19">
            <v>0.66081809999999996</v>
          </cell>
          <cell r="Q19">
            <v>15.473965</v>
          </cell>
          <cell r="R19">
            <v>15.372381000000001</v>
          </cell>
          <cell r="S19">
            <v>0.66082150839221754</v>
          </cell>
          <cell r="T19">
            <v>300</v>
          </cell>
          <cell r="U19">
            <v>345</v>
          </cell>
          <cell r="V19">
            <v>450</v>
          </cell>
          <cell r="W19">
            <v>0</v>
          </cell>
          <cell r="X19">
            <v>3.9865940000000002E-2</v>
          </cell>
          <cell r="Y19">
            <v>4.4786359999999997E-2</v>
          </cell>
          <cell r="Z19">
            <v>3.6</v>
          </cell>
          <cell r="AA19">
            <v>3.4214462999999999</v>
          </cell>
          <cell r="AB19">
            <v>5.2186614765808326E-2</v>
          </cell>
          <cell r="AC19">
            <v>0</v>
          </cell>
          <cell r="AD19">
            <v>0.13637105999999999</v>
          </cell>
          <cell r="AE19">
            <v>42.5</v>
          </cell>
          <cell r="AF19">
            <v>69.099999999999994</v>
          </cell>
          <cell r="AG19">
            <v>12.7</v>
          </cell>
          <cell r="AH19">
            <v>46.6</v>
          </cell>
          <cell r="AI19">
            <v>8.3000000000000007</v>
          </cell>
          <cell r="AJ19">
            <v>36.979999999999997</v>
          </cell>
          <cell r="AK19">
            <v>47.8</v>
          </cell>
        </row>
        <row r="20">
          <cell r="A20" t="str">
            <v>INE0BWX01014</v>
          </cell>
          <cell r="C20" t="str">
            <v>Aether Industries Ltd.</v>
          </cell>
          <cell r="E20" t="str">
            <v>India</v>
          </cell>
          <cell r="G20">
            <v>848.15</v>
          </cell>
          <cell r="H20">
            <v>10.204383</v>
          </cell>
          <cell r="I20">
            <v>1</v>
          </cell>
          <cell r="J20">
            <v>6</v>
          </cell>
          <cell r="K20">
            <v>6</v>
          </cell>
          <cell r="L20">
            <v>-9.7916690000000006</v>
          </cell>
          <cell r="M20">
            <v>10.824999999999999</v>
          </cell>
          <cell r="N20">
            <v>12</v>
          </cell>
          <cell r="O20">
            <v>-9.7916666666666767</v>
          </cell>
          <cell r="P20">
            <v>-26.360544000000001</v>
          </cell>
          <cell r="Q20">
            <v>10.824999999999999</v>
          </cell>
          <cell r="R20">
            <v>14.7</v>
          </cell>
          <cell r="S20">
            <v>-26.360544217687078</v>
          </cell>
          <cell r="T20">
            <v>1024</v>
          </cell>
          <cell r="U20">
            <v>1118.5</v>
          </cell>
          <cell r="V20">
            <v>1190</v>
          </cell>
          <cell r="W20">
            <v>-1.3728964E-2</v>
          </cell>
          <cell r="X20">
            <v>1.2763072E-2</v>
          </cell>
          <cell r="Y20">
            <v>1.8835112000000001E-2</v>
          </cell>
          <cell r="Z20">
            <v>1.5</v>
          </cell>
          <cell r="AA20">
            <v>1.5</v>
          </cell>
          <cell r="AB20">
            <v>0</v>
          </cell>
          <cell r="AC20">
            <v>0</v>
          </cell>
          <cell r="AD20">
            <v>0.103572</v>
          </cell>
          <cell r="AE20">
            <v>4.3999999999999995</v>
          </cell>
          <cell r="AF20">
            <v>6.4</v>
          </cell>
          <cell r="AG20">
            <v>6.3</v>
          </cell>
          <cell r="AH20">
            <v>86</v>
          </cell>
          <cell r="AI20">
            <v>8.3000000000000007</v>
          </cell>
          <cell r="AJ20">
            <v>14.120000000000001</v>
          </cell>
          <cell r="AK20">
            <v>3.5000000000000004</v>
          </cell>
        </row>
        <row r="21">
          <cell r="A21" t="str">
            <v>INE00WC01027</v>
          </cell>
          <cell r="C21" t="str">
            <v>Affle (India) Ltd.</v>
          </cell>
          <cell r="E21" t="str">
            <v>India</v>
          </cell>
          <cell r="G21">
            <v>1221.55</v>
          </cell>
          <cell r="H21">
            <v>14.696885999999999</v>
          </cell>
          <cell r="I21">
            <v>0.81818181818181823</v>
          </cell>
          <cell r="J21">
            <v>9</v>
          </cell>
          <cell r="K21">
            <v>11</v>
          </cell>
          <cell r="L21">
            <v>-1.2204952</v>
          </cell>
          <cell r="M21">
            <v>21.951000000000001</v>
          </cell>
          <cell r="N21">
            <v>22.222221000000001</v>
          </cell>
          <cell r="O21">
            <v>-1.2204945671272061</v>
          </cell>
          <cell r="P21">
            <v>-0.8780772</v>
          </cell>
          <cell r="Q21">
            <v>21.951000000000001</v>
          </cell>
          <cell r="R21">
            <v>22.145454000000001</v>
          </cell>
          <cell r="S21">
            <v>-0.87807637630730184</v>
          </cell>
          <cell r="T21">
            <v>880</v>
          </cell>
          <cell r="U21">
            <v>1220</v>
          </cell>
          <cell r="V21">
            <v>1535</v>
          </cell>
          <cell r="W21">
            <v>2.4320862000000002E-2</v>
          </cell>
          <cell r="X21">
            <v>1.7969789999999999E-2</v>
          </cell>
          <cell r="Y21">
            <v>2.2990461E-2</v>
          </cell>
          <cell r="Z21">
            <v>5.77</v>
          </cell>
          <cell r="AA21">
            <v>5.4740000000000002</v>
          </cell>
          <cell r="AB21">
            <v>5.4073803434417034E-2</v>
          </cell>
          <cell r="AC21">
            <v>0</v>
          </cell>
          <cell r="AD21">
            <v>5.789677E-2</v>
          </cell>
          <cell r="AE21">
            <v>24.2</v>
          </cell>
          <cell r="AF21">
            <v>44.2</v>
          </cell>
          <cell r="AG21">
            <v>61.3</v>
          </cell>
          <cell r="AH21">
            <v>74.099999999999994</v>
          </cell>
          <cell r="AI21">
            <v>8.3000000000000007</v>
          </cell>
          <cell r="AJ21">
            <v>41.079999999999991</v>
          </cell>
          <cell r="AK21">
            <v>56.100000000000009</v>
          </cell>
        </row>
        <row r="22">
          <cell r="A22" t="str">
            <v>INE212H01026</v>
          </cell>
          <cell r="C22" t="str">
            <v>AIA Engineering Limited</v>
          </cell>
          <cell r="E22" t="str">
            <v>India</v>
          </cell>
          <cell r="G22">
            <v>3896.7</v>
          </cell>
          <cell r="H22">
            <v>46.882530000000003</v>
          </cell>
          <cell r="I22">
            <v>0.72727272727272729</v>
          </cell>
          <cell r="J22">
            <v>8</v>
          </cell>
          <cell r="K22">
            <v>11</v>
          </cell>
          <cell r="L22">
            <v>0</v>
          </cell>
          <cell r="M22">
            <v>123.53</v>
          </cell>
          <cell r="N22">
            <v>123.53</v>
          </cell>
          <cell r="O22">
            <v>0</v>
          </cell>
          <cell r="P22">
            <v>4.5601683</v>
          </cell>
          <cell r="Q22">
            <v>123.53</v>
          </cell>
          <cell r="R22">
            <v>118.1425</v>
          </cell>
          <cell r="S22">
            <v>4.5601709799606427</v>
          </cell>
          <cell r="T22">
            <v>3770</v>
          </cell>
          <cell r="U22">
            <v>4010</v>
          </cell>
          <cell r="V22">
            <v>4388</v>
          </cell>
          <cell r="W22">
            <v>0</v>
          </cell>
          <cell r="X22">
            <v>3.1701185E-2</v>
          </cell>
          <cell r="Y22">
            <v>3.2968922999999997E-2</v>
          </cell>
          <cell r="Z22">
            <v>31</v>
          </cell>
          <cell r="AA22">
            <v>31</v>
          </cell>
          <cell r="AB22">
            <v>0</v>
          </cell>
          <cell r="AC22">
            <v>0</v>
          </cell>
          <cell r="AD22">
            <v>0.17613079000000001</v>
          </cell>
          <cell r="AE22">
            <v>42.5</v>
          </cell>
          <cell r="AF22">
            <v>81.699999999999989</v>
          </cell>
          <cell r="AG22">
            <v>12.7</v>
          </cell>
          <cell r="AH22">
            <v>63.5</v>
          </cell>
          <cell r="AI22">
            <v>8.3000000000000007</v>
          </cell>
          <cell r="AJ22">
            <v>41.819999999999993</v>
          </cell>
          <cell r="AK22">
            <v>57.699999999999996</v>
          </cell>
        </row>
        <row r="23">
          <cell r="A23" t="str">
            <v>INE031B01049</v>
          </cell>
          <cell r="C23" t="str">
            <v>Ajanta Pharma Limited</v>
          </cell>
          <cell r="E23" t="str">
            <v>India</v>
          </cell>
          <cell r="G23">
            <v>2189.5</v>
          </cell>
          <cell r="H23">
            <v>26.342623</v>
          </cell>
          <cell r="I23">
            <v>0.83333333333333337</v>
          </cell>
          <cell r="J23">
            <v>10</v>
          </cell>
          <cell r="K23">
            <v>12</v>
          </cell>
          <cell r="M23">
            <v>63.441665999999998</v>
          </cell>
          <cell r="N23">
            <v>63.441665999999998</v>
          </cell>
          <cell r="O23">
            <v>0</v>
          </cell>
          <cell r="Q23">
            <v>63.441665999999998</v>
          </cell>
          <cell r="R23">
            <v>62.878570000000003</v>
          </cell>
          <cell r="S23">
            <v>0.8955292717375718</v>
          </cell>
          <cell r="T23">
            <v>1669</v>
          </cell>
          <cell r="U23">
            <v>2030</v>
          </cell>
          <cell r="V23">
            <v>2176</v>
          </cell>
          <cell r="W23">
            <v>0</v>
          </cell>
          <cell r="X23">
            <v>2.8975411999999999E-2</v>
          </cell>
          <cell r="Y23">
            <v>3.3664457000000002E-2</v>
          </cell>
          <cell r="Z23">
            <v>16.2</v>
          </cell>
          <cell r="AA23">
            <v>15.333333</v>
          </cell>
          <cell r="AB23">
            <v>5.6521762098299178E-2</v>
          </cell>
          <cell r="AC23">
            <v>0</v>
          </cell>
          <cell r="AD23">
            <v>0.16931112000000001</v>
          </cell>
          <cell r="AE23">
            <v>42.5</v>
          </cell>
          <cell r="AF23">
            <v>49.4</v>
          </cell>
          <cell r="AG23">
            <v>12.7</v>
          </cell>
          <cell r="AH23">
            <v>74.900000000000006</v>
          </cell>
          <cell r="AI23">
            <v>8.3000000000000007</v>
          </cell>
          <cell r="AJ23">
            <v>34.884999999999998</v>
          </cell>
          <cell r="AK23">
            <v>42.6</v>
          </cell>
        </row>
        <row r="24">
          <cell r="A24" t="str">
            <v>INE133A01011</v>
          </cell>
          <cell r="C24" t="str">
            <v>Akzo Nobel India Limited</v>
          </cell>
          <cell r="E24" t="str">
            <v>India</v>
          </cell>
          <cell r="G24">
            <v>2601.0500000000002</v>
          </cell>
          <cell r="H24">
            <v>31.294122999999999</v>
          </cell>
          <cell r="I24">
            <v>0</v>
          </cell>
          <cell r="J24">
            <v>0</v>
          </cell>
          <cell r="K24">
            <v>1</v>
          </cell>
          <cell r="L24">
            <v>0</v>
          </cell>
          <cell r="M24">
            <v>99.9</v>
          </cell>
          <cell r="N24">
            <v>99.9</v>
          </cell>
          <cell r="O24">
            <v>0</v>
          </cell>
          <cell r="P24">
            <v>5.7142872999999996</v>
          </cell>
          <cell r="Q24">
            <v>99.9</v>
          </cell>
          <cell r="R24">
            <v>94.5</v>
          </cell>
          <cell r="S24">
            <v>5.7142857142857162</v>
          </cell>
          <cell r="T24">
            <v>2740</v>
          </cell>
          <cell r="U24">
            <v>2740</v>
          </cell>
          <cell r="V24">
            <v>2740</v>
          </cell>
          <cell r="W24">
            <v>0.19650654000000001</v>
          </cell>
          <cell r="X24">
            <v>3.8407563999999998E-2</v>
          </cell>
          <cell r="Y24">
            <v>4.0329865999999999E-2</v>
          </cell>
          <cell r="Z24" t="e">
            <v>#N/A</v>
          </cell>
          <cell r="AA24" t="e">
            <v>#N/A</v>
          </cell>
          <cell r="AB24">
            <v>0</v>
          </cell>
          <cell r="AC24">
            <v>0</v>
          </cell>
          <cell r="AD24">
            <v>0.12590897000000001</v>
          </cell>
          <cell r="AE24">
            <v>42.5</v>
          </cell>
          <cell r="AF24">
            <v>85.1</v>
          </cell>
          <cell r="AG24">
            <v>96</v>
          </cell>
          <cell r="AH24">
            <v>0.1</v>
          </cell>
          <cell r="AI24">
            <v>8.3000000000000007</v>
          </cell>
          <cell r="AJ24">
            <v>57.154999999999994</v>
          </cell>
          <cell r="AK24">
            <v>77.600000000000009</v>
          </cell>
        </row>
        <row r="25">
          <cell r="A25" t="str">
            <v>INE901L01018</v>
          </cell>
          <cell r="C25" t="str">
            <v>Alembic Pharmaceuticals Limited</v>
          </cell>
          <cell r="E25" t="str">
            <v>India</v>
          </cell>
          <cell r="G25">
            <v>940.75</v>
          </cell>
          <cell r="H25">
            <v>11.318485000000001</v>
          </cell>
          <cell r="I25">
            <v>0.35714285714285715</v>
          </cell>
          <cell r="J25">
            <v>5</v>
          </cell>
          <cell r="K25">
            <v>14</v>
          </cell>
          <cell r="L25">
            <v>-0.96747709999999998</v>
          </cell>
          <cell r="M25">
            <v>26.079090000000001</v>
          </cell>
          <cell r="N25">
            <v>26.333863999999998</v>
          </cell>
          <cell r="O25">
            <v>-0.96747670603902769</v>
          </cell>
          <cell r="P25">
            <v>-5.7495839999999996</v>
          </cell>
          <cell r="Q25">
            <v>26.079090000000001</v>
          </cell>
          <cell r="R25">
            <v>27.67</v>
          </cell>
          <cell r="S25">
            <v>-5.7495843874232015</v>
          </cell>
          <cell r="T25">
            <v>680</v>
          </cell>
          <cell r="U25">
            <v>785</v>
          </cell>
          <cell r="V25">
            <v>915</v>
          </cell>
          <cell r="W25">
            <v>3.0180117999999999E-2</v>
          </cell>
          <cell r="X25">
            <v>2.7721595000000002E-2</v>
          </cell>
          <cell r="Y25">
            <v>3.6509554999999999E-2</v>
          </cell>
          <cell r="Z25">
            <v>7.3</v>
          </cell>
          <cell r="AA25">
            <v>6.7</v>
          </cell>
          <cell r="AB25">
            <v>8.9552238805970186E-2</v>
          </cell>
          <cell r="AC25">
            <v>0</v>
          </cell>
          <cell r="AD25">
            <v>0.11590486999999999</v>
          </cell>
          <cell r="AE25">
            <v>25.7</v>
          </cell>
          <cell r="AF25">
            <v>24.6</v>
          </cell>
          <cell r="AG25">
            <v>66.100000000000009</v>
          </cell>
          <cell r="AH25">
            <v>25</v>
          </cell>
          <cell r="AI25">
            <v>8.3000000000000007</v>
          </cell>
          <cell r="AJ25">
            <v>32.844999999999999</v>
          </cell>
          <cell r="AK25">
            <v>37.4</v>
          </cell>
        </row>
        <row r="26">
          <cell r="A26" t="str">
            <v>INE540L01014</v>
          </cell>
          <cell r="C26" t="str">
            <v>Alkem Laboratories Ltd.</v>
          </cell>
          <cell r="E26" t="str">
            <v>India</v>
          </cell>
          <cell r="G26">
            <v>4970.6499999999996</v>
          </cell>
          <cell r="H26">
            <v>59.80359</v>
          </cell>
          <cell r="I26">
            <v>0.40909090909090912</v>
          </cell>
          <cell r="J26">
            <v>9</v>
          </cell>
          <cell r="K26">
            <v>22</v>
          </cell>
          <cell r="L26">
            <v>0.88141996</v>
          </cell>
          <cell r="M26">
            <v>140.22345000000001</v>
          </cell>
          <cell r="N26">
            <v>138.99829</v>
          </cell>
          <cell r="O26">
            <v>0.88142091532206202</v>
          </cell>
          <cell r="P26">
            <v>11.2899885</v>
          </cell>
          <cell r="Q26">
            <v>140.22345000000001</v>
          </cell>
          <cell r="R26">
            <v>125.99826</v>
          </cell>
          <cell r="S26">
            <v>11.289989242708609</v>
          </cell>
          <cell r="T26">
            <v>3460</v>
          </cell>
          <cell r="U26">
            <v>4130.5</v>
          </cell>
          <cell r="V26">
            <v>4980</v>
          </cell>
          <cell r="W26">
            <v>3.2837025999999998E-2</v>
          </cell>
          <cell r="X26">
            <v>2.8210286000000001E-2</v>
          </cell>
          <cell r="Y26">
            <v>3.2695099999999998E-2</v>
          </cell>
          <cell r="Z26">
            <v>40.200000000000003</v>
          </cell>
          <cell r="AA26">
            <v>40.200000000000003</v>
          </cell>
          <cell r="AB26">
            <v>0</v>
          </cell>
          <cell r="AC26">
            <v>0</v>
          </cell>
          <cell r="AD26">
            <v>9.7834939999999995E-2</v>
          </cell>
          <cell r="AE26">
            <v>83.3</v>
          </cell>
          <cell r="AF26">
            <v>94.1</v>
          </cell>
          <cell r="AG26">
            <v>68.300000000000011</v>
          </cell>
          <cell r="AH26">
            <v>27.800000000000004</v>
          </cell>
          <cell r="AI26">
            <v>8.3000000000000007</v>
          </cell>
          <cell r="AJ26">
            <v>65.45</v>
          </cell>
          <cell r="AK26">
            <v>87.6</v>
          </cell>
        </row>
        <row r="27">
          <cell r="A27" t="str">
            <v>INE150B01039</v>
          </cell>
          <cell r="C27" t="str">
            <v>Alkyl Amines Chemicals Limited</v>
          </cell>
          <cell r="E27" t="str">
            <v>India</v>
          </cell>
          <cell r="G27">
            <v>2256.4499999999998</v>
          </cell>
          <cell r="H27">
            <v>27.148119999999999</v>
          </cell>
          <cell r="I27">
            <v>0.33333333333333331</v>
          </cell>
          <cell r="J27">
            <v>1</v>
          </cell>
          <cell r="K27">
            <v>3</v>
          </cell>
          <cell r="L27">
            <v>2.1555757999999998</v>
          </cell>
          <cell r="M27">
            <v>36.333331999999999</v>
          </cell>
          <cell r="N27">
            <v>35.566665999999998</v>
          </cell>
          <cell r="O27">
            <v>2.1555745483706534</v>
          </cell>
          <cell r="P27">
            <v>-25.495560000000001</v>
          </cell>
          <cell r="Q27">
            <v>36.333331999999999</v>
          </cell>
          <cell r="R27">
            <v>48.766666000000001</v>
          </cell>
          <cell r="S27">
            <v>-25.495558790096506</v>
          </cell>
          <cell r="T27">
            <v>1935</v>
          </cell>
          <cell r="U27">
            <v>1979</v>
          </cell>
          <cell r="V27">
            <v>2386</v>
          </cell>
          <cell r="W27">
            <v>9.2918540000000004E-3</v>
          </cell>
          <cell r="X27">
            <v>1.6101988000000001E-2</v>
          </cell>
          <cell r="Y27">
            <v>2.2779146E-2</v>
          </cell>
          <cell r="Z27">
            <v>8.8000000000000007</v>
          </cell>
          <cell r="AA27">
            <v>8.8000000000000007</v>
          </cell>
          <cell r="AB27">
            <v>0</v>
          </cell>
          <cell r="AC27">
            <v>0</v>
          </cell>
          <cell r="AD27">
            <v>8.8348574999999999E-2</v>
          </cell>
          <cell r="AE27">
            <v>90.100000000000009</v>
          </cell>
          <cell r="AF27">
            <v>6.6000000000000005</v>
          </cell>
          <cell r="AG27">
            <v>49.6</v>
          </cell>
          <cell r="AH27">
            <v>22.1</v>
          </cell>
          <cell r="AI27">
            <v>8.3000000000000007</v>
          </cell>
          <cell r="AJ27">
            <v>40.03</v>
          </cell>
          <cell r="AK27">
            <v>54.300000000000004</v>
          </cell>
        </row>
        <row r="28">
          <cell r="A28" t="str">
            <v>INE418H01029</v>
          </cell>
          <cell r="C28" t="str">
            <v>Allcargo Logistics Limited</v>
          </cell>
          <cell r="E28" t="str">
            <v>India</v>
          </cell>
          <cell r="G28">
            <v>79.8</v>
          </cell>
          <cell r="H28">
            <v>0.96010110000000004</v>
          </cell>
          <cell r="I28">
            <v>0.66666666666666663</v>
          </cell>
          <cell r="J28">
            <v>2</v>
          </cell>
          <cell r="K28">
            <v>3</v>
          </cell>
          <cell r="L28">
            <v>-4.6349296999999998</v>
          </cell>
          <cell r="M28">
            <v>2.5033333</v>
          </cell>
          <cell r="N28">
            <v>2.625</v>
          </cell>
          <cell r="O28">
            <v>-4.6349219047619012</v>
          </cell>
          <cell r="P28">
            <v>-35.536479999999997</v>
          </cell>
          <cell r="Q28">
            <v>2.5033333</v>
          </cell>
          <cell r="R28">
            <v>3.8833334000000002</v>
          </cell>
          <cell r="S28">
            <v>-35.536482651734204</v>
          </cell>
          <cell r="T28">
            <v>78.25</v>
          </cell>
          <cell r="U28">
            <v>86.75</v>
          </cell>
          <cell r="V28">
            <v>105</v>
          </cell>
          <cell r="W28">
            <v>7.9999966999999991E-2</v>
          </cell>
          <cell r="X28">
            <v>3.1370090000000003E-2</v>
          </cell>
          <cell r="Y28">
            <v>6.7376770000000002E-2</v>
          </cell>
          <cell r="Z28">
            <v>0.35</v>
          </cell>
          <cell r="AA28">
            <v>0.35</v>
          </cell>
          <cell r="AB28">
            <v>0</v>
          </cell>
          <cell r="AC28">
            <v>0</v>
          </cell>
          <cell r="AD28">
            <v>7.9730906000000004E-2</v>
          </cell>
          <cell r="AE28">
            <v>10.199999999999999</v>
          </cell>
          <cell r="AF28">
            <v>4.5999999999999996</v>
          </cell>
          <cell r="AG28">
            <v>83.2</v>
          </cell>
          <cell r="AH28">
            <v>54.300000000000004</v>
          </cell>
          <cell r="AI28">
            <v>8.3000000000000007</v>
          </cell>
          <cell r="AJ28">
            <v>31.175000000000001</v>
          </cell>
          <cell r="AK28">
            <v>33.6</v>
          </cell>
        </row>
        <row r="29">
          <cell r="A29" t="str">
            <v>INE270A01029</v>
          </cell>
          <cell r="C29" t="str">
            <v>Alok Industries Limited</v>
          </cell>
          <cell r="E29" t="str">
            <v>India</v>
          </cell>
          <cell r="G29">
            <v>32.25</v>
          </cell>
          <cell r="H29">
            <v>0.38801077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 t="e">
            <v>#N/A</v>
          </cell>
          <cell r="Z29" t="e">
            <v>#N/A</v>
          </cell>
          <cell r="AA29" t="e">
            <v>#N/A</v>
          </cell>
          <cell r="AB29">
            <v>0</v>
          </cell>
          <cell r="AC29">
            <v>0</v>
          </cell>
          <cell r="AD29">
            <v>0.17478113000000001</v>
          </cell>
          <cell r="AE29">
            <v>42.5</v>
          </cell>
          <cell r="AF29">
            <v>49.4</v>
          </cell>
          <cell r="AG29">
            <v>12.7</v>
          </cell>
          <cell r="AH29">
            <v>0.1</v>
          </cell>
          <cell r="AI29">
            <v>8.3000000000000007</v>
          </cell>
          <cell r="AJ29">
            <v>27.405000000000005</v>
          </cell>
          <cell r="AK29">
            <v>17.100000000000001</v>
          </cell>
        </row>
        <row r="30">
          <cell r="A30" t="str">
            <v>INE885A01032</v>
          </cell>
          <cell r="C30" t="str">
            <v>Amara Raja Energy &amp; Mobility Ltd</v>
          </cell>
          <cell r="E30" t="str">
            <v>India</v>
          </cell>
          <cell r="G30">
            <v>813.2</v>
          </cell>
          <cell r="H30">
            <v>9.783887</v>
          </cell>
          <cell r="I30">
            <v>0.53333333333333333</v>
          </cell>
          <cell r="J30">
            <v>8</v>
          </cell>
          <cell r="K30">
            <v>15</v>
          </cell>
          <cell r="L30">
            <v>-0.14449709999999999</v>
          </cell>
          <cell r="M30">
            <v>47.841163999999999</v>
          </cell>
          <cell r="N30">
            <v>47.910392999999999</v>
          </cell>
          <cell r="O30">
            <v>-0.14449683182519157</v>
          </cell>
          <cell r="P30">
            <v>0.2252121</v>
          </cell>
          <cell r="Q30">
            <v>47.841163999999999</v>
          </cell>
          <cell r="R30">
            <v>47.73366</v>
          </cell>
          <cell r="S30">
            <v>0.22521633580998568</v>
          </cell>
          <cell r="T30">
            <v>480</v>
          </cell>
          <cell r="U30">
            <v>718.5</v>
          </cell>
          <cell r="V30">
            <v>1050</v>
          </cell>
          <cell r="W30">
            <v>4.6257890000000003E-2</v>
          </cell>
          <cell r="X30">
            <v>5.8830746000000003E-2</v>
          </cell>
          <cell r="Y30">
            <v>6.5587450000000005E-2</v>
          </cell>
          <cell r="Z30">
            <v>13.1</v>
          </cell>
          <cell r="AA30">
            <v>13.223333</v>
          </cell>
          <cell r="AB30">
            <v>-9.3269223424987668E-3</v>
          </cell>
          <cell r="AC30">
            <v>0</v>
          </cell>
          <cell r="AD30">
            <v>0.34240904</v>
          </cell>
          <cell r="AE30">
            <v>38.5</v>
          </cell>
          <cell r="AF30">
            <v>65.5</v>
          </cell>
          <cell r="AG30">
            <v>74.3</v>
          </cell>
          <cell r="AH30">
            <v>41.8</v>
          </cell>
          <cell r="AI30">
            <v>8.3000000000000007</v>
          </cell>
          <cell r="AJ30">
            <v>50</v>
          </cell>
          <cell r="AK30">
            <v>68.7</v>
          </cell>
        </row>
        <row r="31">
          <cell r="A31" t="str">
            <v>INE371P01015</v>
          </cell>
          <cell r="C31" t="str">
            <v>Amber Enterprises India Ltd.</v>
          </cell>
          <cell r="E31" t="str">
            <v>India</v>
          </cell>
          <cell r="G31">
            <v>4098.25</v>
          </cell>
          <cell r="H31">
            <v>49.307445999999999</v>
          </cell>
          <cell r="I31">
            <v>0.65</v>
          </cell>
          <cell r="J31">
            <v>13</v>
          </cell>
          <cell r="K31">
            <v>20</v>
          </cell>
          <cell r="L31">
            <v>0.10082494</v>
          </cell>
          <cell r="M31">
            <v>60.581659999999999</v>
          </cell>
          <cell r="N31">
            <v>60.52064</v>
          </cell>
          <cell r="O31">
            <v>0.10082510693871782</v>
          </cell>
          <cell r="P31">
            <v>-0.55967560000000005</v>
          </cell>
          <cell r="Q31">
            <v>60.581659999999999</v>
          </cell>
          <cell r="R31">
            <v>60.922629999999998</v>
          </cell>
          <cell r="S31">
            <v>-0.55967708550993533</v>
          </cell>
          <cell r="T31">
            <v>1953</v>
          </cell>
          <cell r="U31">
            <v>3236.5</v>
          </cell>
          <cell r="V31">
            <v>4075</v>
          </cell>
          <cell r="W31">
            <v>2.527269E-2</v>
          </cell>
          <cell r="X31">
            <v>1.4782323999999999E-2</v>
          </cell>
          <cell r="Y31">
            <v>2.1722702E-2</v>
          </cell>
          <cell r="Z31">
            <v>5.65</v>
          </cell>
          <cell r="AA31">
            <v>6.7458030000000004</v>
          </cell>
          <cell r="AB31">
            <v>-0.16244218812793676</v>
          </cell>
          <cell r="AC31">
            <v>-1</v>
          </cell>
          <cell r="AD31">
            <v>9.2468579999999995E-2</v>
          </cell>
          <cell r="AE31">
            <v>74.8</v>
          </cell>
          <cell r="AF31">
            <v>46.400000000000006</v>
          </cell>
          <cell r="AG31">
            <v>62.5</v>
          </cell>
          <cell r="AH31">
            <v>53.5</v>
          </cell>
          <cell r="AI31">
            <v>0.1</v>
          </cell>
          <cell r="AJ31">
            <v>51.29</v>
          </cell>
          <cell r="AK31">
            <v>71.3</v>
          </cell>
        </row>
        <row r="32">
          <cell r="A32" t="str">
            <v>INE079A01024</v>
          </cell>
          <cell r="C32" t="str">
            <v>Ambuja Cements Limited</v>
          </cell>
          <cell r="E32" t="str">
            <v>India</v>
          </cell>
          <cell r="G32">
            <v>560.5</v>
          </cell>
          <cell r="H32">
            <v>6.7435669999999996</v>
          </cell>
          <cell r="I32">
            <v>0.625</v>
          </cell>
          <cell r="J32">
            <v>20</v>
          </cell>
          <cell r="K32">
            <v>32</v>
          </cell>
          <cell r="L32">
            <v>-2.1093297</v>
          </cell>
          <cell r="M32">
            <v>13.867965</v>
          </cell>
          <cell r="N32">
            <v>14.166789</v>
          </cell>
          <cell r="O32">
            <v>-2.1093276676881434</v>
          </cell>
          <cell r="P32">
            <v>2.8482257999999998</v>
          </cell>
          <cell r="Q32">
            <v>13.867965</v>
          </cell>
          <cell r="R32">
            <v>13.4839115</v>
          </cell>
          <cell r="S32">
            <v>2.8482350985468807</v>
          </cell>
          <cell r="T32">
            <v>350</v>
          </cell>
          <cell r="U32">
            <v>487</v>
          </cell>
          <cell r="V32">
            <v>650</v>
          </cell>
          <cell r="W32">
            <v>4.3105792999999996E-2</v>
          </cell>
          <cell r="X32">
            <v>2.4742132E-2</v>
          </cell>
          <cell r="Y32">
            <v>2.7814486999999999E-2</v>
          </cell>
          <cell r="Z32">
            <v>3.28</v>
          </cell>
          <cell r="AA32">
            <v>3.1775000000000002</v>
          </cell>
          <cell r="AB32">
            <v>3.2258064516129004E-2</v>
          </cell>
          <cell r="AC32">
            <v>0</v>
          </cell>
          <cell r="AD32">
            <v>8.4794990000000001E-2</v>
          </cell>
          <cell r="AE32">
            <v>18</v>
          </cell>
          <cell r="AF32">
            <v>77.100000000000009</v>
          </cell>
          <cell r="AG32">
            <v>72.099999999999994</v>
          </cell>
          <cell r="AH32">
            <v>50.5</v>
          </cell>
          <cell r="AI32">
            <v>8.3000000000000007</v>
          </cell>
          <cell r="AJ32">
            <v>48.094999999999992</v>
          </cell>
          <cell r="AK32">
            <v>66.5</v>
          </cell>
        </row>
        <row r="33">
          <cell r="A33" t="str">
            <v>INE732I01013</v>
          </cell>
          <cell r="C33" t="str">
            <v>Angel One Limited</v>
          </cell>
          <cell r="E33" t="str">
            <v>India</v>
          </cell>
          <cell r="G33">
            <v>2906.75</v>
          </cell>
          <cell r="H33">
            <v>34.972102999999997</v>
          </cell>
          <cell r="I33">
            <v>0.75</v>
          </cell>
          <cell r="J33">
            <v>6</v>
          </cell>
          <cell r="K33">
            <v>8</v>
          </cell>
          <cell r="L33">
            <v>-2.8819118000000001</v>
          </cell>
          <cell r="M33">
            <v>128.23750000000001</v>
          </cell>
          <cell r="N33">
            <v>132.04285999999999</v>
          </cell>
          <cell r="O33">
            <v>-2.8819127365159902</v>
          </cell>
          <cell r="P33">
            <v>-2.6783402000000001</v>
          </cell>
          <cell r="Q33">
            <v>128.23750000000001</v>
          </cell>
          <cell r="R33">
            <v>131.76666</v>
          </cell>
          <cell r="S33">
            <v>-2.6783406363946605</v>
          </cell>
          <cell r="T33">
            <v>2885</v>
          </cell>
          <cell r="U33">
            <v>3775</v>
          </cell>
          <cell r="V33">
            <v>4200</v>
          </cell>
          <cell r="W33">
            <v>0.39776656999999999</v>
          </cell>
          <cell r="X33">
            <v>4.4117145000000003E-2</v>
          </cell>
          <cell r="Y33">
            <v>5.4235829999999999E-2</v>
          </cell>
          <cell r="Z33" t="e">
            <v>#N/A</v>
          </cell>
          <cell r="AA33" t="e">
            <v>#N/A</v>
          </cell>
          <cell r="AB33">
            <v>0</v>
          </cell>
          <cell r="AC33">
            <v>0</v>
          </cell>
          <cell r="AD33">
            <v>0.1457821</v>
          </cell>
          <cell r="AE33">
            <v>14.399999999999999</v>
          </cell>
          <cell r="AF33">
            <v>34.599999999999994</v>
          </cell>
          <cell r="AG33">
            <v>99.6</v>
          </cell>
          <cell r="AH33">
            <v>65.3</v>
          </cell>
          <cell r="AI33">
            <v>8.3000000000000007</v>
          </cell>
          <cell r="AJ33">
            <v>44.924999999999997</v>
          </cell>
          <cell r="AK33">
            <v>61.7</v>
          </cell>
        </row>
        <row r="34">
          <cell r="A34" t="str">
            <v>INE930P01018</v>
          </cell>
          <cell r="C34" t="str">
            <v>Anupam Rasayan India Ltd.</v>
          </cell>
          <cell r="E34" t="str">
            <v>India</v>
          </cell>
          <cell r="G34">
            <v>966.15</v>
          </cell>
          <cell r="H34">
            <v>11.624082</v>
          </cell>
          <cell r="I34">
            <v>0.33333333333333331</v>
          </cell>
          <cell r="J34">
            <v>3</v>
          </cell>
          <cell r="K34">
            <v>9</v>
          </cell>
          <cell r="L34">
            <v>0</v>
          </cell>
          <cell r="M34">
            <v>19.983333999999999</v>
          </cell>
          <cell r="N34">
            <v>19.983333999999999</v>
          </cell>
          <cell r="O34">
            <v>0</v>
          </cell>
          <cell r="P34">
            <v>-10.497578000000001</v>
          </cell>
          <cell r="Q34">
            <v>19.983333999999999</v>
          </cell>
          <cell r="R34">
            <v>22.327143</v>
          </cell>
          <cell r="S34">
            <v>-10.497576873135984</v>
          </cell>
          <cell r="T34">
            <v>863</v>
          </cell>
          <cell r="U34">
            <v>960</v>
          </cell>
          <cell r="V34">
            <v>1310</v>
          </cell>
          <cell r="W34">
            <v>1.6615074000000001E-2</v>
          </cell>
          <cell r="X34">
            <v>2.0683469999999999E-2</v>
          </cell>
          <cell r="Y34">
            <v>2.9754985000000001E-2</v>
          </cell>
          <cell r="Z34">
            <v>3.2</v>
          </cell>
          <cell r="AA34">
            <v>3.2</v>
          </cell>
          <cell r="AB34">
            <v>0</v>
          </cell>
          <cell r="AC34">
            <v>0</v>
          </cell>
          <cell r="AD34">
            <v>0.12594553999999999</v>
          </cell>
          <cell r="AE34">
            <v>42.5</v>
          </cell>
          <cell r="AF34">
            <v>15.2</v>
          </cell>
          <cell r="AG34">
            <v>55.1</v>
          </cell>
          <cell r="AH34">
            <v>22.1</v>
          </cell>
          <cell r="AI34">
            <v>8.3000000000000007</v>
          </cell>
          <cell r="AJ34">
            <v>31.655000000000005</v>
          </cell>
          <cell r="AK34">
            <v>35.4</v>
          </cell>
        </row>
        <row r="35">
          <cell r="A35" t="str">
            <v>INE702C01027</v>
          </cell>
          <cell r="C35" t="str">
            <v>APL Apollo Tubes Limited</v>
          </cell>
          <cell r="E35" t="str">
            <v>India</v>
          </cell>
          <cell r="G35">
            <v>1490</v>
          </cell>
          <cell r="H35">
            <v>17.926698999999999</v>
          </cell>
          <cell r="I35">
            <v>0.8571428571428571</v>
          </cell>
          <cell r="J35">
            <v>12</v>
          </cell>
          <cell r="K35">
            <v>14</v>
          </cell>
          <cell r="L35">
            <v>-0.83017980000000002</v>
          </cell>
          <cell r="M35">
            <v>32.161537000000003</v>
          </cell>
          <cell r="N35">
            <v>32.430770000000003</v>
          </cell>
          <cell r="O35">
            <v>-0.83017763685536705</v>
          </cell>
          <cell r="P35">
            <v>-2.1505640000000001</v>
          </cell>
          <cell r="Q35">
            <v>32.161537000000003</v>
          </cell>
          <cell r="R35">
            <v>32.868392999999998</v>
          </cell>
          <cell r="S35">
            <v>-2.1505645256219119</v>
          </cell>
          <cell r="T35">
            <v>1545</v>
          </cell>
          <cell r="U35">
            <v>1847</v>
          </cell>
          <cell r="V35">
            <v>2140</v>
          </cell>
          <cell r="W35">
            <v>1.6435242999999999E-2</v>
          </cell>
          <cell r="X35">
            <v>2.1584923999999998E-2</v>
          </cell>
          <cell r="Y35">
            <v>3.1837895999999997E-2</v>
          </cell>
          <cell r="Z35" t="e">
            <v>#N/A</v>
          </cell>
          <cell r="AA35" t="e">
            <v>#N/A</v>
          </cell>
          <cell r="AB35">
            <v>0</v>
          </cell>
          <cell r="AC35">
            <v>0</v>
          </cell>
          <cell r="AD35">
            <v>9.0098016000000003E-2</v>
          </cell>
          <cell r="AE35">
            <v>27.700000000000003</v>
          </cell>
          <cell r="AF35">
            <v>36.799999999999997</v>
          </cell>
          <cell r="AG35">
            <v>54.900000000000006</v>
          </cell>
          <cell r="AH35">
            <v>77.2</v>
          </cell>
          <cell r="AI35">
            <v>8.3000000000000007</v>
          </cell>
          <cell r="AJ35">
            <v>38.814999999999998</v>
          </cell>
          <cell r="AK35">
            <v>51.1</v>
          </cell>
        </row>
        <row r="36">
          <cell r="A36" t="str">
            <v>INE437A01024</v>
          </cell>
          <cell r="C36" t="str">
            <v>Apollo Hospitals Enterprise Limited</v>
          </cell>
          <cell r="E36" t="str">
            <v>India</v>
          </cell>
          <cell r="G36">
            <v>6172.6</v>
          </cell>
          <cell r="H36">
            <v>74.264660000000006</v>
          </cell>
          <cell r="I36">
            <v>0.86363636363636365</v>
          </cell>
          <cell r="J36">
            <v>19</v>
          </cell>
          <cell r="K36">
            <v>22</v>
          </cell>
          <cell r="L36">
            <v>-0.53829850000000001</v>
          </cell>
          <cell r="M36">
            <v>68.469925000000003</v>
          </cell>
          <cell r="N36">
            <v>68.840490000000003</v>
          </cell>
          <cell r="O36">
            <v>-0.53829512253616985</v>
          </cell>
          <cell r="P36">
            <v>-4.1950539999999998</v>
          </cell>
          <cell r="Q36">
            <v>68.469925000000003</v>
          </cell>
          <cell r="R36">
            <v>71.468050000000005</v>
          </cell>
          <cell r="S36">
            <v>-4.1950563923319635</v>
          </cell>
          <cell r="T36">
            <v>4200</v>
          </cell>
          <cell r="U36">
            <v>6150</v>
          </cell>
          <cell r="V36">
            <v>7000</v>
          </cell>
          <cell r="W36">
            <v>4.5822019999999998E-2</v>
          </cell>
          <cell r="X36">
            <v>1.10925585E-2</v>
          </cell>
          <cell r="Y36">
            <v>1.6683010000000002E-2</v>
          </cell>
          <cell r="Z36">
            <v>21.3</v>
          </cell>
          <cell r="AA36">
            <v>18.220140000000001</v>
          </cell>
          <cell r="AB36">
            <v>0.16903602277479757</v>
          </cell>
          <cell r="AC36">
            <v>1</v>
          </cell>
          <cell r="AD36">
            <v>0.27316472000000003</v>
          </cell>
          <cell r="AE36">
            <v>31.5</v>
          </cell>
          <cell r="AF36">
            <v>27.800000000000004</v>
          </cell>
          <cell r="AG36">
            <v>73.900000000000006</v>
          </cell>
          <cell r="AH36">
            <v>78.8</v>
          </cell>
          <cell r="AI36">
            <v>91.8</v>
          </cell>
          <cell r="AJ36">
            <v>54.95</v>
          </cell>
          <cell r="AK36">
            <v>75.599999999999994</v>
          </cell>
        </row>
        <row r="37">
          <cell r="A37" t="str">
            <v>INE438A01022</v>
          </cell>
          <cell r="C37" t="str">
            <v>Apollo Tyres Limited.</v>
          </cell>
          <cell r="E37" t="str">
            <v>India</v>
          </cell>
          <cell r="G37">
            <v>517.6</v>
          </cell>
          <cell r="H37">
            <v>6.2274219999999998</v>
          </cell>
          <cell r="I37">
            <v>0.6785714285714286</v>
          </cell>
          <cell r="J37">
            <v>19</v>
          </cell>
          <cell r="K37">
            <v>28</v>
          </cell>
          <cell r="M37">
            <v>28.310469999999999</v>
          </cell>
          <cell r="N37">
            <v>28.394638</v>
          </cell>
          <cell r="O37">
            <v>-0.29642216252238063</v>
          </cell>
          <cell r="Q37">
            <v>28.310469999999999</v>
          </cell>
          <cell r="R37">
            <v>26.241491</v>
          </cell>
          <cell r="S37">
            <v>7.8843805026170166</v>
          </cell>
          <cell r="T37">
            <v>340</v>
          </cell>
          <cell r="U37">
            <v>469</v>
          </cell>
          <cell r="V37">
            <v>760</v>
          </cell>
          <cell r="W37">
            <v>1.9169321E-2</v>
          </cell>
          <cell r="X37">
            <v>5.4695655000000003E-2</v>
          </cell>
          <cell r="Y37">
            <v>5.9006397000000002E-2</v>
          </cell>
          <cell r="Z37">
            <v>7.94</v>
          </cell>
          <cell r="AA37">
            <v>7.6775000000000002</v>
          </cell>
          <cell r="AB37">
            <v>3.4190817323347389E-2</v>
          </cell>
          <cell r="AC37">
            <v>0</v>
          </cell>
          <cell r="AD37">
            <v>7.0879440000000002E-2</v>
          </cell>
          <cell r="AE37">
            <v>42.5</v>
          </cell>
          <cell r="AF37">
            <v>49.4</v>
          </cell>
          <cell r="AG37">
            <v>56.499999999999993</v>
          </cell>
          <cell r="AH37">
            <v>57.9</v>
          </cell>
          <cell r="AI37">
            <v>8.3000000000000007</v>
          </cell>
          <cell r="AJ37">
            <v>44.134999999999998</v>
          </cell>
          <cell r="AK37">
            <v>60.699999999999996</v>
          </cell>
        </row>
        <row r="38">
          <cell r="A38" t="str">
            <v>INE852O01025</v>
          </cell>
          <cell r="C38" t="str">
            <v>Aptus Value Housing Finance India Limited</v>
          </cell>
          <cell r="E38" t="str">
            <v>India</v>
          </cell>
          <cell r="G38">
            <v>369.45</v>
          </cell>
          <cell r="H38">
            <v>4.444979</v>
          </cell>
          <cell r="I38">
            <v>0.8</v>
          </cell>
          <cell r="J38">
            <v>12</v>
          </cell>
          <cell r="K38">
            <v>15</v>
          </cell>
          <cell r="L38">
            <v>-2.1879864999999998E-2</v>
          </cell>
          <cell r="M38">
            <v>12.206004</v>
          </cell>
          <cell r="N38">
            <v>12.208674999999999</v>
          </cell>
          <cell r="O38">
            <v>-2.1877886011378855E-2</v>
          </cell>
          <cell r="P38">
            <v>0.38400109999999998</v>
          </cell>
          <cell r="Q38">
            <v>12.206004</v>
          </cell>
          <cell r="R38">
            <v>12.159312</v>
          </cell>
          <cell r="S38">
            <v>0.38400198958625786</v>
          </cell>
          <cell r="T38">
            <v>240</v>
          </cell>
          <cell r="U38">
            <v>368</v>
          </cell>
          <cell r="V38">
            <v>430</v>
          </cell>
          <cell r="W38">
            <v>3.9973370000000001E-2</v>
          </cell>
          <cell r="X38">
            <v>3.3038310000000001E-2</v>
          </cell>
          <cell r="Y38">
            <v>4.0718696999999998E-2</v>
          </cell>
          <cell r="Z38">
            <v>3.1</v>
          </cell>
          <cell r="AA38">
            <v>3.1233331999999998</v>
          </cell>
          <cell r="AB38">
            <v>-7.4706086433556917E-3</v>
          </cell>
          <cell r="AC38">
            <v>0</v>
          </cell>
          <cell r="AD38">
            <v>8.6421789999999998E-2</v>
          </cell>
          <cell r="AE38">
            <v>42.1</v>
          </cell>
          <cell r="AF38">
            <v>66.5</v>
          </cell>
          <cell r="AG38">
            <v>71.099999999999994</v>
          </cell>
          <cell r="AH38">
            <v>71.7</v>
          </cell>
          <cell r="AI38">
            <v>8.3000000000000007</v>
          </cell>
          <cell r="AJ38">
            <v>53.339999999999996</v>
          </cell>
          <cell r="AK38">
            <v>74.099999999999994</v>
          </cell>
        </row>
        <row r="39">
          <cell r="A39" t="str">
            <v>INE439A01020</v>
          </cell>
          <cell r="C39" t="str">
            <v>Asahi India Glass Limited</v>
          </cell>
          <cell r="E39" t="str">
            <v>India</v>
          </cell>
          <cell r="G39">
            <v>569.70000000000005</v>
          </cell>
          <cell r="H39">
            <v>6.8542557000000004</v>
          </cell>
          <cell r="I39">
            <v>0.5</v>
          </cell>
          <cell r="J39">
            <v>1</v>
          </cell>
          <cell r="K39">
            <v>2</v>
          </cell>
          <cell r="L39">
            <v>-9.0342610000000008</v>
          </cell>
          <cell r="M39">
            <v>14.6</v>
          </cell>
          <cell r="N39">
            <v>16.05</v>
          </cell>
          <cell r="O39">
            <v>-9.0342679127725862</v>
          </cell>
          <cell r="P39">
            <v>-16.332377999999999</v>
          </cell>
          <cell r="Q39">
            <v>14.6</v>
          </cell>
          <cell r="R39">
            <v>17.45</v>
          </cell>
          <cell r="S39">
            <v>-16.332378223495702</v>
          </cell>
          <cell r="T39">
            <v>475</v>
          </cell>
          <cell r="U39">
            <v>540.5</v>
          </cell>
          <cell r="V39">
            <v>606</v>
          </cell>
          <cell r="W39">
            <v>-8.2568805999999988E-3</v>
          </cell>
          <cell r="X39">
            <v>2.5627523999999999E-2</v>
          </cell>
          <cell r="Y39">
            <v>3.1946639999999998E-2</v>
          </cell>
          <cell r="Z39" t="e">
            <v>#N/A</v>
          </cell>
          <cell r="AA39" t="e">
            <v>#N/A</v>
          </cell>
          <cell r="AB39">
            <v>0</v>
          </cell>
          <cell r="AC39">
            <v>0</v>
          </cell>
          <cell r="AD39">
            <v>0.14394465000000001</v>
          </cell>
          <cell r="AE39">
            <v>5</v>
          </cell>
          <cell r="AF39">
            <v>11.4</v>
          </cell>
          <cell r="AG39">
            <v>8.6999999999999993</v>
          </cell>
          <cell r="AH39">
            <v>33.6</v>
          </cell>
          <cell r="AI39">
            <v>8.3000000000000007</v>
          </cell>
          <cell r="AJ39">
            <v>10.879999999999999</v>
          </cell>
          <cell r="AK39">
            <v>2.2999999999999998</v>
          </cell>
        </row>
        <row r="40">
          <cell r="A40" t="str">
            <v>INE208A01029</v>
          </cell>
          <cell r="C40" t="str">
            <v>Ashok Leyland Limited</v>
          </cell>
          <cell r="E40" t="str">
            <v>India</v>
          </cell>
          <cell r="G40">
            <v>169.75</v>
          </cell>
          <cell r="H40">
            <v>2.0423203000000001</v>
          </cell>
          <cell r="I40">
            <v>0.78048780487804881</v>
          </cell>
          <cell r="J40">
            <v>32</v>
          </cell>
          <cell r="K40">
            <v>41</v>
          </cell>
          <cell r="L40">
            <v>-1.5435148000000001</v>
          </cell>
          <cell r="M40">
            <v>8.8457340000000002</v>
          </cell>
          <cell r="N40">
            <v>8.9844089999999994</v>
          </cell>
          <cell r="O40">
            <v>-1.5435072023101237</v>
          </cell>
          <cell r="P40">
            <v>-2.5985415000000001</v>
          </cell>
          <cell r="Q40">
            <v>8.8457340000000002</v>
          </cell>
          <cell r="R40">
            <v>9.0817259999999997</v>
          </cell>
          <cell r="S40">
            <v>-2.5985368860500735</v>
          </cell>
          <cell r="T40">
            <v>120</v>
          </cell>
          <cell r="U40">
            <v>205</v>
          </cell>
          <cell r="V40">
            <v>240</v>
          </cell>
          <cell r="W40">
            <v>-3.8674644000000003E-3</v>
          </cell>
          <cell r="X40">
            <v>5.2110360000000001E-2</v>
          </cell>
          <cell r="Y40">
            <v>6.1922364000000001E-2</v>
          </cell>
          <cell r="Z40">
            <v>2.1</v>
          </cell>
          <cell r="AA40">
            <v>1.911025</v>
          </cell>
          <cell r="AB40">
            <v>9.8886723093627893E-2</v>
          </cell>
          <cell r="AC40">
            <v>0</v>
          </cell>
          <cell r="AD40">
            <v>0.23232707</v>
          </cell>
          <cell r="AE40">
            <v>21.8</v>
          </cell>
          <cell r="AF40">
            <v>35.199999999999996</v>
          </cell>
          <cell r="AG40">
            <v>11.1</v>
          </cell>
          <cell r="AH40">
            <v>69.699999999999989</v>
          </cell>
          <cell r="AI40">
            <v>8.3000000000000007</v>
          </cell>
          <cell r="AJ40">
            <v>25.24</v>
          </cell>
          <cell r="AK40">
            <v>13.5</v>
          </cell>
        </row>
        <row r="41">
          <cell r="A41" t="str">
            <v>INE021A01026</v>
          </cell>
          <cell r="C41" t="str">
            <v>Asian Paints Ltd.</v>
          </cell>
          <cell r="E41" t="str">
            <v>India</v>
          </cell>
          <cell r="G41">
            <v>2949.55</v>
          </cell>
          <cell r="H41">
            <v>35.487045000000002</v>
          </cell>
          <cell r="I41">
            <v>0.22222222222222221</v>
          </cell>
          <cell r="J41">
            <v>8</v>
          </cell>
          <cell r="K41">
            <v>36</v>
          </cell>
          <cell r="L41">
            <v>3.5167348</v>
          </cell>
          <cell r="M41">
            <v>57.436802</v>
          </cell>
          <cell r="N41">
            <v>55.485523000000001</v>
          </cell>
          <cell r="O41">
            <v>3.5167353473445573</v>
          </cell>
          <cell r="P41">
            <v>3.8711343</v>
          </cell>
          <cell r="Q41">
            <v>57.436802</v>
          </cell>
          <cell r="R41">
            <v>55.296210000000002</v>
          </cell>
          <cell r="S41">
            <v>3.8711369187870215</v>
          </cell>
          <cell r="T41">
            <v>2500</v>
          </cell>
          <cell r="U41">
            <v>3275</v>
          </cell>
          <cell r="V41">
            <v>4020</v>
          </cell>
          <cell r="W41">
            <v>2.2396157E-2</v>
          </cell>
          <cell r="X41">
            <v>1.9473072000000001E-2</v>
          </cell>
          <cell r="Y41">
            <v>2.0224616000000001E-2</v>
          </cell>
          <cell r="Z41">
            <v>14.22</v>
          </cell>
          <cell r="AA41">
            <v>14.520289999999999</v>
          </cell>
          <cell r="AB41">
            <v>-2.0680716431972002E-2</v>
          </cell>
          <cell r="AC41">
            <v>0</v>
          </cell>
          <cell r="AD41">
            <v>0.10714565</v>
          </cell>
          <cell r="AE41">
            <v>93.899999999999991</v>
          </cell>
          <cell r="AF41">
            <v>79.900000000000006</v>
          </cell>
          <cell r="AG41">
            <v>58.3</v>
          </cell>
          <cell r="AH41">
            <v>18.5</v>
          </cell>
          <cell r="AI41">
            <v>8.3000000000000007</v>
          </cell>
          <cell r="AJ41">
            <v>61.120000000000005</v>
          </cell>
          <cell r="AK41">
            <v>82.399999999999991</v>
          </cell>
        </row>
        <row r="42">
          <cell r="A42" t="str">
            <v>INE914M01019</v>
          </cell>
          <cell r="C42" t="str">
            <v>Aster DM Healthcare Ltd.</v>
          </cell>
          <cell r="E42" t="str">
            <v>India</v>
          </cell>
          <cell r="G42">
            <v>430.6</v>
          </cell>
          <cell r="H42">
            <v>5.1806960000000002</v>
          </cell>
          <cell r="I42">
            <v>1</v>
          </cell>
          <cell r="J42">
            <v>5</v>
          </cell>
          <cell r="K42">
            <v>5</v>
          </cell>
          <cell r="L42">
            <v>-0.60361635999999996</v>
          </cell>
          <cell r="M42">
            <v>9.8800000000000008</v>
          </cell>
          <cell r="N42">
            <v>9.94</v>
          </cell>
          <cell r="O42">
            <v>-0.60362173038227551</v>
          </cell>
          <cell r="P42">
            <v>-11.244201</v>
          </cell>
          <cell r="Q42">
            <v>9.8800000000000008</v>
          </cell>
          <cell r="R42">
            <v>11.131667</v>
          </cell>
          <cell r="S42">
            <v>-11.244200891025569</v>
          </cell>
          <cell r="T42">
            <v>410</v>
          </cell>
          <cell r="U42">
            <v>420</v>
          </cell>
          <cell r="V42">
            <v>430</v>
          </cell>
          <cell r="W42">
            <v>0</v>
          </cell>
          <cell r="X42">
            <v>2.2944728000000001E-2</v>
          </cell>
          <cell r="Y42">
            <v>3.1119365E-2</v>
          </cell>
          <cell r="Z42">
            <v>3</v>
          </cell>
          <cell r="AA42">
            <v>2.2000000000000002</v>
          </cell>
          <cell r="AB42">
            <v>0.36363636363636354</v>
          </cell>
          <cell r="AC42">
            <v>1</v>
          </cell>
          <cell r="AD42">
            <v>0.16221751000000001</v>
          </cell>
          <cell r="AE42">
            <v>30.3</v>
          </cell>
          <cell r="AF42">
            <v>15</v>
          </cell>
          <cell r="AG42">
            <v>12.7</v>
          </cell>
          <cell r="AH42">
            <v>86</v>
          </cell>
          <cell r="AI42">
            <v>91.8</v>
          </cell>
          <cell r="AJ42">
            <v>36.870000000000005</v>
          </cell>
          <cell r="AK42">
            <v>47.4</v>
          </cell>
        </row>
        <row r="43">
          <cell r="A43" t="str">
            <v>INE006I01046</v>
          </cell>
          <cell r="C43" t="str">
            <v>Astral Limited</v>
          </cell>
          <cell r="E43" t="str">
            <v>India</v>
          </cell>
          <cell r="G43">
            <v>1800.5</v>
          </cell>
          <cell r="H43">
            <v>21.662431999999999</v>
          </cell>
          <cell r="I43">
            <v>0.375</v>
          </cell>
          <cell r="J43">
            <v>9</v>
          </cell>
          <cell r="K43">
            <v>24</v>
          </cell>
          <cell r="L43">
            <v>0.39283754999999998</v>
          </cell>
          <cell r="M43">
            <v>23.486249999999998</v>
          </cell>
          <cell r="N43">
            <v>23.394348000000001</v>
          </cell>
          <cell r="O43">
            <v>0.39283847534454797</v>
          </cell>
          <cell r="P43">
            <v>0.35071852999999997</v>
          </cell>
          <cell r="Q43">
            <v>23.486249999999998</v>
          </cell>
          <cell r="R43">
            <v>23.404167000000001</v>
          </cell>
          <cell r="S43">
            <v>0.35071959621548743</v>
          </cell>
          <cell r="T43">
            <v>1865</v>
          </cell>
          <cell r="U43">
            <v>2015</v>
          </cell>
          <cell r="V43">
            <v>2450</v>
          </cell>
          <cell r="W43">
            <v>4.1330989999999998E-2</v>
          </cell>
          <cell r="X43">
            <v>1.3044293E-2</v>
          </cell>
          <cell r="Y43">
            <v>1.6724982999999999E-2</v>
          </cell>
          <cell r="Z43">
            <v>5</v>
          </cell>
          <cell r="AA43">
            <v>5.25</v>
          </cell>
          <cell r="AB43">
            <v>-4.7619047619047672E-2</v>
          </cell>
          <cell r="AC43">
            <v>0</v>
          </cell>
          <cell r="AD43">
            <v>7.0313819999999999E-2</v>
          </cell>
          <cell r="AE43">
            <v>77.7</v>
          </cell>
          <cell r="AF43">
            <v>66.3</v>
          </cell>
          <cell r="AG43">
            <v>71.7</v>
          </cell>
          <cell r="AH43">
            <v>25.6</v>
          </cell>
          <cell r="AI43">
            <v>8.3000000000000007</v>
          </cell>
          <cell r="AJ43">
            <v>57.73</v>
          </cell>
          <cell r="AK43">
            <v>78.600000000000009</v>
          </cell>
        </row>
        <row r="44">
          <cell r="A44" t="str">
            <v>INE203A01020</v>
          </cell>
          <cell r="C44" t="str">
            <v>AstraZeneca Pharma India Limited</v>
          </cell>
          <cell r="E44" t="str">
            <v>India</v>
          </cell>
          <cell r="G44">
            <v>6311.2</v>
          </cell>
          <cell r="H44">
            <v>75.932204999999996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 t="e">
            <v>#N/A</v>
          </cell>
          <cell r="Z44" t="e">
            <v>#N/A</v>
          </cell>
          <cell r="AA44" t="e">
            <v>#N/A</v>
          </cell>
          <cell r="AB44">
            <v>0</v>
          </cell>
          <cell r="AC44">
            <v>0</v>
          </cell>
          <cell r="AD44">
            <v>0.124856226</v>
          </cell>
          <cell r="AE44">
            <v>42.5</v>
          </cell>
          <cell r="AF44">
            <v>49.4</v>
          </cell>
          <cell r="AG44">
            <v>12.7</v>
          </cell>
          <cell r="AH44">
            <v>0.1</v>
          </cell>
          <cell r="AI44">
            <v>8.3000000000000007</v>
          </cell>
          <cell r="AJ44">
            <v>27.405000000000005</v>
          </cell>
          <cell r="AK44">
            <v>17.100000000000001</v>
          </cell>
        </row>
        <row r="45">
          <cell r="A45" t="str">
            <v>INE100A01010</v>
          </cell>
          <cell r="C45" t="str">
            <v>Atul Limited</v>
          </cell>
          <cell r="E45" t="str">
            <v>India</v>
          </cell>
          <cell r="G45">
            <v>6328.75</v>
          </cell>
          <cell r="H45">
            <v>76.143360000000001</v>
          </cell>
          <cell r="I45">
            <v>7.6923076923076927E-2</v>
          </cell>
          <cell r="J45">
            <v>1</v>
          </cell>
          <cell r="K45">
            <v>13</v>
          </cell>
          <cell r="M45">
            <v>146.33332999999999</v>
          </cell>
          <cell r="N45">
            <v>168.56</v>
          </cell>
          <cell r="O45">
            <v>-13.18620669197913</v>
          </cell>
          <cell r="Q45">
            <v>146.33332999999999</v>
          </cell>
          <cell r="R45">
            <v>169.05833000000001</v>
          </cell>
          <cell r="S45">
            <v>-13.442106047066726</v>
          </cell>
          <cell r="T45">
            <v>4070</v>
          </cell>
          <cell r="U45">
            <v>6000</v>
          </cell>
          <cell r="V45">
            <v>7344</v>
          </cell>
          <cell r="W45">
            <v>-8.9044755999999996E-3</v>
          </cell>
          <cell r="X45">
            <v>2.3121995999999999E-2</v>
          </cell>
          <cell r="Y45">
            <v>2.9957205000000001E-2</v>
          </cell>
          <cell r="Z45" t="e">
            <v>#N/A</v>
          </cell>
          <cell r="AA45" t="e">
            <v>#N/A</v>
          </cell>
          <cell r="AB45">
            <v>0</v>
          </cell>
          <cell r="AC45">
            <v>0</v>
          </cell>
          <cell r="AD45">
            <v>0.15203811</v>
          </cell>
          <cell r="AE45">
            <v>42.5</v>
          </cell>
          <cell r="AF45">
            <v>49.4</v>
          </cell>
          <cell r="AG45">
            <v>8.1</v>
          </cell>
          <cell r="AH45">
            <v>16.100000000000001</v>
          </cell>
          <cell r="AI45">
            <v>8.3000000000000007</v>
          </cell>
          <cell r="AJ45">
            <v>27.855</v>
          </cell>
          <cell r="AK45">
            <v>28.599999999999998</v>
          </cell>
        </row>
        <row r="46">
          <cell r="A46" t="str">
            <v>INE949L01017</v>
          </cell>
          <cell r="C46" t="str">
            <v>AU Small Finance Bank Limited</v>
          </cell>
          <cell r="E46" t="str">
            <v>India</v>
          </cell>
          <cell r="G46">
            <v>708.05</v>
          </cell>
          <cell r="H46">
            <v>8.5187910000000002</v>
          </cell>
          <cell r="I46">
            <v>0.42857142857142855</v>
          </cell>
          <cell r="J46">
            <v>9</v>
          </cell>
          <cell r="K46">
            <v>21</v>
          </cell>
          <cell r="L46">
            <v>-2.3789283999999999</v>
          </cell>
          <cell r="M46">
            <v>24.446680000000001</v>
          </cell>
          <cell r="N46">
            <v>25.042421000000001</v>
          </cell>
          <cell r="O46">
            <v>-2.3789273409308143</v>
          </cell>
          <cell r="P46">
            <v>-4.1412133999999998</v>
          </cell>
          <cell r="Q46">
            <v>24.446680000000001</v>
          </cell>
          <cell r="R46">
            <v>25.502806</v>
          </cell>
          <cell r="S46">
            <v>-4.1412148921965652</v>
          </cell>
          <cell r="T46">
            <v>550</v>
          </cell>
          <cell r="U46">
            <v>750</v>
          </cell>
          <cell r="V46">
            <v>1010</v>
          </cell>
          <cell r="W46">
            <v>8.7561244000000007E-3</v>
          </cell>
          <cell r="X46">
            <v>3.4526772999999997E-2</v>
          </cell>
          <cell r="Y46">
            <v>4.4415749999999997E-2</v>
          </cell>
          <cell r="Z46">
            <v>7.43</v>
          </cell>
          <cell r="AA46">
            <v>7.43</v>
          </cell>
          <cell r="AB46">
            <v>0</v>
          </cell>
          <cell r="AC46">
            <v>0</v>
          </cell>
          <cell r="AD46">
            <v>0.13434146</v>
          </cell>
          <cell r="AE46">
            <v>16.8</v>
          </cell>
          <cell r="AF46">
            <v>28.4</v>
          </cell>
          <cell r="AG46">
            <v>49.2</v>
          </cell>
          <cell r="AH46">
            <v>28.4</v>
          </cell>
          <cell r="AI46">
            <v>8.3000000000000007</v>
          </cell>
          <cell r="AJ46">
            <v>27.685000000000002</v>
          </cell>
          <cell r="AK46">
            <v>28.4</v>
          </cell>
        </row>
        <row r="47">
          <cell r="A47" t="str">
            <v>INE406A01037</v>
          </cell>
          <cell r="C47" t="str">
            <v>Aurobindo Pharma Ltd</v>
          </cell>
          <cell r="E47" t="str">
            <v>India</v>
          </cell>
          <cell r="G47">
            <v>1150.45</v>
          </cell>
          <cell r="H47">
            <v>13.841456000000001</v>
          </cell>
          <cell r="I47">
            <v>0.79166666666666663</v>
          </cell>
          <cell r="J47">
            <v>19</v>
          </cell>
          <cell r="K47">
            <v>24</v>
          </cell>
          <cell r="L47">
            <v>0.72625244</v>
          </cell>
          <cell r="M47">
            <v>52.68927</v>
          </cell>
          <cell r="N47">
            <v>52.309372000000003</v>
          </cell>
          <cell r="O47">
            <v>0.72625226699336576</v>
          </cell>
          <cell r="P47">
            <v>6.0221453</v>
          </cell>
          <cell r="Q47">
            <v>52.68927</v>
          </cell>
          <cell r="R47">
            <v>49.696475999999997</v>
          </cell>
          <cell r="S47">
            <v>6.0221453126777069</v>
          </cell>
          <cell r="T47">
            <v>840</v>
          </cell>
          <cell r="U47">
            <v>1100</v>
          </cell>
          <cell r="V47">
            <v>1370</v>
          </cell>
          <cell r="W47">
            <v>7.1841345000000001E-2</v>
          </cell>
          <cell r="X47">
            <v>4.579884E-2</v>
          </cell>
          <cell r="Y47">
            <v>5.4669295E-2</v>
          </cell>
          <cell r="Z47">
            <v>14.5</v>
          </cell>
          <cell r="AA47">
            <v>15.385</v>
          </cell>
          <cell r="AB47">
            <v>-5.7523561910952203E-2</v>
          </cell>
          <cell r="AC47">
            <v>0</v>
          </cell>
          <cell r="AD47">
            <v>9.7362229999999994E-2</v>
          </cell>
          <cell r="AE47">
            <v>80.300000000000011</v>
          </cell>
          <cell r="AF47">
            <v>86.3</v>
          </cell>
          <cell r="AG47">
            <v>81.399999999999991</v>
          </cell>
          <cell r="AH47">
            <v>71.3</v>
          </cell>
          <cell r="AI47">
            <v>8.3000000000000007</v>
          </cell>
          <cell r="AJ47">
            <v>70.375</v>
          </cell>
          <cell r="AK47">
            <v>91.600000000000009</v>
          </cell>
        </row>
        <row r="48">
          <cell r="A48" t="str">
            <v>INE871C01038</v>
          </cell>
          <cell r="C48" t="str">
            <v>Avanti Feeds Limited</v>
          </cell>
          <cell r="E48" t="str">
            <v>India</v>
          </cell>
          <cell r="G48">
            <v>507.7</v>
          </cell>
          <cell r="H48">
            <v>6.1083125999999996</v>
          </cell>
          <cell r="I48">
            <v>1</v>
          </cell>
          <cell r="J48">
            <v>1</v>
          </cell>
          <cell r="K48">
            <v>1</v>
          </cell>
          <cell r="L48">
            <v>0</v>
          </cell>
          <cell r="M48">
            <v>22.6</v>
          </cell>
          <cell r="N48">
            <v>22.6</v>
          </cell>
          <cell r="O48">
            <v>0</v>
          </cell>
          <cell r="P48">
            <v>-9.2369450000000004</v>
          </cell>
          <cell r="Q48">
            <v>22.6</v>
          </cell>
          <cell r="R48">
            <v>24.9</v>
          </cell>
          <cell r="S48">
            <v>-9.2369477911646509</v>
          </cell>
          <cell r="T48">
            <v>433</v>
          </cell>
          <cell r="U48">
            <v>433</v>
          </cell>
          <cell r="V48">
            <v>433</v>
          </cell>
          <cell r="W48">
            <v>0</v>
          </cell>
          <cell r="X48">
            <v>4.4514476999999997E-2</v>
          </cell>
          <cell r="Y48">
            <v>5.5347647999999999E-2</v>
          </cell>
          <cell r="Z48">
            <v>4.2</v>
          </cell>
          <cell r="AA48">
            <v>4.2</v>
          </cell>
          <cell r="AB48">
            <v>0</v>
          </cell>
          <cell r="AC48">
            <v>0</v>
          </cell>
          <cell r="AD48">
            <v>0.13230749999999999</v>
          </cell>
          <cell r="AE48">
            <v>42.5</v>
          </cell>
          <cell r="AF48">
            <v>17</v>
          </cell>
          <cell r="AG48">
            <v>12.7</v>
          </cell>
          <cell r="AH48">
            <v>86</v>
          </cell>
          <cell r="AI48">
            <v>8.3000000000000007</v>
          </cell>
          <cell r="AJ48">
            <v>27.895</v>
          </cell>
          <cell r="AK48">
            <v>28.999999999999996</v>
          </cell>
        </row>
        <row r="49">
          <cell r="A49" t="str">
            <v>INE192R01011</v>
          </cell>
          <cell r="C49" t="str">
            <v>Avenue Supermarts Ltd.</v>
          </cell>
          <cell r="E49" t="str">
            <v>India</v>
          </cell>
          <cell r="G49">
            <v>3732.3</v>
          </cell>
          <cell r="H49">
            <v>44.904580000000003</v>
          </cell>
          <cell r="I49">
            <v>0.43478260869565216</v>
          </cell>
          <cell r="J49">
            <v>10</v>
          </cell>
          <cell r="K49">
            <v>23</v>
          </cell>
          <cell r="L49">
            <v>-1.9215690000000001</v>
          </cell>
          <cell r="M49">
            <v>41.397056999999997</v>
          </cell>
          <cell r="N49">
            <v>42.208114999999999</v>
          </cell>
          <cell r="O49">
            <v>-1.9215688736632819</v>
          </cell>
          <cell r="P49">
            <v>-2.5228655</v>
          </cell>
          <cell r="Q49">
            <v>41.397056999999997</v>
          </cell>
          <cell r="R49">
            <v>42.46848</v>
          </cell>
          <cell r="S49">
            <v>-2.5228663705411658</v>
          </cell>
          <cell r="T49">
            <v>3129</v>
          </cell>
          <cell r="U49">
            <v>4075</v>
          </cell>
          <cell r="V49">
            <v>4700</v>
          </cell>
          <cell r="W49">
            <v>-9.4678169999999999E-3</v>
          </cell>
          <cell r="X49">
            <v>1.1091568E-2</v>
          </cell>
          <cell r="Y49">
            <v>1.412777E-2</v>
          </cell>
          <cell r="Z49">
            <v>14.41</v>
          </cell>
          <cell r="AA49">
            <v>11.030576</v>
          </cell>
          <cell r="AB49">
            <v>0.30636876986297001</v>
          </cell>
          <cell r="AC49">
            <v>1</v>
          </cell>
          <cell r="AD49">
            <v>0.15451625999999999</v>
          </cell>
          <cell r="AE49">
            <v>18.8</v>
          </cell>
          <cell r="AF49">
            <v>35.4</v>
          </cell>
          <cell r="AG49">
            <v>7.7</v>
          </cell>
          <cell r="AH49">
            <v>29.799999999999997</v>
          </cell>
          <cell r="AI49">
            <v>91.8</v>
          </cell>
          <cell r="AJ49">
            <v>32.225000000000001</v>
          </cell>
          <cell r="AK49">
            <v>36.199999999999996</v>
          </cell>
        </row>
        <row r="50">
          <cell r="A50" t="str">
            <v>INE238A01034</v>
          </cell>
          <cell r="C50" t="str">
            <v>Axis Bank Limited</v>
          </cell>
          <cell r="E50" t="str">
            <v>India</v>
          </cell>
          <cell r="G50">
            <v>1043.0999999999999</v>
          </cell>
          <cell r="H50">
            <v>12.549892</v>
          </cell>
          <cell r="I50">
            <v>0.90697674418604646</v>
          </cell>
          <cell r="J50">
            <v>39</v>
          </cell>
          <cell r="K50">
            <v>43</v>
          </cell>
          <cell r="L50">
            <v>-0.87467079999999997</v>
          </cell>
          <cell r="M50">
            <v>77.634224000000003</v>
          </cell>
          <cell r="N50">
            <v>78.31926</v>
          </cell>
          <cell r="O50">
            <v>-0.87467118560619062</v>
          </cell>
          <cell r="P50">
            <v>-0.88250136000000001</v>
          </cell>
          <cell r="Q50">
            <v>77.634224000000003</v>
          </cell>
          <cell r="R50">
            <v>78.325450000000004</v>
          </cell>
          <cell r="S50">
            <v>-0.88250498401222233</v>
          </cell>
          <cell r="T50">
            <v>1100</v>
          </cell>
          <cell r="U50">
            <v>1275</v>
          </cell>
          <cell r="V50">
            <v>1450</v>
          </cell>
          <cell r="W50">
            <v>7.5171766000000001E-2</v>
          </cell>
          <cell r="X50">
            <v>7.4426439999999996E-2</v>
          </cell>
          <cell r="Y50">
            <v>8.3882085999999995E-2</v>
          </cell>
          <cell r="Z50">
            <v>19.53</v>
          </cell>
          <cell r="AA50">
            <v>20.171223000000001</v>
          </cell>
          <cell r="AB50">
            <v>-3.1788999606022883E-2</v>
          </cell>
          <cell r="AC50">
            <v>0</v>
          </cell>
          <cell r="AD50">
            <v>0.12648696000000001</v>
          </cell>
          <cell r="AE50">
            <v>27.500000000000004</v>
          </cell>
          <cell r="AF50">
            <v>44</v>
          </cell>
          <cell r="AG50">
            <v>82</v>
          </cell>
          <cell r="AH50">
            <v>83</v>
          </cell>
          <cell r="AI50">
            <v>8.3000000000000007</v>
          </cell>
          <cell r="AJ50">
            <v>47.919999999999995</v>
          </cell>
          <cell r="AK50">
            <v>66.3</v>
          </cell>
        </row>
        <row r="51">
          <cell r="A51" t="str">
            <v>INE917I01010</v>
          </cell>
          <cell r="C51" t="str">
            <v>Bajaj Auto Limited</v>
          </cell>
          <cell r="E51" t="str">
            <v>India</v>
          </cell>
          <cell r="G51">
            <v>7596.85</v>
          </cell>
          <cell r="H51">
            <v>91.400300000000001</v>
          </cell>
          <cell r="I51">
            <v>0.51162790697674421</v>
          </cell>
          <cell r="J51">
            <v>22</v>
          </cell>
          <cell r="K51">
            <v>43</v>
          </cell>
          <cell r="L51">
            <v>3.3449382999999999</v>
          </cell>
          <cell r="M51">
            <v>261.39100000000002</v>
          </cell>
          <cell r="N51">
            <v>252.93062</v>
          </cell>
          <cell r="O51">
            <v>3.3449409960723653</v>
          </cell>
          <cell r="P51">
            <v>4.4484159999999999</v>
          </cell>
          <cell r="Q51">
            <v>261.39100000000002</v>
          </cell>
          <cell r="R51">
            <v>250.25845000000001</v>
          </cell>
          <cell r="S51">
            <v>4.4484212221405528</v>
          </cell>
          <cell r="T51">
            <v>5000</v>
          </cell>
          <cell r="U51">
            <v>7567</v>
          </cell>
          <cell r="V51">
            <v>9000</v>
          </cell>
          <cell r="W51">
            <v>0.25531614000000002</v>
          </cell>
          <cell r="X51">
            <v>3.4407813000000002E-2</v>
          </cell>
          <cell r="Y51">
            <v>3.9530709999999997E-2</v>
          </cell>
          <cell r="Z51">
            <v>59.15</v>
          </cell>
          <cell r="AA51">
            <v>69.145409999999998</v>
          </cell>
          <cell r="AB51">
            <v>-0.14455637763952811</v>
          </cell>
          <cell r="AC51">
            <v>-1</v>
          </cell>
          <cell r="AD51">
            <v>8.7531970000000001E-2</v>
          </cell>
          <cell r="AE51">
            <v>93.300000000000011</v>
          </cell>
          <cell r="AF51">
            <v>81.5</v>
          </cell>
          <cell r="AG51">
            <v>98</v>
          </cell>
          <cell r="AH51">
            <v>39.800000000000004</v>
          </cell>
          <cell r="AI51">
            <v>0.1</v>
          </cell>
          <cell r="AJ51">
            <v>72.195000000000007</v>
          </cell>
          <cell r="AK51">
            <v>93</v>
          </cell>
        </row>
        <row r="52">
          <cell r="A52" t="str">
            <v>INE193E01025</v>
          </cell>
          <cell r="C52" t="str">
            <v>Bajaj Electricals Limited</v>
          </cell>
          <cell r="E52" t="str">
            <v>India</v>
          </cell>
          <cell r="G52">
            <v>1036.95</v>
          </cell>
          <cell r="H52">
            <v>12.475899999999999</v>
          </cell>
          <cell r="I52">
            <v>0.6</v>
          </cell>
          <cell r="J52">
            <v>9</v>
          </cell>
          <cell r="K52">
            <v>15</v>
          </cell>
          <cell r="L52">
            <v>-5.1591462999999997</v>
          </cell>
          <cell r="M52">
            <v>19.72</v>
          </cell>
          <cell r="N52">
            <v>20.792726999999999</v>
          </cell>
          <cell r="O52">
            <v>-5.1591453107617919</v>
          </cell>
          <cell r="P52">
            <v>-16.992948999999999</v>
          </cell>
          <cell r="Q52">
            <v>19.72</v>
          </cell>
          <cell r="R52">
            <v>23.757017000000001</v>
          </cell>
          <cell r="S52">
            <v>-16.992945705262585</v>
          </cell>
          <cell r="T52">
            <v>1019</v>
          </cell>
          <cell r="U52">
            <v>1166.5</v>
          </cell>
          <cell r="V52">
            <v>1410</v>
          </cell>
          <cell r="W52">
            <v>4.7680943999999998E-3</v>
          </cell>
          <cell r="X52">
            <v>1.9017309999999999E-2</v>
          </cell>
          <cell r="Y52">
            <v>2.7793048000000001E-2</v>
          </cell>
          <cell r="Z52">
            <v>4.21</v>
          </cell>
          <cell r="AA52">
            <v>4.9366665000000003</v>
          </cell>
          <cell r="AB52">
            <v>-0.14719781050634073</v>
          </cell>
          <cell r="AC52">
            <v>-1</v>
          </cell>
          <cell r="AD52">
            <v>0.22045754000000001</v>
          </cell>
          <cell r="AE52">
            <v>8.4</v>
          </cell>
          <cell r="AF52">
            <v>10.6</v>
          </cell>
          <cell r="AG52">
            <v>45.6</v>
          </cell>
          <cell r="AH52">
            <v>46.6</v>
          </cell>
          <cell r="AI52">
            <v>0.1</v>
          </cell>
          <cell r="AJ52">
            <v>20.824999999999999</v>
          </cell>
          <cell r="AK52">
            <v>6.9</v>
          </cell>
        </row>
        <row r="53">
          <cell r="A53" t="str">
            <v>INE296A01024</v>
          </cell>
          <cell r="C53" t="str">
            <v>Bajaj Finance Limited</v>
          </cell>
          <cell r="E53" t="str">
            <v>India</v>
          </cell>
          <cell r="G53">
            <v>7085.15</v>
          </cell>
          <cell r="H53">
            <v>85.243859999999998</v>
          </cell>
          <cell r="I53">
            <v>0.73076923076923073</v>
          </cell>
          <cell r="J53">
            <v>19</v>
          </cell>
          <cell r="K53">
            <v>26</v>
          </cell>
          <cell r="L53">
            <v>-0.21853079</v>
          </cell>
          <cell r="M53">
            <v>235.60232999999999</v>
          </cell>
          <cell r="N53">
            <v>236.11832000000001</v>
          </cell>
          <cell r="O53">
            <v>-0.21853026906172301</v>
          </cell>
          <cell r="P53">
            <v>-0.89222734999999997</v>
          </cell>
          <cell r="Q53">
            <v>235.60232999999999</v>
          </cell>
          <cell r="R53">
            <v>237.72336000000001</v>
          </cell>
          <cell r="S53">
            <v>-0.89222615732842403</v>
          </cell>
          <cell r="T53">
            <v>5755</v>
          </cell>
          <cell r="U53">
            <v>9140</v>
          </cell>
          <cell r="V53">
            <v>10000</v>
          </cell>
          <cell r="W53">
            <v>-1.9303136000000002E-2</v>
          </cell>
          <cell r="X53">
            <v>3.3252977000000003E-2</v>
          </cell>
          <cell r="Y53">
            <v>4.2554746999999997E-2</v>
          </cell>
          <cell r="Z53">
            <v>61.852767999999998</v>
          </cell>
          <cell r="AA53">
            <v>59.814551999999999</v>
          </cell>
          <cell r="AB53">
            <v>3.4075587492488513E-2</v>
          </cell>
          <cell r="AC53">
            <v>0</v>
          </cell>
          <cell r="AD53">
            <v>0.15497030000000001</v>
          </cell>
          <cell r="AE53">
            <v>37.5</v>
          </cell>
          <cell r="AF53">
            <v>43.8</v>
          </cell>
          <cell r="AG53">
            <v>5.7</v>
          </cell>
          <cell r="AH53">
            <v>64.099999999999994</v>
          </cell>
          <cell r="AI53">
            <v>8.3000000000000007</v>
          </cell>
          <cell r="AJ53">
            <v>29.405000000000001</v>
          </cell>
          <cell r="AK53">
            <v>31</v>
          </cell>
        </row>
        <row r="54">
          <cell r="A54" t="str">
            <v>INE918I01026</v>
          </cell>
          <cell r="C54" t="str">
            <v>Bajaj Finserv Limited</v>
          </cell>
          <cell r="E54" t="str">
            <v>India</v>
          </cell>
          <cell r="G54">
            <v>1630.2</v>
          </cell>
          <cell r="H54">
            <v>19.613492999999998</v>
          </cell>
          <cell r="I54">
            <v>0.77777777777777779</v>
          </cell>
          <cell r="J54">
            <v>7</v>
          </cell>
          <cell r="K54">
            <v>9</v>
          </cell>
          <cell r="L54">
            <v>-10.901071999999999</v>
          </cell>
          <cell r="M54">
            <v>46.181435</v>
          </cell>
          <cell r="N54">
            <v>51.83164</v>
          </cell>
          <cell r="O54">
            <v>-10.901073166891884</v>
          </cell>
          <cell r="P54">
            <v>-3.0960443</v>
          </cell>
          <cell r="Q54">
            <v>46.181435</v>
          </cell>
          <cell r="R54">
            <v>47.656914</v>
          </cell>
          <cell r="S54">
            <v>-3.0960439444316479</v>
          </cell>
          <cell r="T54">
            <v>1480</v>
          </cell>
          <cell r="U54">
            <v>1890</v>
          </cell>
          <cell r="V54">
            <v>2010</v>
          </cell>
          <cell r="W54">
            <v>1.3319928999999999E-2</v>
          </cell>
          <cell r="X54">
            <v>2.8328692999999999E-2</v>
          </cell>
          <cell r="Y54">
            <v>3.8370599999999998E-2</v>
          </cell>
          <cell r="Z54">
            <v>8.91</v>
          </cell>
          <cell r="AA54">
            <v>8.91</v>
          </cell>
          <cell r="AB54">
            <v>0</v>
          </cell>
          <cell r="AC54">
            <v>0</v>
          </cell>
          <cell r="AD54">
            <v>0.16815099999999999</v>
          </cell>
          <cell r="AE54">
            <v>4</v>
          </cell>
          <cell r="AF54">
            <v>32.200000000000003</v>
          </cell>
          <cell r="AG54">
            <v>52.5</v>
          </cell>
          <cell r="AH54">
            <v>68.7</v>
          </cell>
          <cell r="AI54">
            <v>8.3000000000000007</v>
          </cell>
          <cell r="AJ54">
            <v>30.290000000000003</v>
          </cell>
          <cell r="AK54">
            <v>32</v>
          </cell>
        </row>
        <row r="55">
          <cell r="A55" t="str">
            <v>INE118A01012</v>
          </cell>
          <cell r="C55" t="str">
            <v>Bajaj Holdings &amp; Investment Limited.</v>
          </cell>
          <cell r="E55" t="str">
            <v>India</v>
          </cell>
          <cell r="G55">
            <v>8200.5</v>
          </cell>
          <cell r="H55">
            <v>98.663020000000003</v>
          </cell>
          <cell r="I55">
            <v>0</v>
          </cell>
          <cell r="J55">
            <v>0</v>
          </cell>
          <cell r="K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 t="e">
            <v>#N/A</v>
          </cell>
          <cell r="Z55" t="e">
            <v>#N/A</v>
          </cell>
          <cell r="AA55" t="e">
            <v>#N/A</v>
          </cell>
          <cell r="AB55">
            <v>0</v>
          </cell>
          <cell r="AC55">
            <v>0</v>
          </cell>
          <cell r="AD55">
            <v>0.46642756000000002</v>
          </cell>
          <cell r="AE55">
            <v>42.5</v>
          </cell>
          <cell r="AF55">
            <v>49.4</v>
          </cell>
          <cell r="AG55">
            <v>12.7</v>
          </cell>
          <cell r="AH55">
            <v>0.1</v>
          </cell>
          <cell r="AI55">
            <v>8.3000000000000007</v>
          </cell>
          <cell r="AJ55">
            <v>27.405000000000005</v>
          </cell>
          <cell r="AK55">
            <v>17.100000000000001</v>
          </cell>
        </row>
        <row r="56">
          <cell r="A56" t="str">
            <v>INE050E01027</v>
          </cell>
          <cell r="C56" t="str">
            <v>Balaji Amines Limited</v>
          </cell>
          <cell r="E56" t="str">
            <v>India</v>
          </cell>
          <cell r="G56">
            <v>2364.85</v>
          </cell>
          <cell r="H56">
            <v>28.45232</v>
          </cell>
          <cell r="I56">
            <v>1</v>
          </cell>
          <cell r="J56">
            <v>2</v>
          </cell>
          <cell r="K56">
            <v>2</v>
          </cell>
          <cell r="L56">
            <v>0</v>
          </cell>
          <cell r="M56">
            <v>70.3</v>
          </cell>
          <cell r="N56">
            <v>70.3</v>
          </cell>
          <cell r="O56">
            <v>0</v>
          </cell>
          <cell r="P56">
            <v>0</v>
          </cell>
          <cell r="Q56">
            <v>70.3</v>
          </cell>
          <cell r="R56">
            <v>0</v>
          </cell>
          <cell r="S56">
            <v>0</v>
          </cell>
          <cell r="T56">
            <v>2172</v>
          </cell>
          <cell r="U56">
            <v>2424.5</v>
          </cell>
          <cell r="V56">
            <v>2677</v>
          </cell>
          <cell r="W56">
            <v>0</v>
          </cell>
          <cell r="X56">
            <v>2.9727041999999999E-2</v>
          </cell>
          <cell r="Y56">
            <v>4.1884261999999998E-2</v>
          </cell>
          <cell r="Z56" t="e">
            <v>#N/A</v>
          </cell>
          <cell r="AA56" t="e">
            <v>#N/A</v>
          </cell>
          <cell r="AB56">
            <v>0</v>
          </cell>
          <cell r="AC56">
            <v>0</v>
          </cell>
          <cell r="AD56">
            <v>0.11470786500000001</v>
          </cell>
          <cell r="AE56">
            <v>42.5</v>
          </cell>
          <cell r="AF56">
            <v>49.4</v>
          </cell>
          <cell r="AG56">
            <v>12.7</v>
          </cell>
          <cell r="AH56">
            <v>86</v>
          </cell>
          <cell r="AI56">
            <v>8.3000000000000007</v>
          </cell>
          <cell r="AJ56">
            <v>35.994999999999997</v>
          </cell>
          <cell r="AK56">
            <v>44</v>
          </cell>
        </row>
        <row r="57">
          <cell r="A57" t="str">
            <v>INE787D01026</v>
          </cell>
          <cell r="C57" t="str">
            <v>Balkrishna Industries Limited</v>
          </cell>
          <cell r="E57" t="str">
            <v>India</v>
          </cell>
          <cell r="G57">
            <v>2527.9499999999998</v>
          </cell>
          <cell r="H57">
            <v>30.414629999999999</v>
          </cell>
          <cell r="I57">
            <v>0.30434782608695654</v>
          </cell>
          <cell r="J57">
            <v>7</v>
          </cell>
          <cell r="K57">
            <v>23</v>
          </cell>
          <cell r="L57">
            <v>-3.4159674999999998</v>
          </cell>
          <cell r="M57">
            <v>68.554435999999995</v>
          </cell>
          <cell r="N57">
            <v>70.979060000000004</v>
          </cell>
          <cell r="O57">
            <v>-3.4159708511214526</v>
          </cell>
          <cell r="P57">
            <v>-3.5232874999999999</v>
          </cell>
          <cell r="Q57">
            <v>68.554435999999995</v>
          </cell>
          <cell r="R57">
            <v>71.058014</v>
          </cell>
          <cell r="S57">
            <v>-3.5232873240729767</v>
          </cell>
          <cell r="T57">
            <v>1950</v>
          </cell>
          <cell r="U57">
            <v>2375.5</v>
          </cell>
          <cell r="V57">
            <v>2900</v>
          </cell>
          <cell r="W57">
            <v>2.7218455000000003E-3</v>
          </cell>
          <cell r="X57">
            <v>2.7118587999999999E-2</v>
          </cell>
          <cell r="Y57">
            <v>3.5642210000000001E-2</v>
          </cell>
          <cell r="Z57">
            <v>18.850000000000001</v>
          </cell>
          <cell r="AA57">
            <v>20.024999999999999</v>
          </cell>
          <cell r="AB57">
            <v>-5.867665418227197E-2</v>
          </cell>
          <cell r="AC57">
            <v>0</v>
          </cell>
          <cell r="AD57">
            <v>0.20508056999999999</v>
          </cell>
          <cell r="AE57">
            <v>11.799999999999999</v>
          </cell>
          <cell r="AF57">
            <v>30.8</v>
          </cell>
          <cell r="AG57">
            <v>44.4</v>
          </cell>
          <cell r="AH57">
            <v>21.099999999999998</v>
          </cell>
          <cell r="AI57">
            <v>8.3000000000000007</v>
          </cell>
          <cell r="AJ57">
            <v>25.105</v>
          </cell>
          <cell r="AK57">
            <v>13.100000000000001</v>
          </cell>
        </row>
        <row r="58">
          <cell r="A58" t="str">
            <v>INE119A01028</v>
          </cell>
          <cell r="C58" t="str">
            <v>Balrampur Chini Mills Ltd</v>
          </cell>
          <cell r="E58" t="str">
            <v>India</v>
          </cell>
          <cell r="G58">
            <v>387.65</v>
          </cell>
          <cell r="H58">
            <v>4.6639495000000002</v>
          </cell>
          <cell r="I58">
            <v>0.88888888888888884</v>
          </cell>
          <cell r="J58">
            <v>8</v>
          </cell>
          <cell r="K58">
            <v>9</v>
          </cell>
          <cell r="L58">
            <v>-2.5878700000000001</v>
          </cell>
          <cell r="M58">
            <v>28.022223</v>
          </cell>
          <cell r="N58">
            <v>28.766666000000001</v>
          </cell>
          <cell r="O58">
            <v>-2.5878668038903152</v>
          </cell>
          <cell r="P58">
            <v>9.0358820000000009</v>
          </cell>
          <cell r="Q58">
            <v>28.022223</v>
          </cell>
          <cell r="R58">
            <v>25.7</v>
          </cell>
          <cell r="S58">
            <v>9.0358871595330736</v>
          </cell>
          <cell r="T58">
            <v>407</v>
          </cell>
          <cell r="U58">
            <v>500</v>
          </cell>
          <cell r="V58">
            <v>540</v>
          </cell>
          <cell r="W58">
            <v>-7.5740564000000002E-3</v>
          </cell>
          <cell r="X58">
            <v>7.228743E-2</v>
          </cell>
          <cell r="Y58">
            <v>8.5386299999999998E-2</v>
          </cell>
          <cell r="Z58" t="e">
            <v>#N/A</v>
          </cell>
          <cell r="AA58" t="e">
            <v>#N/A</v>
          </cell>
          <cell r="AB58">
            <v>0</v>
          </cell>
          <cell r="AC58">
            <v>0</v>
          </cell>
          <cell r="AD58">
            <v>0.20508056999999999</v>
          </cell>
          <cell r="AE58">
            <v>16</v>
          </cell>
          <cell r="AF58">
            <v>90.7</v>
          </cell>
          <cell r="AG58">
            <v>9.1</v>
          </cell>
          <cell r="AH58">
            <v>81.2</v>
          </cell>
          <cell r="AI58">
            <v>8.3000000000000007</v>
          </cell>
          <cell r="AJ58">
            <v>38.314999999999998</v>
          </cell>
          <cell r="AK58">
            <v>49.6</v>
          </cell>
        </row>
        <row r="59">
          <cell r="A59" t="str">
            <v>INE545U01014</v>
          </cell>
          <cell r="C59" t="str">
            <v>Bandhan Bank Ltd.</v>
          </cell>
          <cell r="E59" t="str">
            <v>India</v>
          </cell>
          <cell r="G59">
            <v>221.5</v>
          </cell>
          <cell r="H59">
            <v>2.6649422999999999</v>
          </cell>
          <cell r="I59">
            <v>0.8</v>
          </cell>
          <cell r="J59">
            <v>16</v>
          </cell>
          <cell r="K59">
            <v>20</v>
          </cell>
          <cell r="L59">
            <v>-2.7054453000000001</v>
          </cell>
          <cell r="M59">
            <v>21.830753000000001</v>
          </cell>
          <cell r="N59">
            <v>22.437795999999999</v>
          </cell>
          <cell r="O59">
            <v>-2.7054484317443506</v>
          </cell>
          <cell r="P59">
            <v>-2.7132523000000002</v>
          </cell>
          <cell r="Q59">
            <v>21.830753000000001</v>
          </cell>
          <cell r="R59">
            <v>22.439596000000002</v>
          </cell>
          <cell r="S59">
            <v>-2.7132529480477285</v>
          </cell>
          <cell r="T59">
            <v>225</v>
          </cell>
          <cell r="U59">
            <v>280</v>
          </cell>
          <cell r="V59">
            <v>340</v>
          </cell>
          <cell r="W59">
            <v>2.9127228000000002E-2</v>
          </cell>
          <cell r="X59">
            <v>9.8558699999999999E-2</v>
          </cell>
          <cell r="Y59">
            <v>0.1230019</v>
          </cell>
          <cell r="Z59">
            <v>5.35</v>
          </cell>
          <cell r="AA59">
            <v>5.1166669999999996</v>
          </cell>
          <cell r="AB59">
            <v>4.560253774576295E-2</v>
          </cell>
          <cell r="AC59">
            <v>0</v>
          </cell>
          <cell r="AD59">
            <v>0.20508056999999999</v>
          </cell>
          <cell r="AE59">
            <v>15.4</v>
          </cell>
          <cell r="AF59">
            <v>34.4</v>
          </cell>
          <cell r="AG59">
            <v>65.3</v>
          </cell>
          <cell r="AH59">
            <v>71.7</v>
          </cell>
          <cell r="AI59">
            <v>8.3000000000000007</v>
          </cell>
          <cell r="AJ59">
            <v>37.19</v>
          </cell>
          <cell r="AK59">
            <v>48</v>
          </cell>
        </row>
        <row r="60">
          <cell r="A60" t="str">
            <v>INE028A01039</v>
          </cell>
          <cell r="C60" t="str">
            <v>Bank of Baroda</v>
          </cell>
          <cell r="E60" t="str">
            <v>India</v>
          </cell>
          <cell r="G60">
            <v>227.15</v>
          </cell>
          <cell r="H60">
            <v>2.7329192</v>
          </cell>
          <cell r="I60">
            <v>0.6</v>
          </cell>
          <cell r="J60">
            <v>15</v>
          </cell>
          <cell r="K60">
            <v>25</v>
          </cell>
          <cell r="L60">
            <v>0.77861016999999999</v>
          </cell>
          <cell r="M60">
            <v>31.782039999999999</v>
          </cell>
          <cell r="N60">
            <v>31.536493</v>
          </cell>
          <cell r="O60">
            <v>0.77861225723481198</v>
          </cell>
          <cell r="P60">
            <v>2.7766570000000002</v>
          </cell>
          <cell r="Q60">
            <v>31.782039999999999</v>
          </cell>
          <cell r="R60">
            <v>30.923403</v>
          </cell>
          <cell r="S60">
            <v>2.7766575366882984</v>
          </cell>
          <cell r="T60">
            <v>180</v>
          </cell>
          <cell r="U60">
            <v>245</v>
          </cell>
          <cell r="V60">
            <v>290</v>
          </cell>
          <cell r="W60">
            <v>3.1943279999999998E-2</v>
          </cell>
          <cell r="X60">
            <v>0.13991654000000001</v>
          </cell>
          <cell r="Y60">
            <v>0.14615582999999999</v>
          </cell>
          <cell r="Z60">
            <v>8.51</v>
          </cell>
          <cell r="AA60">
            <v>7.7817639999999999</v>
          </cell>
          <cell r="AB60">
            <v>9.3582380550219613E-2</v>
          </cell>
          <cell r="AC60">
            <v>0</v>
          </cell>
          <cell r="AD60">
            <v>0.20508056999999999</v>
          </cell>
          <cell r="AE60">
            <v>81.5</v>
          </cell>
          <cell r="AF60">
            <v>76.900000000000006</v>
          </cell>
          <cell r="AG60">
            <v>67.5</v>
          </cell>
          <cell r="AH60">
            <v>46.6</v>
          </cell>
          <cell r="AI60">
            <v>8.3000000000000007</v>
          </cell>
          <cell r="AJ60">
            <v>62.38</v>
          </cell>
          <cell r="AK60">
            <v>83.8</v>
          </cell>
        </row>
        <row r="61">
          <cell r="A61" t="str">
            <v>INE084A01016</v>
          </cell>
          <cell r="C61" t="str">
            <v>Bank of India</v>
          </cell>
          <cell r="E61" t="str">
            <v>India</v>
          </cell>
          <cell r="G61">
            <v>131.5</v>
          </cell>
          <cell r="H61">
            <v>1.5821215</v>
          </cell>
          <cell r="I61">
            <v>0.75</v>
          </cell>
          <cell r="J61">
            <v>3</v>
          </cell>
          <cell r="K61">
            <v>4</v>
          </cell>
          <cell r="L61">
            <v>-1.2654524</v>
          </cell>
          <cell r="M61">
            <v>16.376898000000001</v>
          </cell>
          <cell r="N61">
            <v>16.586796</v>
          </cell>
          <cell r="O61">
            <v>-1.2654523513763505</v>
          </cell>
          <cell r="P61">
            <v>-3.0104320000000002</v>
          </cell>
          <cell r="Q61">
            <v>16.376898000000001</v>
          </cell>
          <cell r="R61">
            <v>16.885216</v>
          </cell>
          <cell r="S61">
            <v>-3.0104323213869355</v>
          </cell>
          <cell r="T61">
            <v>125</v>
          </cell>
          <cell r="U61">
            <v>135</v>
          </cell>
          <cell r="V61">
            <v>135</v>
          </cell>
          <cell r="W61">
            <v>0</v>
          </cell>
          <cell r="X61">
            <v>0.124539144</v>
          </cell>
          <cell r="Y61">
            <v>0.15132453000000001</v>
          </cell>
          <cell r="Z61">
            <v>4.8600000000000003</v>
          </cell>
          <cell r="AA61">
            <v>4.8600000000000003</v>
          </cell>
          <cell r="AB61">
            <v>0</v>
          </cell>
          <cell r="AC61">
            <v>0</v>
          </cell>
          <cell r="AD61">
            <v>0.20508056999999999</v>
          </cell>
          <cell r="AE61">
            <v>23.599999999999998</v>
          </cell>
          <cell r="AF61">
            <v>32.800000000000004</v>
          </cell>
          <cell r="AG61">
            <v>12.7</v>
          </cell>
          <cell r="AH61">
            <v>65.3</v>
          </cell>
          <cell r="AI61">
            <v>8.3000000000000007</v>
          </cell>
          <cell r="AJ61">
            <v>25.050000000000004</v>
          </cell>
          <cell r="AK61">
            <v>12.7</v>
          </cell>
        </row>
        <row r="62">
          <cell r="A62" t="str">
            <v>INE457A01014</v>
          </cell>
          <cell r="C62" t="str">
            <v>Bank of Maharashtra</v>
          </cell>
          <cell r="E62" t="str">
            <v>India</v>
          </cell>
          <cell r="G62">
            <v>53.4</v>
          </cell>
          <cell r="H62">
            <v>0.64247370000000004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4.9000000000000004</v>
          </cell>
          <cell r="N62">
            <v>4.9000000000000004</v>
          </cell>
          <cell r="O62">
            <v>0</v>
          </cell>
          <cell r="P62">
            <v>0</v>
          </cell>
          <cell r="Q62">
            <v>4.9000000000000004</v>
          </cell>
          <cell r="R62">
            <v>4.9000000000000004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9.1760289999999994E-2</v>
          </cell>
          <cell r="Y62">
            <v>0.104868904</v>
          </cell>
          <cell r="Z62" t="e">
            <v>#N/A</v>
          </cell>
          <cell r="AA62" t="e">
            <v>#N/A</v>
          </cell>
          <cell r="AB62">
            <v>0</v>
          </cell>
          <cell r="AC62">
            <v>0</v>
          </cell>
          <cell r="AD62">
            <v>0.20508056999999999</v>
          </cell>
          <cell r="AE62">
            <v>42.5</v>
          </cell>
          <cell r="AF62">
            <v>49.4</v>
          </cell>
          <cell r="AG62">
            <v>12.7</v>
          </cell>
          <cell r="AH62">
            <v>0.1</v>
          </cell>
          <cell r="AI62">
            <v>8.3000000000000007</v>
          </cell>
          <cell r="AJ62">
            <v>27.405000000000005</v>
          </cell>
          <cell r="AK62">
            <v>17.100000000000001</v>
          </cell>
        </row>
        <row r="63">
          <cell r="A63" t="str">
            <v>INE373A01013</v>
          </cell>
          <cell r="C63" t="str">
            <v>BASF India Limited</v>
          </cell>
          <cell r="E63" t="str">
            <v>India</v>
          </cell>
          <cell r="G63">
            <v>2964.35</v>
          </cell>
          <cell r="H63">
            <v>35.665107999999996</v>
          </cell>
          <cell r="I63">
            <v>0</v>
          </cell>
          <cell r="J63">
            <v>0</v>
          </cell>
          <cell r="K63">
            <v>1</v>
          </cell>
          <cell r="L63">
            <v>0</v>
          </cell>
          <cell r="M63">
            <v>122.7</v>
          </cell>
          <cell r="N63">
            <v>122.7</v>
          </cell>
          <cell r="O63">
            <v>0</v>
          </cell>
          <cell r="P63">
            <v>4.9615016000000001</v>
          </cell>
          <cell r="Q63">
            <v>122.7</v>
          </cell>
          <cell r="R63">
            <v>116.9</v>
          </cell>
          <cell r="S63">
            <v>4.9615055603079439</v>
          </cell>
          <cell r="T63">
            <v>3225</v>
          </cell>
          <cell r="U63">
            <v>3225</v>
          </cell>
          <cell r="V63">
            <v>3225</v>
          </cell>
          <cell r="W63">
            <v>0</v>
          </cell>
          <cell r="X63">
            <v>4.1391872000000003E-2</v>
          </cell>
          <cell r="Y63">
            <v>4.5777316999999998E-2</v>
          </cell>
          <cell r="Z63">
            <v>28.1</v>
          </cell>
          <cell r="AA63">
            <v>28.1</v>
          </cell>
          <cell r="AB63">
            <v>0</v>
          </cell>
          <cell r="AC63">
            <v>0</v>
          </cell>
          <cell r="AD63">
            <v>0.20508056999999999</v>
          </cell>
          <cell r="AE63">
            <v>42.5</v>
          </cell>
          <cell r="AF63">
            <v>82.699999999999989</v>
          </cell>
          <cell r="AG63">
            <v>12.7</v>
          </cell>
          <cell r="AH63">
            <v>0.1</v>
          </cell>
          <cell r="AI63">
            <v>8.3000000000000007</v>
          </cell>
          <cell r="AJ63">
            <v>35.72999999999999</v>
          </cell>
          <cell r="AK63">
            <v>43.4</v>
          </cell>
        </row>
        <row r="64">
          <cell r="A64" t="str">
            <v>INE176A01028</v>
          </cell>
          <cell r="C64" t="str">
            <v>Bata India Ltd</v>
          </cell>
          <cell r="E64" t="str">
            <v>India</v>
          </cell>
          <cell r="G64">
            <v>1449.5</v>
          </cell>
          <cell r="H64">
            <v>17.439430000000002</v>
          </cell>
          <cell r="I64">
            <v>0.47058823529411764</v>
          </cell>
          <cell r="J64">
            <v>8</v>
          </cell>
          <cell r="K64">
            <v>17</v>
          </cell>
          <cell r="L64">
            <v>-1.1106123999999999</v>
          </cell>
          <cell r="M64">
            <v>28.196210000000001</v>
          </cell>
          <cell r="N64">
            <v>28.512878000000001</v>
          </cell>
          <cell r="O64">
            <v>-1.1106139478448962</v>
          </cell>
          <cell r="P64">
            <v>-6.2798660000000002</v>
          </cell>
          <cell r="Q64">
            <v>28.196210000000001</v>
          </cell>
          <cell r="R64">
            <v>30.085543000000001</v>
          </cell>
          <cell r="S64">
            <v>-6.2798700359172566</v>
          </cell>
          <cell r="T64">
            <v>1340</v>
          </cell>
          <cell r="U64">
            <v>1680</v>
          </cell>
          <cell r="V64">
            <v>1880</v>
          </cell>
          <cell r="W64">
            <v>1.5916767000000002E-2</v>
          </cell>
          <cell r="X64">
            <v>1.945237E-2</v>
          </cell>
          <cell r="Y64">
            <v>2.3908486999999999E-2</v>
          </cell>
          <cell r="Z64">
            <v>7.5</v>
          </cell>
          <cell r="AA64">
            <v>8.08</v>
          </cell>
          <cell r="AB64">
            <v>-7.1782178217821735E-2</v>
          </cell>
          <cell r="AC64">
            <v>0</v>
          </cell>
          <cell r="AD64">
            <v>0.20508056999999999</v>
          </cell>
          <cell r="AE64">
            <v>25.1</v>
          </cell>
          <cell r="AF64">
            <v>23.200000000000003</v>
          </cell>
          <cell r="AG64">
            <v>54.500000000000007</v>
          </cell>
          <cell r="AH64">
            <v>32.800000000000004</v>
          </cell>
          <cell r="AI64">
            <v>8.3000000000000007</v>
          </cell>
          <cell r="AJ64">
            <v>30.225000000000005</v>
          </cell>
          <cell r="AK64">
            <v>31.8</v>
          </cell>
        </row>
        <row r="65">
          <cell r="A65" t="str">
            <v>INE462A01022</v>
          </cell>
          <cell r="C65" t="str">
            <v>Bayer Cropscience India Limited</v>
          </cell>
          <cell r="E65" t="str">
            <v>India</v>
          </cell>
          <cell r="G65">
            <v>5845.75</v>
          </cell>
          <cell r="H65">
            <v>70.332213999999993</v>
          </cell>
          <cell r="I65">
            <v>0.625</v>
          </cell>
          <cell r="J65">
            <v>5</v>
          </cell>
          <cell r="K65">
            <v>8</v>
          </cell>
          <cell r="L65">
            <v>0.19876699</v>
          </cell>
          <cell r="M65">
            <v>177.98473999999999</v>
          </cell>
          <cell r="N65">
            <v>177.63167000000001</v>
          </cell>
          <cell r="O65">
            <v>0.1987652314477284</v>
          </cell>
          <cell r="P65">
            <v>5.0305289999999996</v>
          </cell>
          <cell r="Q65">
            <v>177.98473999999999</v>
          </cell>
          <cell r="R65">
            <v>169.46</v>
          </cell>
          <cell r="S65">
            <v>5.0305322790038742</v>
          </cell>
          <cell r="T65">
            <v>5080</v>
          </cell>
          <cell r="U65">
            <v>5810</v>
          </cell>
          <cell r="V65">
            <v>6975</v>
          </cell>
          <cell r="W65">
            <v>2.1169843999999998E-3</v>
          </cell>
          <cell r="X65">
            <v>3.0446860999999999E-2</v>
          </cell>
          <cell r="Y65">
            <v>3.3818903999999997E-2</v>
          </cell>
          <cell r="Z65">
            <v>17</v>
          </cell>
          <cell r="AA65">
            <v>16.399999999999999</v>
          </cell>
          <cell r="AB65">
            <v>3.6585365853658569E-2</v>
          </cell>
          <cell r="AC65">
            <v>0</v>
          </cell>
          <cell r="AD65">
            <v>0.20508056999999999</v>
          </cell>
          <cell r="AE65">
            <v>75.5</v>
          </cell>
          <cell r="AF65">
            <v>83.1</v>
          </cell>
          <cell r="AG65">
            <v>43.6</v>
          </cell>
          <cell r="AH65">
            <v>50.5</v>
          </cell>
          <cell r="AI65">
            <v>8.3000000000000007</v>
          </cell>
          <cell r="AJ65">
            <v>56.844999999999992</v>
          </cell>
          <cell r="AK65">
            <v>77.2</v>
          </cell>
        </row>
        <row r="66">
          <cell r="A66" t="str">
            <v>INE463A01038</v>
          </cell>
          <cell r="C66" t="str">
            <v>Berger Paints India Limited</v>
          </cell>
          <cell r="E66" t="str">
            <v>India</v>
          </cell>
          <cell r="G66">
            <v>554.1</v>
          </cell>
          <cell r="H66">
            <v>6.6665663999999998</v>
          </cell>
          <cell r="I66">
            <v>0.15</v>
          </cell>
          <cell r="J66">
            <v>3</v>
          </cell>
          <cell r="K66">
            <v>20</v>
          </cell>
          <cell r="L66">
            <v>-0.23128968</v>
          </cell>
          <cell r="M66">
            <v>10.784203</v>
          </cell>
          <cell r="N66">
            <v>10.809203</v>
          </cell>
          <cell r="O66">
            <v>-0.23128439719376503</v>
          </cell>
          <cell r="P66">
            <v>1.2138621999999999</v>
          </cell>
          <cell r="Q66">
            <v>10.784203</v>
          </cell>
          <cell r="R66">
            <v>10.654866999999999</v>
          </cell>
          <cell r="S66">
            <v>1.2138678033240646</v>
          </cell>
          <cell r="T66">
            <v>470</v>
          </cell>
          <cell r="U66">
            <v>550</v>
          </cell>
          <cell r="V66">
            <v>660</v>
          </cell>
          <cell r="W66">
            <v>5.6763929999999992E-3</v>
          </cell>
          <cell r="X66">
            <v>1.9462558000000001E-2</v>
          </cell>
          <cell r="Y66">
            <v>2.1664584000000001E-2</v>
          </cell>
          <cell r="Z66">
            <v>3</v>
          </cell>
          <cell r="AA66">
            <v>2.99</v>
          </cell>
          <cell r="AB66">
            <v>3.3444816053511683E-3</v>
          </cell>
          <cell r="AC66">
            <v>0</v>
          </cell>
          <cell r="AD66">
            <v>0.20508056999999999</v>
          </cell>
          <cell r="AE66">
            <v>37.1</v>
          </cell>
          <cell r="AF66">
            <v>71.5</v>
          </cell>
          <cell r="AG66">
            <v>46.2</v>
          </cell>
          <cell r="AH66">
            <v>17.100000000000001</v>
          </cell>
          <cell r="AI66">
            <v>8.3000000000000007</v>
          </cell>
          <cell r="AJ66">
            <v>41.655000000000001</v>
          </cell>
          <cell r="AK66">
            <v>57.3</v>
          </cell>
        </row>
        <row r="67">
          <cell r="A67" t="str">
            <v>INE171Z01018</v>
          </cell>
          <cell r="C67" t="str">
            <v>Bharat Dynamics Ltd.</v>
          </cell>
          <cell r="E67" t="str">
            <v>India</v>
          </cell>
          <cell r="G67">
            <v>1670.5</v>
          </cell>
          <cell r="H67">
            <v>20.098355999999999</v>
          </cell>
          <cell r="I67">
            <v>0.8571428571428571</v>
          </cell>
          <cell r="J67">
            <v>6</v>
          </cell>
          <cell r="K67">
            <v>7</v>
          </cell>
          <cell r="L67">
            <v>5.1678799999999997E-2</v>
          </cell>
          <cell r="M67">
            <v>32.266666000000001</v>
          </cell>
          <cell r="N67">
            <v>32.25</v>
          </cell>
          <cell r="O67">
            <v>5.1677519379844661E-2</v>
          </cell>
          <cell r="P67">
            <v>6.8432636000000002</v>
          </cell>
          <cell r="Q67">
            <v>32.266666000000001</v>
          </cell>
          <cell r="R67">
            <v>30.2</v>
          </cell>
          <cell r="S67">
            <v>6.8432649006622492</v>
          </cell>
          <cell r="T67">
            <v>1296</v>
          </cell>
          <cell r="U67">
            <v>1473</v>
          </cell>
          <cell r="V67">
            <v>2038</v>
          </cell>
          <cell r="W67">
            <v>8.5407179999999999E-2</v>
          </cell>
          <cell r="X67">
            <v>1.9315573999999999E-2</v>
          </cell>
          <cell r="Y67">
            <v>2.6489075000000001E-2</v>
          </cell>
          <cell r="Z67" t="e">
            <v>#N/A</v>
          </cell>
          <cell r="AA67" t="e">
            <v>#N/A</v>
          </cell>
          <cell r="AB67">
            <v>0</v>
          </cell>
          <cell r="AC67">
            <v>0</v>
          </cell>
          <cell r="AD67">
            <v>0.20508056999999999</v>
          </cell>
          <cell r="AE67">
            <v>74</v>
          </cell>
          <cell r="AF67">
            <v>88.1</v>
          </cell>
          <cell r="AG67">
            <v>85</v>
          </cell>
          <cell r="AH67">
            <v>77.2</v>
          </cell>
          <cell r="AI67">
            <v>8.3000000000000007</v>
          </cell>
          <cell r="AJ67">
            <v>70.740000000000009</v>
          </cell>
          <cell r="AK67">
            <v>92</v>
          </cell>
        </row>
        <row r="68">
          <cell r="A68" t="str">
            <v>INE263A01024</v>
          </cell>
          <cell r="C68" t="str">
            <v>Bharat Electronics Limited</v>
          </cell>
          <cell r="E68" t="str">
            <v>India</v>
          </cell>
          <cell r="G68">
            <v>189.7</v>
          </cell>
          <cell r="H68">
            <v>2.2823454999999999</v>
          </cell>
          <cell r="I68">
            <v>0.78260869565217395</v>
          </cell>
          <cell r="J68">
            <v>18</v>
          </cell>
          <cell r="K68">
            <v>23</v>
          </cell>
          <cell r="L68">
            <v>-0.2144102</v>
          </cell>
          <cell r="M68">
            <v>4.7648010000000003</v>
          </cell>
          <cell r="N68">
            <v>4.7750389999999996</v>
          </cell>
          <cell r="O68">
            <v>-0.21440662578879888</v>
          </cell>
          <cell r="P68">
            <v>1.6841024</v>
          </cell>
          <cell r="Q68">
            <v>4.7648010000000003</v>
          </cell>
          <cell r="R68">
            <v>4.6858864000000002</v>
          </cell>
          <cell r="S68">
            <v>1.6840911892358257</v>
          </cell>
          <cell r="T68">
            <v>118</v>
          </cell>
          <cell r="U68">
            <v>169</v>
          </cell>
          <cell r="V68">
            <v>221</v>
          </cell>
          <cell r="W68">
            <v>4.5183062999999996E-2</v>
          </cell>
          <cell r="X68">
            <v>2.5117560000000001E-2</v>
          </cell>
          <cell r="Y68">
            <v>2.9155927000000002E-2</v>
          </cell>
          <cell r="Z68">
            <v>1.1000000000000001</v>
          </cell>
          <cell r="AA68">
            <v>1.4742386000000001</v>
          </cell>
          <cell r="AB68">
            <v>-0.25385212407272473</v>
          </cell>
          <cell r="AC68">
            <v>-1</v>
          </cell>
          <cell r="AD68">
            <v>0.20508056999999999</v>
          </cell>
          <cell r="AE68">
            <v>37.700000000000003</v>
          </cell>
          <cell r="AF68">
            <v>73.099999999999994</v>
          </cell>
          <cell r="AG68">
            <v>73.5</v>
          </cell>
          <cell r="AH68">
            <v>70.3</v>
          </cell>
          <cell r="AI68">
            <v>0.1</v>
          </cell>
          <cell r="AJ68">
            <v>53.120000000000005</v>
          </cell>
          <cell r="AK68">
            <v>73.900000000000006</v>
          </cell>
        </row>
        <row r="69">
          <cell r="A69" t="str">
            <v>INE465A01025</v>
          </cell>
          <cell r="C69" t="str">
            <v>Bharat Forge Ltd</v>
          </cell>
          <cell r="E69" t="str">
            <v>India</v>
          </cell>
          <cell r="G69">
            <v>1200.0999999999999</v>
          </cell>
          <cell r="H69">
            <v>14.438813</v>
          </cell>
          <cell r="I69">
            <v>0.6071428571428571</v>
          </cell>
          <cell r="J69">
            <v>17</v>
          </cell>
          <cell r="K69">
            <v>28</v>
          </cell>
          <cell r="L69">
            <v>0.79256159999999998</v>
          </cell>
          <cell r="M69">
            <v>25.535879999999999</v>
          </cell>
          <cell r="N69">
            <v>25.335083000000001</v>
          </cell>
          <cell r="O69">
            <v>0.79256499771482858</v>
          </cell>
          <cell r="P69">
            <v>-2.8890674000000001</v>
          </cell>
          <cell r="Q69">
            <v>25.535879999999999</v>
          </cell>
          <cell r="R69">
            <v>26.295576000000001</v>
          </cell>
          <cell r="S69">
            <v>-2.8890639246693106</v>
          </cell>
          <cell r="T69">
            <v>760</v>
          </cell>
          <cell r="U69">
            <v>1188.5</v>
          </cell>
          <cell r="V69">
            <v>1385</v>
          </cell>
          <cell r="W69">
            <v>2.2671847000000002E-2</v>
          </cell>
          <cell r="X69">
            <v>2.1278126000000001E-2</v>
          </cell>
          <cell r="Y69">
            <v>2.9948731999999999E-2</v>
          </cell>
          <cell r="Z69">
            <v>7.5</v>
          </cell>
          <cell r="AA69">
            <v>7.2891820000000003</v>
          </cell>
          <cell r="AB69">
            <v>2.892203816559924E-2</v>
          </cell>
          <cell r="AC69">
            <v>0</v>
          </cell>
          <cell r="AD69">
            <v>0.20508056999999999</v>
          </cell>
          <cell r="AE69">
            <v>82.1</v>
          </cell>
          <cell r="AF69">
            <v>33.800000000000004</v>
          </cell>
          <cell r="AG69">
            <v>58.699999999999996</v>
          </cell>
          <cell r="AH69">
            <v>48.4</v>
          </cell>
          <cell r="AI69">
            <v>8.3000000000000007</v>
          </cell>
          <cell r="AJ69">
            <v>49.734999999999992</v>
          </cell>
          <cell r="AK69">
            <v>68.300000000000011</v>
          </cell>
        </row>
        <row r="70">
          <cell r="A70" t="str">
            <v>INE257A01026</v>
          </cell>
          <cell r="C70" t="str">
            <v>Bharat Heavy Electricals Limited</v>
          </cell>
          <cell r="E70" t="str">
            <v>India</v>
          </cell>
          <cell r="G70">
            <v>219.95</v>
          </cell>
          <cell r="H70">
            <v>2.6462935999999999</v>
          </cell>
          <cell r="I70">
            <v>0.30769230769230771</v>
          </cell>
          <cell r="J70">
            <v>4</v>
          </cell>
          <cell r="K70">
            <v>13</v>
          </cell>
          <cell r="L70">
            <v>7.0854635000000004</v>
          </cell>
          <cell r="M70">
            <v>0.81350887000000005</v>
          </cell>
          <cell r="N70">
            <v>0.75968179999999996</v>
          </cell>
          <cell r="O70">
            <v>7.0854757873625607</v>
          </cell>
          <cell r="P70">
            <v>-51.966909999999999</v>
          </cell>
          <cell r="Q70">
            <v>0.81350887000000005</v>
          </cell>
          <cell r="R70">
            <v>1.6936431000000001</v>
          </cell>
          <cell r="S70">
            <v>-51.966924436441175</v>
          </cell>
          <cell r="T70">
            <v>35</v>
          </cell>
          <cell r="U70">
            <v>122</v>
          </cell>
          <cell r="V70">
            <v>300</v>
          </cell>
          <cell r="W70">
            <v>0.11472740999999999</v>
          </cell>
          <cell r="X70">
            <v>3.6986081E-3</v>
          </cell>
          <cell r="Y70">
            <v>1.5566244999999999E-2</v>
          </cell>
          <cell r="Z70" t="e">
            <v>#N/A</v>
          </cell>
          <cell r="AA70" t="e">
            <v>#N/A</v>
          </cell>
          <cell r="AB70">
            <v>0</v>
          </cell>
          <cell r="AC70">
            <v>0</v>
          </cell>
          <cell r="AD70">
            <v>0.20508056999999999</v>
          </cell>
          <cell r="AE70">
            <v>96.899999999999991</v>
          </cell>
          <cell r="AF70">
            <v>3</v>
          </cell>
          <cell r="AG70">
            <v>89</v>
          </cell>
          <cell r="AH70">
            <v>21.3</v>
          </cell>
          <cell r="AI70">
            <v>8.3000000000000007</v>
          </cell>
          <cell r="AJ70">
            <v>50.599999999999994</v>
          </cell>
          <cell r="AK70">
            <v>69.899999999999991</v>
          </cell>
        </row>
        <row r="71">
          <cell r="A71" t="str">
            <v>INE029A01011</v>
          </cell>
          <cell r="C71" t="str">
            <v>Bharat Petroleum Corporation Limited</v>
          </cell>
          <cell r="E71" t="str">
            <v>India</v>
          </cell>
          <cell r="G71">
            <v>473.55</v>
          </cell>
          <cell r="H71">
            <v>5.6974416000000003</v>
          </cell>
          <cell r="I71">
            <v>0.64516129032258063</v>
          </cell>
          <cell r="J71">
            <v>20</v>
          </cell>
          <cell r="K71">
            <v>31</v>
          </cell>
          <cell r="L71">
            <v>10.53961</v>
          </cell>
          <cell r="M71">
            <v>116.60084999999999</v>
          </cell>
          <cell r="N71">
            <v>105.48332000000001</v>
          </cell>
          <cell r="O71">
            <v>10.539609485177358</v>
          </cell>
          <cell r="P71">
            <v>53.696598000000002</v>
          </cell>
          <cell r="Q71">
            <v>116.60084999999999</v>
          </cell>
          <cell r="R71">
            <v>75.8643</v>
          </cell>
          <cell r="S71">
            <v>53.696600377252523</v>
          </cell>
          <cell r="T71">
            <v>371</v>
          </cell>
          <cell r="U71">
            <v>463</v>
          </cell>
          <cell r="V71">
            <v>660</v>
          </cell>
          <cell r="W71">
            <v>0.10655951500000001</v>
          </cell>
          <cell r="X71">
            <v>0.24622715000000001</v>
          </cell>
          <cell r="Y71">
            <v>0.11685499000000001</v>
          </cell>
          <cell r="Z71">
            <v>13.2</v>
          </cell>
          <cell r="AA71">
            <v>13.6</v>
          </cell>
          <cell r="AB71">
            <v>-2.9411764705882359E-2</v>
          </cell>
          <cell r="AC71">
            <v>0</v>
          </cell>
          <cell r="AD71">
            <v>0.20508056999999999</v>
          </cell>
          <cell r="AE71">
            <v>98.3</v>
          </cell>
          <cell r="AF71">
            <v>99.1</v>
          </cell>
          <cell r="AG71">
            <v>87</v>
          </cell>
          <cell r="AH71">
            <v>52.5</v>
          </cell>
          <cell r="AI71">
            <v>8.3000000000000007</v>
          </cell>
          <cell r="AJ71">
            <v>77.594999999999999</v>
          </cell>
          <cell r="AK71">
            <v>97.399999999999991</v>
          </cell>
        </row>
        <row r="72">
          <cell r="A72" t="str">
            <v>INE397D01024</v>
          </cell>
          <cell r="C72" t="str">
            <v>Bharti Airtel Limited</v>
          </cell>
          <cell r="E72" t="str">
            <v>India</v>
          </cell>
          <cell r="G72">
            <v>1159.8499999999999</v>
          </cell>
          <cell r="H72">
            <v>13.954552</v>
          </cell>
          <cell r="I72">
            <v>0.7857142857142857</v>
          </cell>
          <cell r="J72">
            <v>22</v>
          </cell>
          <cell r="K72">
            <v>28</v>
          </cell>
          <cell r="L72">
            <v>-1.4576354</v>
          </cell>
          <cell r="M72">
            <v>20.430159</v>
          </cell>
          <cell r="N72">
            <v>20.73236</v>
          </cell>
          <cell r="O72">
            <v>-1.457629522157633</v>
          </cell>
          <cell r="P72">
            <v>-5.7799060000000004</v>
          </cell>
          <cell r="Q72">
            <v>20.430159</v>
          </cell>
          <cell r="R72">
            <v>21.683440999999998</v>
          </cell>
          <cell r="S72">
            <v>-5.779903660124786</v>
          </cell>
          <cell r="T72">
            <v>795</v>
          </cell>
          <cell r="U72">
            <v>1088</v>
          </cell>
          <cell r="V72">
            <v>1400</v>
          </cell>
          <cell r="W72">
            <v>8.1861309999999993E-2</v>
          </cell>
          <cell r="X72">
            <v>1.7614484E-2</v>
          </cell>
          <cell r="Y72">
            <v>3.113198E-2</v>
          </cell>
          <cell r="Z72">
            <v>3.5540590000000001</v>
          </cell>
          <cell r="AA72">
            <v>4.8873430000000004</v>
          </cell>
          <cell r="AB72">
            <v>-0.27280344350703445</v>
          </cell>
          <cell r="AC72">
            <v>-1</v>
          </cell>
          <cell r="AD72">
            <v>0.20508056999999999</v>
          </cell>
          <cell r="AE72">
            <v>22.400000000000002</v>
          </cell>
          <cell r="AF72">
            <v>24.4</v>
          </cell>
          <cell r="AG72">
            <v>84.2</v>
          </cell>
          <cell r="AH72">
            <v>70.5</v>
          </cell>
          <cell r="AI72">
            <v>0.1</v>
          </cell>
          <cell r="AJ72">
            <v>39.814999999999998</v>
          </cell>
          <cell r="AK72">
            <v>53.5</v>
          </cell>
        </row>
        <row r="73">
          <cell r="A73" t="str">
            <v>INE376G01013</v>
          </cell>
          <cell r="C73" t="str">
            <v>Biocon Limited</v>
          </cell>
          <cell r="E73" t="str">
            <v>India</v>
          </cell>
          <cell r="G73">
            <v>258.8</v>
          </cell>
          <cell r="H73">
            <v>3.1137109999999999</v>
          </cell>
          <cell r="I73">
            <v>0.55555555555555558</v>
          </cell>
          <cell r="J73">
            <v>10</v>
          </cell>
          <cell r="K73">
            <v>18</v>
          </cell>
          <cell r="L73">
            <v>7.5658190000000003</v>
          </cell>
          <cell r="M73">
            <v>5.9892973999999999</v>
          </cell>
          <cell r="N73">
            <v>5.5680300000000003</v>
          </cell>
          <cell r="O73">
            <v>7.5658248967767738</v>
          </cell>
          <cell r="P73">
            <v>-12.407932000000001</v>
          </cell>
          <cell r="Q73">
            <v>5.9892973999999999</v>
          </cell>
          <cell r="R73">
            <v>6.8377156000000001</v>
          </cell>
          <cell r="S73">
            <v>-12.407918808439478</v>
          </cell>
          <cell r="T73">
            <v>200</v>
          </cell>
          <cell r="U73">
            <v>266</v>
          </cell>
          <cell r="V73">
            <v>400</v>
          </cell>
          <cell r="W73">
            <v>4.1277359999999999E-2</v>
          </cell>
          <cell r="X73">
            <v>2.3142572E-2</v>
          </cell>
          <cell r="Y73">
            <v>4.0926002000000003E-2</v>
          </cell>
          <cell r="Z73">
            <v>2.2599999999999998</v>
          </cell>
          <cell r="AA73">
            <v>1.5149999999999999</v>
          </cell>
          <cell r="AB73">
            <v>0.49174917491749159</v>
          </cell>
          <cell r="AC73">
            <v>1</v>
          </cell>
          <cell r="AD73">
            <v>0.20508056999999999</v>
          </cell>
          <cell r="AE73">
            <v>97.1</v>
          </cell>
          <cell r="AF73">
            <v>13.200000000000001</v>
          </cell>
          <cell r="AG73">
            <v>71.5</v>
          </cell>
          <cell r="AH73">
            <v>43</v>
          </cell>
          <cell r="AI73">
            <v>91.8</v>
          </cell>
          <cell r="AJ73">
            <v>63.519999999999996</v>
          </cell>
          <cell r="AK73">
            <v>85.2</v>
          </cell>
        </row>
        <row r="74">
          <cell r="A74" t="str">
            <v>INE340A01012</v>
          </cell>
          <cell r="C74" t="str">
            <v>Birla Corporation Limited</v>
          </cell>
          <cell r="E74" t="str">
            <v>India</v>
          </cell>
          <cell r="G74">
            <v>1395.9</v>
          </cell>
          <cell r="H74">
            <v>16.794550000000001</v>
          </cell>
          <cell r="I74">
            <v>0.7857142857142857</v>
          </cell>
          <cell r="J74">
            <v>11</v>
          </cell>
          <cell r="K74">
            <v>14</v>
          </cell>
          <cell r="L74">
            <v>-0.24283183999999999</v>
          </cell>
          <cell r="M74">
            <v>55.817203999999997</v>
          </cell>
          <cell r="N74">
            <v>55.953074999999998</v>
          </cell>
          <cell r="O74">
            <v>-0.24283026446715317</v>
          </cell>
          <cell r="P74">
            <v>5.371556</v>
          </cell>
          <cell r="Q74">
            <v>55.817203999999997</v>
          </cell>
          <cell r="R74">
            <v>52.971794000000003</v>
          </cell>
          <cell r="S74">
            <v>5.3715567949237153</v>
          </cell>
          <cell r="T74">
            <v>1336</v>
          </cell>
          <cell r="U74">
            <v>1585.5</v>
          </cell>
          <cell r="V74">
            <v>1800</v>
          </cell>
          <cell r="W74">
            <v>2.3886365999999999E-2</v>
          </cell>
          <cell r="X74">
            <v>3.9986536000000003E-2</v>
          </cell>
          <cell r="Y74">
            <v>6.0519046999999999E-2</v>
          </cell>
          <cell r="Z74">
            <v>14.4</v>
          </cell>
          <cell r="AA74">
            <v>11.88</v>
          </cell>
          <cell r="AB74">
            <v>0.21212121212121215</v>
          </cell>
          <cell r="AC74">
            <v>1</v>
          </cell>
          <cell r="AD74">
            <v>0.20508056999999999</v>
          </cell>
          <cell r="AE74">
            <v>36.9</v>
          </cell>
          <cell r="AF74">
            <v>84.1</v>
          </cell>
          <cell r="AG74">
            <v>60.5</v>
          </cell>
          <cell r="AH74">
            <v>70.5</v>
          </cell>
          <cell r="AI74">
            <v>91.8</v>
          </cell>
          <cell r="AJ74">
            <v>66.194999999999993</v>
          </cell>
          <cell r="AK74">
            <v>88.4</v>
          </cell>
        </row>
        <row r="75">
          <cell r="A75" t="str">
            <v>INE836A01035</v>
          </cell>
          <cell r="C75" t="str">
            <v>Birlasoft Limited</v>
          </cell>
          <cell r="E75" t="str">
            <v>India</v>
          </cell>
          <cell r="G75">
            <v>817.75</v>
          </cell>
          <cell r="H75">
            <v>9.8386300000000002</v>
          </cell>
          <cell r="I75">
            <v>0.6428571428571429</v>
          </cell>
          <cell r="J75">
            <v>9</v>
          </cell>
          <cell r="K75">
            <v>14</v>
          </cell>
          <cell r="L75">
            <v>3.3246283999999999</v>
          </cell>
          <cell r="M75">
            <v>21.731062000000001</v>
          </cell>
          <cell r="N75">
            <v>21.031832000000001</v>
          </cell>
          <cell r="O75">
            <v>3.3246271651466319</v>
          </cell>
          <cell r="P75">
            <v>4.0105652999999997</v>
          </cell>
          <cell r="Q75">
            <v>21.731062000000001</v>
          </cell>
          <cell r="R75">
            <v>20.893129999999999</v>
          </cell>
          <cell r="S75">
            <v>4.0105623235963339</v>
          </cell>
          <cell r="T75">
            <v>530</v>
          </cell>
          <cell r="U75">
            <v>838</v>
          </cell>
          <cell r="V75">
            <v>950</v>
          </cell>
          <cell r="W75">
            <v>0.21188296999999998</v>
          </cell>
          <cell r="X75">
            <v>2.6574212999999999E-2</v>
          </cell>
          <cell r="Y75">
            <v>3.1477930000000001E-2</v>
          </cell>
          <cell r="Z75">
            <v>5.8</v>
          </cell>
          <cell r="AA75">
            <v>5.8</v>
          </cell>
          <cell r="AB75">
            <v>0</v>
          </cell>
          <cell r="AC75">
            <v>0</v>
          </cell>
          <cell r="AD75">
            <v>0.20508056999999999</v>
          </cell>
          <cell r="AE75">
            <v>92.9</v>
          </cell>
          <cell r="AF75">
            <v>80.300000000000011</v>
          </cell>
          <cell r="AG75">
            <v>97</v>
          </cell>
          <cell r="AH75">
            <v>51.9</v>
          </cell>
          <cell r="AI75">
            <v>8.3000000000000007</v>
          </cell>
          <cell r="AJ75">
            <v>73.985000000000014</v>
          </cell>
          <cell r="AK75">
            <v>94.399999999999991</v>
          </cell>
        </row>
        <row r="76">
          <cell r="A76" t="str">
            <v>INE233B01017</v>
          </cell>
          <cell r="C76" t="str">
            <v>Blue Dart Express Limited</v>
          </cell>
          <cell r="E76" t="str">
            <v>India</v>
          </cell>
          <cell r="G76">
            <v>6612.2</v>
          </cell>
          <cell r="H76">
            <v>79.553640000000001</v>
          </cell>
          <cell r="I76">
            <v>0.66666666666666663</v>
          </cell>
          <cell r="J76">
            <v>6</v>
          </cell>
          <cell r="K76">
            <v>9</v>
          </cell>
          <cell r="L76">
            <v>-4.7443333000000001</v>
          </cell>
          <cell r="M76">
            <v>142.32624999999999</v>
          </cell>
          <cell r="N76">
            <v>149.41499999999999</v>
          </cell>
          <cell r="O76">
            <v>-4.7443362446876192</v>
          </cell>
          <cell r="P76">
            <v>-12.053808</v>
          </cell>
          <cell r="Q76">
            <v>142.32624999999999</v>
          </cell>
          <cell r="R76">
            <v>161.83332999999999</v>
          </cell>
          <cell r="S76">
            <v>-12.053808693178347</v>
          </cell>
          <cell r="T76">
            <v>6000</v>
          </cell>
          <cell r="U76">
            <v>7242</v>
          </cell>
          <cell r="V76">
            <v>8871</v>
          </cell>
          <cell r="W76">
            <v>8.4010494000000008E-3</v>
          </cell>
          <cell r="X76">
            <v>2.1524793E-2</v>
          </cell>
          <cell r="Y76">
            <v>2.8655364999999999E-2</v>
          </cell>
          <cell r="Z76">
            <v>27.63</v>
          </cell>
          <cell r="AA76">
            <v>27.63</v>
          </cell>
          <cell r="AB76">
            <v>0</v>
          </cell>
          <cell r="AC76">
            <v>0</v>
          </cell>
          <cell r="AD76">
            <v>0.20508056999999999</v>
          </cell>
          <cell r="AE76">
            <v>9.1999999999999993</v>
          </cell>
          <cell r="AF76">
            <v>13.8</v>
          </cell>
          <cell r="AG76">
            <v>48.8</v>
          </cell>
          <cell r="AH76">
            <v>54.300000000000004</v>
          </cell>
          <cell r="AI76">
            <v>8.3000000000000007</v>
          </cell>
          <cell r="AJ76">
            <v>24.625</v>
          </cell>
          <cell r="AK76">
            <v>11.700000000000001</v>
          </cell>
        </row>
        <row r="77">
          <cell r="A77" t="str">
            <v>INE472A01039</v>
          </cell>
          <cell r="C77" t="str">
            <v>Blue Star Limited</v>
          </cell>
          <cell r="E77" t="str">
            <v>India</v>
          </cell>
          <cell r="G77">
            <v>1060.2</v>
          </cell>
          <cell r="H77">
            <v>12.755628</v>
          </cell>
          <cell r="I77">
            <v>0.65</v>
          </cell>
          <cell r="J77">
            <v>13</v>
          </cell>
          <cell r="K77">
            <v>20</v>
          </cell>
          <cell r="L77">
            <v>-0.65916540000000001</v>
          </cell>
          <cell r="M77">
            <v>19.64611</v>
          </cell>
          <cell r="N77">
            <v>19.77647</v>
          </cell>
          <cell r="O77">
            <v>-0.65916718200973445</v>
          </cell>
          <cell r="P77">
            <v>6.9558999999999997</v>
          </cell>
          <cell r="Q77">
            <v>19.64611</v>
          </cell>
          <cell r="R77">
            <v>18.368421999999999</v>
          </cell>
          <cell r="S77">
            <v>6.9558941971172183</v>
          </cell>
          <cell r="T77">
            <v>770</v>
          </cell>
          <cell r="U77">
            <v>952.5</v>
          </cell>
          <cell r="V77">
            <v>1190</v>
          </cell>
          <cell r="W77">
            <v>-7.1591400000000005E-3</v>
          </cell>
          <cell r="X77">
            <v>1.8530571999999999E-2</v>
          </cell>
          <cell r="Y77">
            <v>2.4240712000000001E-2</v>
          </cell>
          <cell r="Z77">
            <v>3.5</v>
          </cell>
          <cell r="AA77">
            <v>4.0250000000000004</v>
          </cell>
          <cell r="AB77">
            <v>-0.13043478260869568</v>
          </cell>
          <cell r="AC77">
            <v>-1</v>
          </cell>
          <cell r="AD77">
            <v>0.20508056999999999</v>
          </cell>
          <cell r="AE77">
            <v>29.5</v>
          </cell>
          <cell r="AF77">
            <v>88.7</v>
          </cell>
          <cell r="AG77">
            <v>9.3000000000000007</v>
          </cell>
          <cell r="AH77">
            <v>53.5</v>
          </cell>
          <cell r="AI77">
            <v>0.1</v>
          </cell>
          <cell r="AJ77">
            <v>37.24</v>
          </cell>
          <cell r="AK77">
            <v>48.199999999999996</v>
          </cell>
        </row>
        <row r="78">
          <cell r="A78" t="str">
            <v>INE050A01025</v>
          </cell>
          <cell r="C78" t="str">
            <v>Bombay Burmah Trading Corp. Ltd.</v>
          </cell>
          <cell r="E78" t="str">
            <v>India</v>
          </cell>
          <cell r="G78">
            <v>1663.55</v>
          </cell>
          <cell r="H78">
            <v>20.01474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 t="e">
            <v>#N/A</v>
          </cell>
          <cell r="Z78" t="e">
            <v>#N/A</v>
          </cell>
          <cell r="AA78" t="e">
            <v>#N/A</v>
          </cell>
          <cell r="AB78">
            <v>0</v>
          </cell>
          <cell r="AC78">
            <v>0</v>
          </cell>
          <cell r="AD78">
            <v>0.20508056999999999</v>
          </cell>
          <cell r="AE78">
            <v>42.5</v>
          </cell>
          <cell r="AF78">
            <v>49.4</v>
          </cell>
          <cell r="AG78">
            <v>12.7</v>
          </cell>
          <cell r="AH78">
            <v>0.1</v>
          </cell>
          <cell r="AI78">
            <v>8.3000000000000007</v>
          </cell>
          <cell r="AJ78">
            <v>27.405000000000005</v>
          </cell>
          <cell r="AK78">
            <v>17.100000000000001</v>
          </cell>
        </row>
        <row r="79">
          <cell r="A79" t="str">
            <v>INE666D01022</v>
          </cell>
          <cell r="C79" t="str">
            <v>Borosil Renewables Limited</v>
          </cell>
          <cell r="E79" t="str">
            <v>India</v>
          </cell>
          <cell r="G79">
            <v>622.5</v>
          </cell>
          <cell r="H79">
            <v>7.4895104999999997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 t="e">
            <v>#N/A</v>
          </cell>
          <cell r="Z79" t="e">
            <v>#N/A</v>
          </cell>
          <cell r="AA79" t="e">
            <v>#N/A</v>
          </cell>
          <cell r="AB79">
            <v>0</v>
          </cell>
          <cell r="AC79">
            <v>0</v>
          </cell>
          <cell r="AD79">
            <v>0.20508056999999999</v>
          </cell>
          <cell r="AE79">
            <v>42.5</v>
          </cell>
          <cell r="AF79">
            <v>49.4</v>
          </cell>
          <cell r="AG79">
            <v>12.7</v>
          </cell>
          <cell r="AH79">
            <v>0.1</v>
          </cell>
          <cell r="AI79">
            <v>8.3000000000000007</v>
          </cell>
          <cell r="AJ79">
            <v>27.405000000000005</v>
          </cell>
          <cell r="AK79">
            <v>17.100000000000001</v>
          </cell>
        </row>
        <row r="80">
          <cell r="A80" t="str">
            <v>INE323A01026</v>
          </cell>
          <cell r="C80" t="str">
            <v>Bosch Limited</v>
          </cell>
          <cell r="E80" t="str">
            <v>India</v>
          </cell>
          <cell r="G80">
            <v>22769.9</v>
          </cell>
          <cell r="H80">
            <v>273.95245</v>
          </cell>
          <cell r="I80">
            <v>0.42857142857142855</v>
          </cell>
          <cell r="J80">
            <v>3</v>
          </cell>
          <cell r="K80">
            <v>7</v>
          </cell>
          <cell r="L80">
            <v>0</v>
          </cell>
          <cell r="M80">
            <v>568.50340000000006</v>
          </cell>
          <cell r="N80">
            <v>568.50340000000006</v>
          </cell>
          <cell r="O80">
            <v>0</v>
          </cell>
          <cell r="P80">
            <v>-4.4377183999999996</v>
          </cell>
          <cell r="Q80">
            <v>568.50340000000006</v>
          </cell>
          <cell r="R80">
            <v>594.90355999999997</v>
          </cell>
          <cell r="S80">
            <v>-4.4377209643862159</v>
          </cell>
          <cell r="T80">
            <v>16401</v>
          </cell>
          <cell r="U80">
            <v>18842.5</v>
          </cell>
          <cell r="V80">
            <v>23692</v>
          </cell>
          <cell r="W80">
            <v>1.3666486E-2</v>
          </cell>
          <cell r="X80">
            <v>2.4967322E-2</v>
          </cell>
          <cell r="Y80">
            <v>2.9366631000000001E-2</v>
          </cell>
          <cell r="Z80">
            <v>140.07</v>
          </cell>
          <cell r="AA80">
            <v>140.07</v>
          </cell>
          <cell r="AB80">
            <v>0</v>
          </cell>
          <cell r="AC80">
            <v>0</v>
          </cell>
          <cell r="AD80">
            <v>0.20508056999999999</v>
          </cell>
          <cell r="AE80">
            <v>42.5</v>
          </cell>
          <cell r="AF80">
            <v>27</v>
          </cell>
          <cell r="AG80">
            <v>52.7</v>
          </cell>
          <cell r="AH80">
            <v>28.4</v>
          </cell>
          <cell r="AI80">
            <v>8.3000000000000007</v>
          </cell>
          <cell r="AJ80">
            <v>34.634999999999998</v>
          </cell>
          <cell r="AK80">
            <v>41.8</v>
          </cell>
        </row>
        <row r="81">
          <cell r="A81" t="str">
            <v>INE791I01019</v>
          </cell>
          <cell r="C81" t="str">
            <v>Brigade Enterprises Limited</v>
          </cell>
          <cell r="E81" t="str">
            <v>India</v>
          </cell>
          <cell r="G81">
            <v>972.55</v>
          </cell>
          <cell r="H81">
            <v>11.701081</v>
          </cell>
          <cell r="I81">
            <v>0.91666666666666663</v>
          </cell>
          <cell r="J81">
            <v>11</v>
          </cell>
          <cell r="K81">
            <v>12</v>
          </cell>
          <cell r="L81">
            <v>2.5313314999999998</v>
          </cell>
          <cell r="M81">
            <v>16.514990000000001</v>
          </cell>
          <cell r="N81">
            <v>16.107261999999999</v>
          </cell>
          <cell r="O81">
            <v>2.5313302782310476</v>
          </cell>
          <cell r="P81">
            <v>10.50591</v>
          </cell>
          <cell r="Q81">
            <v>16.514990000000001</v>
          </cell>
          <cell r="R81">
            <v>14.944893</v>
          </cell>
          <cell r="S81">
            <v>10.505909945290348</v>
          </cell>
          <cell r="T81">
            <v>600</v>
          </cell>
          <cell r="U81">
            <v>825</v>
          </cell>
          <cell r="V81">
            <v>1043</v>
          </cell>
          <cell r="W81">
            <v>6.3240939999999995E-2</v>
          </cell>
          <cell r="X81">
            <v>1.6981120999999998E-2</v>
          </cell>
          <cell r="Y81">
            <v>2.2901218000000001E-2</v>
          </cell>
          <cell r="Z81">
            <v>3.2</v>
          </cell>
          <cell r="AA81">
            <v>3.2</v>
          </cell>
          <cell r="AB81">
            <v>0</v>
          </cell>
          <cell r="AC81">
            <v>0</v>
          </cell>
          <cell r="AD81">
            <v>0.20508056999999999</v>
          </cell>
          <cell r="AE81">
            <v>91.100000000000009</v>
          </cell>
          <cell r="AF81">
            <v>92.7</v>
          </cell>
          <cell r="AG81">
            <v>78.8</v>
          </cell>
          <cell r="AH81">
            <v>83.399999999999991</v>
          </cell>
          <cell r="AI81">
            <v>8.3000000000000007</v>
          </cell>
          <cell r="AJ81">
            <v>75.235000000000014</v>
          </cell>
          <cell r="AK81">
            <v>96.2</v>
          </cell>
        </row>
        <row r="82">
          <cell r="A82" t="str">
            <v>INE425B01027</v>
          </cell>
          <cell r="C82" t="str">
            <v>Brightcom Group Limited</v>
          </cell>
          <cell r="E82" t="str">
            <v>India</v>
          </cell>
          <cell r="G82">
            <v>18.510000000000002</v>
          </cell>
          <cell r="H82">
            <v>0.22270015000000001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 t="e">
            <v>#N/A</v>
          </cell>
          <cell r="Z82" t="e">
            <v>#N/A</v>
          </cell>
          <cell r="AA82" t="e">
            <v>#N/A</v>
          </cell>
          <cell r="AB82">
            <v>0</v>
          </cell>
          <cell r="AC82">
            <v>0</v>
          </cell>
          <cell r="AD82">
            <v>0.20508056999999999</v>
          </cell>
          <cell r="AE82">
            <v>42.5</v>
          </cell>
          <cell r="AF82">
            <v>49.4</v>
          </cell>
          <cell r="AG82">
            <v>12.7</v>
          </cell>
          <cell r="AH82">
            <v>0.1</v>
          </cell>
          <cell r="AI82">
            <v>8.3000000000000007</v>
          </cell>
          <cell r="AJ82">
            <v>27.405000000000005</v>
          </cell>
          <cell r="AK82">
            <v>17.100000000000001</v>
          </cell>
        </row>
        <row r="83">
          <cell r="A83" t="str">
            <v>INE216A01030</v>
          </cell>
          <cell r="C83" t="str">
            <v>Britannia Industries Ltd</v>
          </cell>
          <cell r="E83" t="str">
            <v>India</v>
          </cell>
          <cell r="G83">
            <v>5144.6000000000004</v>
          </cell>
          <cell r="H83">
            <v>61.896442</v>
          </cell>
          <cell r="I83">
            <v>0.52500000000000002</v>
          </cell>
          <cell r="J83">
            <v>21</v>
          </cell>
          <cell r="K83">
            <v>40</v>
          </cell>
          <cell r="L83">
            <v>0.40144405</v>
          </cell>
          <cell r="M83">
            <v>89.481155000000001</v>
          </cell>
          <cell r="N83">
            <v>89.123374999999996</v>
          </cell>
          <cell r="O83">
            <v>0.40144350458002354</v>
          </cell>
          <cell r="P83">
            <v>1.4908022000000001</v>
          </cell>
          <cell r="Q83">
            <v>89.481155000000001</v>
          </cell>
          <cell r="R83">
            <v>88.166759999999996</v>
          </cell>
          <cell r="S83">
            <v>1.4908056051963436</v>
          </cell>
          <cell r="T83">
            <v>4520</v>
          </cell>
          <cell r="U83">
            <v>5058.5</v>
          </cell>
          <cell r="V83">
            <v>5932</v>
          </cell>
          <cell r="W83">
            <v>2.2093414999999998E-2</v>
          </cell>
          <cell r="X83">
            <v>1.7393217999999998E-2</v>
          </cell>
          <cell r="Y83">
            <v>1.9681638000000001E-2</v>
          </cell>
          <cell r="Z83">
            <v>24.1</v>
          </cell>
          <cell r="AA83">
            <v>22.661465</v>
          </cell>
          <cell r="AB83">
            <v>6.347934698837876E-2</v>
          </cell>
          <cell r="AC83">
            <v>0</v>
          </cell>
          <cell r="AD83">
            <v>0.20508056999999999</v>
          </cell>
          <cell r="AE83">
            <v>77.900000000000006</v>
          </cell>
          <cell r="AF83">
            <v>72.3</v>
          </cell>
          <cell r="AG83">
            <v>57.9</v>
          </cell>
          <cell r="AH83">
            <v>41.199999999999996</v>
          </cell>
          <cell r="AI83">
            <v>8.3000000000000007</v>
          </cell>
          <cell r="AJ83">
            <v>57.389999999999993</v>
          </cell>
          <cell r="AK83">
            <v>78.2</v>
          </cell>
        </row>
        <row r="84">
          <cell r="A84" t="str">
            <v>INE278Y01022</v>
          </cell>
          <cell r="C84" t="str">
            <v>Campus Activewear Ltd.</v>
          </cell>
          <cell r="E84" t="str">
            <v>India</v>
          </cell>
          <cell r="G84">
            <v>268.2</v>
          </cell>
          <cell r="H84">
            <v>3.2268062</v>
          </cell>
          <cell r="I84">
            <v>0.6</v>
          </cell>
          <cell r="J84">
            <v>3</v>
          </cell>
          <cell r="K84">
            <v>5</v>
          </cell>
          <cell r="L84">
            <v>-8.7306170000000005</v>
          </cell>
          <cell r="M84">
            <v>3.7333333</v>
          </cell>
          <cell r="N84">
            <v>4.0904546000000002</v>
          </cell>
          <cell r="O84">
            <v>-8.7306017282284483</v>
          </cell>
          <cell r="P84">
            <v>-28.942209999999999</v>
          </cell>
          <cell r="Q84">
            <v>3.7333333</v>
          </cell>
          <cell r="R84">
            <v>5.2539389999999999</v>
          </cell>
          <cell r="S84">
            <v>-28.942203173656942</v>
          </cell>
          <cell r="T84">
            <v>240</v>
          </cell>
          <cell r="U84">
            <v>290</v>
          </cell>
          <cell r="V84">
            <v>310</v>
          </cell>
          <cell r="W84">
            <v>-6.3662010000000005E-2</v>
          </cell>
          <cell r="X84">
            <v>1.391996E-2</v>
          </cell>
          <cell r="Y84">
            <v>1.8642803999999999E-2</v>
          </cell>
          <cell r="Z84">
            <v>1.6</v>
          </cell>
          <cell r="AA84">
            <v>1.6</v>
          </cell>
          <cell r="AB84">
            <v>0</v>
          </cell>
          <cell r="AC84">
            <v>0</v>
          </cell>
          <cell r="AD84">
            <v>0.20508056999999999</v>
          </cell>
          <cell r="AE84">
            <v>5.6000000000000005</v>
          </cell>
          <cell r="AF84">
            <v>5.6000000000000005</v>
          </cell>
          <cell r="AG84">
            <v>1.7000000000000002</v>
          </cell>
          <cell r="AH84">
            <v>46.6</v>
          </cell>
          <cell r="AI84">
            <v>8.3000000000000007</v>
          </cell>
          <cell r="AJ84">
            <v>9.1300000000000008</v>
          </cell>
          <cell r="AK84">
            <v>0.89999999999999991</v>
          </cell>
        </row>
        <row r="85">
          <cell r="A85" t="str">
            <v>INE477A01020</v>
          </cell>
          <cell r="C85" t="str">
            <v>Can Fin Homes Ltd.</v>
          </cell>
          <cell r="E85" t="str">
            <v>India</v>
          </cell>
          <cell r="G85">
            <v>770.1</v>
          </cell>
          <cell r="H85">
            <v>9.2653359999999996</v>
          </cell>
          <cell r="I85">
            <v>0.77777777777777779</v>
          </cell>
          <cell r="J85">
            <v>14</v>
          </cell>
          <cell r="K85">
            <v>18</v>
          </cell>
          <cell r="L85">
            <v>1.6159409</v>
          </cell>
          <cell r="M85">
            <v>55.270817000000001</v>
          </cell>
          <cell r="N85">
            <v>54.391876000000003</v>
          </cell>
          <cell r="O85">
            <v>1.6159416895273004</v>
          </cell>
          <cell r="P85">
            <v>1.5111939999999999</v>
          </cell>
          <cell r="Q85">
            <v>55.270817000000001</v>
          </cell>
          <cell r="R85">
            <v>54.448</v>
          </cell>
          <cell r="S85">
            <v>1.5111978401410431</v>
          </cell>
          <cell r="T85">
            <v>607</v>
          </cell>
          <cell r="U85">
            <v>900</v>
          </cell>
          <cell r="V85">
            <v>1000</v>
          </cell>
          <cell r="W85">
            <v>-2.2508279999999999E-2</v>
          </cell>
          <cell r="X85">
            <v>7.1770966000000005E-2</v>
          </cell>
          <cell r="Y85">
            <v>8.3361939999999995E-2</v>
          </cell>
          <cell r="Z85">
            <v>15.74</v>
          </cell>
          <cell r="AA85">
            <v>13.57</v>
          </cell>
          <cell r="AB85">
            <v>0.15991156963890929</v>
          </cell>
          <cell r="AC85">
            <v>1</v>
          </cell>
          <cell r="AD85">
            <v>0.20508056999999999</v>
          </cell>
          <cell r="AE85">
            <v>88.3</v>
          </cell>
          <cell r="AF85">
            <v>72.899999999999991</v>
          </cell>
          <cell r="AG85">
            <v>5.3</v>
          </cell>
          <cell r="AH85">
            <v>68.7</v>
          </cell>
          <cell r="AI85">
            <v>91.8</v>
          </cell>
          <cell r="AJ85">
            <v>62.265000000000001</v>
          </cell>
          <cell r="AK85">
            <v>83.399999999999991</v>
          </cell>
        </row>
        <row r="86">
          <cell r="A86" t="str">
            <v>INE476A01014</v>
          </cell>
          <cell r="C86" t="str">
            <v>Canara Bank</v>
          </cell>
          <cell r="E86" t="str">
            <v>India</v>
          </cell>
          <cell r="G86">
            <v>465.15</v>
          </cell>
          <cell r="H86">
            <v>5.5963789999999998</v>
          </cell>
          <cell r="I86">
            <v>0.7142857142857143</v>
          </cell>
          <cell r="J86">
            <v>10</v>
          </cell>
          <cell r="K86">
            <v>14</v>
          </cell>
          <cell r="L86">
            <v>2.9037199999999999</v>
          </cell>
          <cell r="M86">
            <v>80.228899999999996</v>
          </cell>
          <cell r="N86">
            <v>77.965010000000007</v>
          </cell>
          <cell r="O86">
            <v>2.9037256584716564</v>
          </cell>
          <cell r="P86">
            <v>10.156245999999999</v>
          </cell>
          <cell r="Q86">
            <v>80.228899999999996</v>
          </cell>
          <cell r="R86">
            <v>72.831909999999993</v>
          </cell>
          <cell r="S86">
            <v>10.156248820057034</v>
          </cell>
          <cell r="T86">
            <v>360</v>
          </cell>
          <cell r="U86">
            <v>500</v>
          </cell>
          <cell r="V86">
            <v>570</v>
          </cell>
          <cell r="W86">
            <v>0.17671354</v>
          </cell>
          <cell r="X86">
            <v>0.17247962999999999</v>
          </cell>
          <cell r="Y86">
            <v>0.18266867000000001</v>
          </cell>
          <cell r="Z86">
            <v>17.649999999999999</v>
          </cell>
          <cell r="AA86">
            <v>17.649999999999999</v>
          </cell>
          <cell r="AB86">
            <v>0</v>
          </cell>
          <cell r="AC86">
            <v>0</v>
          </cell>
          <cell r="AD86">
            <v>0.20508056999999999</v>
          </cell>
          <cell r="AE86">
            <v>91.9</v>
          </cell>
          <cell r="AF86">
            <v>92.5</v>
          </cell>
          <cell r="AG86">
            <v>94.6</v>
          </cell>
          <cell r="AH86">
            <v>61.7</v>
          </cell>
          <cell r="AI86">
            <v>8.3000000000000007</v>
          </cell>
          <cell r="AJ86">
            <v>77.165000000000006</v>
          </cell>
          <cell r="AK86">
            <v>97</v>
          </cell>
        </row>
        <row r="87">
          <cell r="A87" t="str">
            <v>INE475E01026</v>
          </cell>
          <cell r="C87" t="str">
            <v>Caplin Point Laboratories Limited</v>
          </cell>
          <cell r="E87" t="str">
            <v>India</v>
          </cell>
          <cell r="G87">
            <v>1446.1</v>
          </cell>
          <cell r="H87">
            <v>17.398523000000001</v>
          </cell>
          <cell r="I87">
            <v>1</v>
          </cell>
          <cell r="J87">
            <v>2</v>
          </cell>
          <cell r="K87">
            <v>2</v>
          </cell>
          <cell r="L87">
            <v>0</v>
          </cell>
          <cell r="M87">
            <v>58.7</v>
          </cell>
          <cell r="N87">
            <v>58.7</v>
          </cell>
          <cell r="O87">
            <v>0</v>
          </cell>
          <cell r="P87">
            <v>0</v>
          </cell>
          <cell r="Q87">
            <v>58.7</v>
          </cell>
          <cell r="R87">
            <v>58.7</v>
          </cell>
          <cell r="S87">
            <v>0</v>
          </cell>
          <cell r="T87">
            <v>1400</v>
          </cell>
          <cell r="U87">
            <v>1471.5</v>
          </cell>
          <cell r="V87">
            <v>1543</v>
          </cell>
          <cell r="W87">
            <v>0</v>
          </cell>
          <cell r="X87">
            <v>4.059194E-2</v>
          </cell>
          <cell r="Y87">
            <v>4.6573542000000002E-2</v>
          </cell>
          <cell r="Z87" t="e">
            <v>#N/A</v>
          </cell>
          <cell r="AA87" t="e">
            <v>#N/A</v>
          </cell>
          <cell r="AB87">
            <v>0</v>
          </cell>
          <cell r="AC87">
            <v>0</v>
          </cell>
          <cell r="AD87">
            <v>0.20508056999999999</v>
          </cell>
          <cell r="AE87">
            <v>42.5</v>
          </cell>
          <cell r="AF87">
            <v>49.4</v>
          </cell>
          <cell r="AG87">
            <v>12.7</v>
          </cell>
          <cell r="AH87">
            <v>86</v>
          </cell>
          <cell r="AI87">
            <v>8.3000000000000007</v>
          </cell>
          <cell r="AJ87">
            <v>35.994999999999997</v>
          </cell>
          <cell r="AK87">
            <v>44</v>
          </cell>
        </row>
        <row r="88">
          <cell r="A88" t="str">
            <v>INE180C01026</v>
          </cell>
          <cell r="C88" t="str">
            <v>Capri Global Capital Limited</v>
          </cell>
          <cell r="E88" t="str">
            <v>India</v>
          </cell>
          <cell r="G88">
            <v>938.15</v>
          </cell>
          <cell r="H88">
            <v>11.287203999999999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16.899999999999999</v>
          </cell>
          <cell r="O88">
            <v>-100</v>
          </cell>
          <cell r="P88">
            <v>0</v>
          </cell>
          <cell r="Q88">
            <v>0</v>
          </cell>
          <cell r="R88">
            <v>16.899999999999999</v>
          </cell>
          <cell r="S88">
            <v>-100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 t="e">
            <v>#N/A</v>
          </cell>
          <cell r="Z88" t="e">
            <v>#N/A</v>
          </cell>
          <cell r="AA88" t="e">
            <v>#N/A</v>
          </cell>
          <cell r="AB88">
            <v>0</v>
          </cell>
          <cell r="AC88">
            <v>0</v>
          </cell>
          <cell r="AD88">
            <v>0.20508056999999999</v>
          </cell>
          <cell r="AE88">
            <v>42.5</v>
          </cell>
          <cell r="AF88">
            <v>49.4</v>
          </cell>
          <cell r="AG88">
            <v>12.7</v>
          </cell>
          <cell r="AH88">
            <v>0.1</v>
          </cell>
          <cell r="AI88">
            <v>8.3000000000000007</v>
          </cell>
          <cell r="AJ88">
            <v>27.405000000000005</v>
          </cell>
          <cell r="AK88">
            <v>17.100000000000001</v>
          </cell>
        </row>
        <row r="89">
          <cell r="A89" t="str">
            <v>INE120A01034</v>
          </cell>
          <cell r="C89" t="str">
            <v>Carborundum Universal Limited</v>
          </cell>
          <cell r="E89" t="str">
            <v>India</v>
          </cell>
          <cell r="G89">
            <v>1149.4000000000001</v>
          </cell>
          <cell r="H89">
            <v>13.828825</v>
          </cell>
          <cell r="I89">
            <v>0.72727272727272729</v>
          </cell>
          <cell r="J89">
            <v>8</v>
          </cell>
          <cell r="K89">
            <v>11</v>
          </cell>
          <cell r="L89">
            <v>0</v>
          </cell>
          <cell r="M89">
            <v>24.898281000000001</v>
          </cell>
          <cell r="N89">
            <v>24.898281000000001</v>
          </cell>
          <cell r="O89">
            <v>0</v>
          </cell>
          <cell r="P89">
            <v>-8.8175450000000009</v>
          </cell>
          <cell r="Q89">
            <v>24.898281000000001</v>
          </cell>
          <cell r="R89">
            <v>27.306000000000001</v>
          </cell>
          <cell r="S89">
            <v>-8.8175455943748648</v>
          </cell>
          <cell r="T89">
            <v>971</v>
          </cell>
          <cell r="U89">
            <v>1270</v>
          </cell>
          <cell r="V89">
            <v>1408</v>
          </cell>
          <cell r="W89">
            <v>0</v>
          </cell>
          <cell r="X89">
            <v>2.1661980000000001E-2</v>
          </cell>
          <cell r="Y89">
            <v>2.7551197999999999E-2</v>
          </cell>
          <cell r="Z89">
            <v>6.6</v>
          </cell>
          <cell r="AA89">
            <v>6.35</v>
          </cell>
          <cell r="AB89">
            <v>3.937007874015741E-2</v>
          </cell>
          <cell r="AC89">
            <v>0</v>
          </cell>
          <cell r="AD89">
            <v>0.20508056999999999</v>
          </cell>
          <cell r="AE89">
            <v>42.5</v>
          </cell>
          <cell r="AF89">
            <v>17.399999999999999</v>
          </cell>
          <cell r="AG89">
            <v>12.7</v>
          </cell>
          <cell r="AH89">
            <v>63.5</v>
          </cell>
          <cell r="AI89">
            <v>8.3000000000000007</v>
          </cell>
          <cell r="AJ89">
            <v>25.745000000000001</v>
          </cell>
          <cell r="AK89">
            <v>14.7</v>
          </cell>
        </row>
        <row r="90">
          <cell r="A90" t="str">
            <v>INE172A01027</v>
          </cell>
          <cell r="C90" t="str">
            <v>Castrol India Limited</v>
          </cell>
          <cell r="E90" t="str">
            <v>India</v>
          </cell>
          <cell r="G90">
            <v>175</v>
          </cell>
          <cell r="H90">
            <v>2.1054846999999999</v>
          </cell>
          <cell r="I90">
            <v>0.5</v>
          </cell>
          <cell r="J90">
            <v>2</v>
          </cell>
          <cell r="K90">
            <v>4</v>
          </cell>
          <cell r="L90">
            <v>0</v>
          </cell>
          <cell r="M90">
            <v>8.4749999999999996</v>
          </cell>
          <cell r="N90">
            <v>8.4749999999999996</v>
          </cell>
          <cell r="O90">
            <v>0</v>
          </cell>
          <cell r="P90">
            <v>-7.5086183999999996</v>
          </cell>
          <cell r="Q90">
            <v>8.4749999999999996</v>
          </cell>
          <cell r="R90">
            <v>9.1630160000000007</v>
          </cell>
          <cell r="S90">
            <v>-7.5086194327282696</v>
          </cell>
          <cell r="T90">
            <v>146</v>
          </cell>
          <cell r="U90">
            <v>155</v>
          </cell>
          <cell r="V90">
            <v>168</v>
          </cell>
          <cell r="W90">
            <v>0</v>
          </cell>
          <cell r="X90">
            <v>4.8428576000000001E-2</v>
          </cell>
          <cell r="Y90">
            <v>5.5142852999999999E-2</v>
          </cell>
          <cell r="Z90" t="e">
            <v>#N/A</v>
          </cell>
          <cell r="AA90" t="e">
            <v>#N/A</v>
          </cell>
          <cell r="AB90">
            <v>0</v>
          </cell>
          <cell r="AC90">
            <v>0</v>
          </cell>
          <cell r="AD90">
            <v>0.20508056999999999</v>
          </cell>
          <cell r="AE90">
            <v>42.5</v>
          </cell>
          <cell r="AF90">
            <v>21</v>
          </cell>
          <cell r="AG90">
            <v>12.7</v>
          </cell>
          <cell r="AH90">
            <v>33.6</v>
          </cell>
          <cell r="AI90">
            <v>8.3000000000000007</v>
          </cell>
          <cell r="AJ90">
            <v>23.655000000000001</v>
          </cell>
          <cell r="AK90">
            <v>9.7000000000000011</v>
          </cell>
        </row>
        <row r="91">
          <cell r="A91" t="str">
            <v>INE421D01022</v>
          </cell>
          <cell r="C91" t="str">
            <v>CCL Products (India) Limited</v>
          </cell>
          <cell r="E91" t="str">
            <v>India</v>
          </cell>
          <cell r="G91">
            <v>642.5</v>
          </cell>
          <cell r="H91">
            <v>7.7301373</v>
          </cell>
          <cell r="I91">
            <v>0.5</v>
          </cell>
          <cell r="J91">
            <v>4</v>
          </cell>
          <cell r="K91">
            <v>8</v>
          </cell>
          <cell r="L91">
            <v>0</v>
          </cell>
          <cell r="M91">
            <v>21.512499999999999</v>
          </cell>
          <cell r="N91">
            <v>21.512499999999999</v>
          </cell>
          <cell r="O91">
            <v>0</v>
          </cell>
          <cell r="P91">
            <v>-6.195487</v>
          </cell>
          <cell r="Q91">
            <v>21.512499999999999</v>
          </cell>
          <cell r="R91">
            <v>22.933332</v>
          </cell>
          <cell r="S91">
            <v>-6.1954887322958623</v>
          </cell>
          <cell r="T91">
            <v>640</v>
          </cell>
          <cell r="U91">
            <v>705.5</v>
          </cell>
          <cell r="V91">
            <v>864</v>
          </cell>
          <cell r="W91">
            <v>0</v>
          </cell>
          <cell r="X91">
            <v>3.3482492000000003E-2</v>
          </cell>
          <cell r="Y91">
            <v>4.1848249999999997E-2</v>
          </cell>
          <cell r="Z91">
            <v>5.7</v>
          </cell>
          <cell r="AA91">
            <v>5.4</v>
          </cell>
          <cell r="AB91">
            <v>5.555555555555558E-2</v>
          </cell>
          <cell r="AC91">
            <v>0</v>
          </cell>
          <cell r="AD91">
            <v>0.20508056999999999</v>
          </cell>
          <cell r="AE91">
            <v>42.5</v>
          </cell>
          <cell r="AF91">
            <v>23.799999999999997</v>
          </cell>
          <cell r="AG91">
            <v>12.7</v>
          </cell>
          <cell r="AH91">
            <v>33.6</v>
          </cell>
          <cell r="AI91">
            <v>8.3000000000000007</v>
          </cell>
          <cell r="AJ91">
            <v>24.355</v>
          </cell>
          <cell r="AK91">
            <v>10.9</v>
          </cell>
        </row>
        <row r="92">
          <cell r="A92" t="str">
            <v>INE0BV301023</v>
          </cell>
          <cell r="C92" t="str">
            <v>C.E. Info Systems Ltd.</v>
          </cell>
          <cell r="E92" t="str">
            <v>India</v>
          </cell>
          <cell r="G92">
            <v>2020.05</v>
          </cell>
          <cell r="H92">
            <v>24.303913000000001</v>
          </cell>
          <cell r="I92">
            <v>0.8</v>
          </cell>
          <cell r="J92">
            <v>4</v>
          </cell>
          <cell r="K92">
            <v>5</v>
          </cell>
          <cell r="L92">
            <v>-2.2928028</v>
          </cell>
          <cell r="M92">
            <v>25.817499999999999</v>
          </cell>
          <cell r="N92">
            <v>26.423334000000001</v>
          </cell>
          <cell r="O92">
            <v>-2.2927992357058447</v>
          </cell>
          <cell r="P92">
            <v>-1.7318487</v>
          </cell>
          <cell r="Q92">
            <v>25.817499999999999</v>
          </cell>
          <cell r="R92">
            <v>26.272500000000001</v>
          </cell>
          <cell r="S92">
            <v>-1.7318488914264019</v>
          </cell>
          <cell r="T92">
            <v>1703</v>
          </cell>
          <cell r="U92">
            <v>2450</v>
          </cell>
          <cell r="V92">
            <v>2625</v>
          </cell>
          <cell r="W92">
            <v>-0.10962236</v>
          </cell>
          <cell r="X92">
            <v>1.2780623499999999E-2</v>
          </cell>
          <cell r="Y92">
            <v>1.7065171000000001E-2</v>
          </cell>
          <cell r="Z92">
            <v>8.8000000000000007</v>
          </cell>
          <cell r="AA92">
            <v>8.8000000000000007</v>
          </cell>
          <cell r="AB92">
            <v>0</v>
          </cell>
          <cell r="AC92">
            <v>0</v>
          </cell>
          <cell r="AD92">
            <v>0.20508056999999999</v>
          </cell>
          <cell r="AE92">
            <v>17.599999999999998</v>
          </cell>
          <cell r="AF92">
            <v>39.800000000000004</v>
          </cell>
          <cell r="AG92">
            <v>0.3</v>
          </cell>
          <cell r="AH92">
            <v>71.7</v>
          </cell>
          <cell r="AI92">
            <v>8.3000000000000007</v>
          </cell>
          <cell r="AJ92">
            <v>22.840000000000003</v>
          </cell>
          <cell r="AK92">
            <v>9.1</v>
          </cell>
        </row>
        <row r="93">
          <cell r="A93" t="str">
            <v>INE482A01020</v>
          </cell>
          <cell r="C93" t="str">
            <v>CEAT Limited</v>
          </cell>
          <cell r="E93" t="str">
            <v>India</v>
          </cell>
          <cell r="G93">
            <v>2834.3</v>
          </cell>
          <cell r="H93">
            <v>34.100433000000002</v>
          </cell>
          <cell r="I93">
            <v>0.6470588235294118</v>
          </cell>
          <cell r="J93">
            <v>11</v>
          </cell>
          <cell r="K93">
            <v>17</v>
          </cell>
          <cell r="L93">
            <v>5.6958156000000004</v>
          </cell>
          <cell r="M93">
            <v>168.08417</v>
          </cell>
          <cell r="N93">
            <v>159.02632</v>
          </cell>
          <cell r="O93">
            <v>5.6958181513601103</v>
          </cell>
          <cell r="P93">
            <v>5.986961</v>
          </cell>
          <cell r="Q93">
            <v>168.08417</v>
          </cell>
          <cell r="R93">
            <v>158.58948000000001</v>
          </cell>
          <cell r="S93">
            <v>5.9869607996696717</v>
          </cell>
          <cell r="T93">
            <v>1670</v>
          </cell>
          <cell r="U93">
            <v>2850</v>
          </cell>
          <cell r="V93">
            <v>3300</v>
          </cell>
          <cell r="W93">
            <v>0.13317625</v>
          </cell>
          <cell r="X93">
            <v>5.9303593000000002E-2</v>
          </cell>
          <cell r="Y93">
            <v>5.8759652000000002E-2</v>
          </cell>
          <cell r="Z93" t="e">
            <v>#N/A</v>
          </cell>
          <cell r="AA93" t="e">
            <v>#N/A</v>
          </cell>
          <cell r="AB93">
            <v>0</v>
          </cell>
          <cell r="AC93">
            <v>0</v>
          </cell>
          <cell r="AD93">
            <v>0.20508056999999999</v>
          </cell>
          <cell r="AE93">
            <v>95.7</v>
          </cell>
          <cell r="AF93">
            <v>85.9</v>
          </cell>
          <cell r="AG93">
            <v>92</v>
          </cell>
          <cell r="AH93">
            <v>53.300000000000004</v>
          </cell>
          <cell r="AI93">
            <v>8.3000000000000007</v>
          </cell>
          <cell r="AJ93">
            <v>74.975000000000009</v>
          </cell>
          <cell r="AK93">
            <v>96</v>
          </cell>
        </row>
        <row r="94">
          <cell r="A94" t="str">
            <v>INE483A01010</v>
          </cell>
          <cell r="C94" t="str">
            <v>Central Bank of India</v>
          </cell>
          <cell r="E94" t="str">
            <v>India</v>
          </cell>
          <cell r="G94">
            <v>54.36</v>
          </cell>
          <cell r="H94">
            <v>0.65402377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 t="e">
            <v>#N/A</v>
          </cell>
          <cell r="Z94" t="e">
            <v>#N/A</v>
          </cell>
          <cell r="AA94" t="e">
            <v>#N/A</v>
          </cell>
          <cell r="AB94">
            <v>0</v>
          </cell>
          <cell r="AC94">
            <v>0</v>
          </cell>
          <cell r="AD94">
            <v>0.20508056999999999</v>
          </cell>
          <cell r="AE94">
            <v>42.5</v>
          </cell>
          <cell r="AF94">
            <v>49.4</v>
          </cell>
          <cell r="AG94">
            <v>12.7</v>
          </cell>
          <cell r="AH94">
            <v>0.1</v>
          </cell>
          <cell r="AI94">
            <v>8.3000000000000007</v>
          </cell>
          <cell r="AJ94">
            <v>27.405000000000005</v>
          </cell>
          <cell r="AK94">
            <v>17.100000000000001</v>
          </cell>
        </row>
        <row r="95">
          <cell r="A95" t="str">
            <v>INE348B01021</v>
          </cell>
          <cell r="C95" t="str">
            <v>Century Plyboards (India) Ltd.</v>
          </cell>
          <cell r="E95" t="str">
            <v>India</v>
          </cell>
          <cell r="G95">
            <v>792.8</v>
          </cell>
          <cell r="H95">
            <v>9.5384469999999997</v>
          </cell>
          <cell r="I95">
            <v>0.66666666666666663</v>
          </cell>
          <cell r="J95">
            <v>12</v>
          </cell>
          <cell r="K95">
            <v>18</v>
          </cell>
          <cell r="L95">
            <v>0.20509416</v>
          </cell>
          <cell r="M95">
            <v>18.36111</v>
          </cell>
          <cell r="N95">
            <v>18.323530000000002</v>
          </cell>
          <cell r="O95">
            <v>0.20509148619287654</v>
          </cell>
          <cell r="P95">
            <v>-0.78650299999999995</v>
          </cell>
          <cell r="Q95">
            <v>18.36111</v>
          </cell>
          <cell r="R95">
            <v>18.506665999999999</v>
          </cell>
          <cell r="S95">
            <v>-0.78650579202109716</v>
          </cell>
          <cell r="T95">
            <v>620</v>
          </cell>
          <cell r="U95">
            <v>753</v>
          </cell>
          <cell r="V95">
            <v>925</v>
          </cell>
          <cell r="W95">
            <v>2.1006912999999999E-2</v>
          </cell>
          <cell r="X95">
            <v>2.3159828E-2</v>
          </cell>
          <cell r="Y95">
            <v>2.7133085000000001E-2</v>
          </cell>
          <cell r="Z95">
            <v>4.2</v>
          </cell>
          <cell r="AA95">
            <v>4.1500000000000004</v>
          </cell>
          <cell r="AB95">
            <v>1.2048192771084265E-2</v>
          </cell>
          <cell r="AC95">
            <v>0</v>
          </cell>
          <cell r="AD95">
            <v>0.20508056999999999</v>
          </cell>
          <cell r="AE95">
            <v>75.900000000000006</v>
          </cell>
          <cell r="AF95">
            <v>45</v>
          </cell>
          <cell r="AG95">
            <v>57.3</v>
          </cell>
          <cell r="AH95">
            <v>54.300000000000004</v>
          </cell>
          <cell r="AI95">
            <v>8.3000000000000007</v>
          </cell>
          <cell r="AJ95">
            <v>51.224999999999994</v>
          </cell>
          <cell r="AK95">
            <v>71.099999999999994</v>
          </cell>
        </row>
        <row r="96">
          <cell r="A96" t="str">
            <v>INE055A01016</v>
          </cell>
          <cell r="C96" t="str">
            <v>Century Textiles &amp; Industries Ltd.</v>
          </cell>
          <cell r="E96" t="str">
            <v>India</v>
          </cell>
          <cell r="G96">
            <v>1345.55</v>
          </cell>
          <cell r="H96">
            <v>16.188772</v>
          </cell>
          <cell r="I96">
            <v>1</v>
          </cell>
          <cell r="J96">
            <v>2</v>
          </cell>
          <cell r="K96">
            <v>2</v>
          </cell>
          <cell r="L96">
            <v>0</v>
          </cell>
          <cell r="M96">
            <v>39.75</v>
          </cell>
          <cell r="N96">
            <v>39.75</v>
          </cell>
          <cell r="O96">
            <v>0</v>
          </cell>
          <cell r="P96">
            <v>0</v>
          </cell>
          <cell r="Q96">
            <v>39.75</v>
          </cell>
          <cell r="R96">
            <v>39.75</v>
          </cell>
          <cell r="S96">
            <v>0</v>
          </cell>
          <cell r="T96">
            <v>1319</v>
          </cell>
          <cell r="U96">
            <v>1344.5</v>
          </cell>
          <cell r="V96">
            <v>1370</v>
          </cell>
          <cell r="W96">
            <v>0</v>
          </cell>
          <cell r="X96">
            <v>2.9541821999999999E-2</v>
          </cell>
          <cell r="Y96">
            <v>2.9467502999999999E-2</v>
          </cell>
          <cell r="Z96" t="e">
            <v>#N/A</v>
          </cell>
          <cell r="AA96" t="e">
            <v>#N/A</v>
          </cell>
          <cell r="AB96">
            <v>0</v>
          </cell>
          <cell r="AC96">
            <v>0</v>
          </cell>
          <cell r="AD96">
            <v>0.20508056999999999</v>
          </cell>
          <cell r="AE96">
            <v>42.5</v>
          </cell>
          <cell r="AF96">
            <v>49.4</v>
          </cell>
          <cell r="AG96">
            <v>12.7</v>
          </cell>
          <cell r="AH96">
            <v>86</v>
          </cell>
          <cell r="AI96">
            <v>8.3000000000000007</v>
          </cell>
          <cell r="AJ96">
            <v>35.994999999999997</v>
          </cell>
          <cell r="AK96">
            <v>44</v>
          </cell>
        </row>
        <row r="97">
          <cell r="A97" t="str">
            <v>INE739E01017</v>
          </cell>
          <cell r="C97" t="str">
            <v>Cera Sanitaryware Limited</v>
          </cell>
          <cell r="E97" t="str">
            <v>India</v>
          </cell>
          <cell r="G97">
            <v>8178.15</v>
          </cell>
          <cell r="H97">
            <v>98.394120000000001</v>
          </cell>
          <cell r="I97">
            <v>0.63157894736842102</v>
          </cell>
          <cell r="J97">
            <v>12</v>
          </cell>
          <cell r="K97">
            <v>19</v>
          </cell>
          <cell r="L97">
            <v>-0.67057599999999995</v>
          </cell>
          <cell r="M97">
            <v>201.57061999999999</v>
          </cell>
          <cell r="N97">
            <v>202.93143000000001</v>
          </cell>
          <cell r="O97">
            <v>-0.67057626312494456</v>
          </cell>
          <cell r="P97">
            <v>-1.6076524000000001</v>
          </cell>
          <cell r="Q97">
            <v>201.57061999999999</v>
          </cell>
          <cell r="R97">
            <v>204.86412000000001</v>
          </cell>
          <cell r="S97">
            <v>-1.6076509639657899</v>
          </cell>
          <cell r="T97">
            <v>7700</v>
          </cell>
          <cell r="U97">
            <v>9000</v>
          </cell>
          <cell r="V97">
            <v>10886</v>
          </cell>
          <cell r="W97">
            <v>-6.3784330000000002E-3</v>
          </cell>
          <cell r="X97">
            <v>2.464746E-2</v>
          </cell>
          <cell r="Y97">
            <v>2.8698727E-2</v>
          </cell>
          <cell r="Z97">
            <v>48.4</v>
          </cell>
          <cell r="AA97">
            <v>49.123333000000002</v>
          </cell>
          <cell r="AB97">
            <v>-1.4724835548109105E-2</v>
          </cell>
          <cell r="AC97">
            <v>0</v>
          </cell>
          <cell r="AD97">
            <v>0.20508056999999999</v>
          </cell>
          <cell r="AE97">
            <v>29.299999999999997</v>
          </cell>
          <cell r="AF97">
            <v>40</v>
          </cell>
          <cell r="AG97">
            <v>10.100000000000001</v>
          </cell>
          <cell r="AH97">
            <v>51.1</v>
          </cell>
          <cell r="AI97">
            <v>8.3000000000000007</v>
          </cell>
          <cell r="AJ97">
            <v>26.205000000000002</v>
          </cell>
          <cell r="AK97">
            <v>15.299999999999999</v>
          </cell>
        </row>
        <row r="98">
          <cell r="A98" t="str">
            <v>INE486A01021</v>
          </cell>
          <cell r="C98" t="str">
            <v>CESC Ltd</v>
          </cell>
          <cell r="E98" t="str">
            <v>India</v>
          </cell>
          <cell r="G98">
            <v>133.35</v>
          </cell>
          <cell r="H98">
            <v>1.6043795000000001</v>
          </cell>
          <cell r="I98">
            <v>0.7</v>
          </cell>
          <cell r="J98">
            <v>7</v>
          </cell>
          <cell r="K98">
            <v>10</v>
          </cell>
          <cell r="L98">
            <v>-1.7283291000000001</v>
          </cell>
          <cell r="M98">
            <v>10.898148000000001</v>
          </cell>
          <cell r="N98">
            <v>11.089816000000001</v>
          </cell>
          <cell r="O98">
            <v>-1.728324437483908</v>
          </cell>
          <cell r="P98">
            <v>-2.0173766999999998</v>
          </cell>
          <cell r="Q98">
            <v>10.898148000000001</v>
          </cell>
          <cell r="R98">
            <v>11.122531</v>
          </cell>
          <cell r="S98">
            <v>-2.0173735636250356</v>
          </cell>
          <cell r="T98">
            <v>115.26603</v>
          </cell>
          <cell r="U98">
            <v>152.5</v>
          </cell>
          <cell r="V98">
            <v>171</v>
          </cell>
          <cell r="W98">
            <v>0.23401058</v>
          </cell>
          <cell r="X98">
            <v>8.1725889999999995E-2</v>
          </cell>
          <cell r="Y98">
            <v>9.0890310000000002E-2</v>
          </cell>
          <cell r="Z98" t="e">
            <v>#N/A</v>
          </cell>
          <cell r="AA98" t="e">
            <v>#N/A</v>
          </cell>
          <cell r="AB98">
            <v>0</v>
          </cell>
          <cell r="AC98">
            <v>0</v>
          </cell>
          <cell r="AD98">
            <v>0.20508056999999999</v>
          </cell>
          <cell r="AE98">
            <v>20.599999999999998</v>
          </cell>
          <cell r="AF98">
            <v>38.200000000000003</v>
          </cell>
          <cell r="AG98">
            <v>97.399999999999991</v>
          </cell>
          <cell r="AH98">
            <v>60.5</v>
          </cell>
          <cell r="AI98">
            <v>8.3000000000000007</v>
          </cell>
          <cell r="AJ98">
            <v>46.344999999999992</v>
          </cell>
          <cell r="AK98">
            <v>64.3</v>
          </cell>
        </row>
        <row r="99">
          <cell r="A99" t="str">
            <v>INE067A01029</v>
          </cell>
          <cell r="C99" t="str">
            <v>CG Power &amp; Industrial Solutions Ltd</v>
          </cell>
          <cell r="E99" t="str">
            <v>India</v>
          </cell>
          <cell r="G99">
            <v>463.9</v>
          </cell>
          <cell r="H99">
            <v>5.5813394000000001</v>
          </cell>
          <cell r="I99">
            <v>0.7142857142857143</v>
          </cell>
          <cell r="J99">
            <v>5</v>
          </cell>
          <cell r="K99">
            <v>7</v>
          </cell>
          <cell r="L99">
            <v>-2.6289834999999999</v>
          </cell>
          <cell r="M99">
            <v>5.6312904000000001</v>
          </cell>
          <cell r="N99">
            <v>5.7833332999999998</v>
          </cell>
          <cell r="O99">
            <v>-2.6289838768241092</v>
          </cell>
          <cell r="P99">
            <v>-2.3475769</v>
          </cell>
          <cell r="Q99">
            <v>5.6312904000000001</v>
          </cell>
          <cell r="R99">
            <v>5.766667</v>
          </cell>
          <cell r="S99">
            <v>-2.3475709625681462</v>
          </cell>
          <cell r="T99">
            <v>298</v>
          </cell>
          <cell r="U99">
            <v>500</v>
          </cell>
          <cell r="V99">
            <v>580</v>
          </cell>
          <cell r="W99">
            <v>9.2654549999999988E-2</v>
          </cell>
          <cell r="X99">
            <v>1.2139018999999999E-2</v>
          </cell>
          <cell r="Y99">
            <v>1.4856237E-2</v>
          </cell>
          <cell r="Z99">
            <v>1.4</v>
          </cell>
          <cell r="AA99">
            <v>1.6073949999999999</v>
          </cell>
          <cell r="AB99">
            <v>-0.12902553510493686</v>
          </cell>
          <cell r="AC99">
            <v>-1</v>
          </cell>
          <cell r="AD99">
            <v>0.20508056999999999</v>
          </cell>
          <cell r="AE99">
            <v>15.6</v>
          </cell>
          <cell r="AF99">
            <v>36.199999999999996</v>
          </cell>
          <cell r="AG99">
            <v>86.4</v>
          </cell>
          <cell r="AH99">
            <v>61.7</v>
          </cell>
          <cell r="AI99">
            <v>0.1</v>
          </cell>
          <cell r="AJ99">
            <v>40.734999999999999</v>
          </cell>
          <cell r="AK99">
            <v>55.7</v>
          </cell>
        </row>
        <row r="100">
          <cell r="A100" t="str">
            <v>INE427F01016</v>
          </cell>
          <cell r="C100" t="str">
            <v>Chalet Hotels Ltd.</v>
          </cell>
          <cell r="E100" t="str">
            <v>India</v>
          </cell>
          <cell r="G100">
            <v>761.7</v>
          </cell>
          <cell r="H100">
            <v>9.1642729999999997</v>
          </cell>
          <cell r="I100">
            <v>1</v>
          </cell>
          <cell r="J100">
            <v>14</v>
          </cell>
          <cell r="K100">
            <v>14</v>
          </cell>
          <cell r="L100">
            <v>-0.95327530000000005</v>
          </cell>
          <cell r="M100">
            <v>13.326667</v>
          </cell>
          <cell r="N100">
            <v>13.454929</v>
          </cell>
          <cell r="O100">
            <v>-0.95327147397061829</v>
          </cell>
          <cell r="P100">
            <v>-0.66131130000000005</v>
          </cell>
          <cell r="Q100">
            <v>13.326667</v>
          </cell>
          <cell r="R100">
            <v>13.415384</v>
          </cell>
          <cell r="S100">
            <v>-0.66130794317925679</v>
          </cell>
          <cell r="T100">
            <v>645</v>
          </cell>
          <cell r="U100">
            <v>789</v>
          </cell>
          <cell r="V100">
            <v>890</v>
          </cell>
          <cell r="W100">
            <v>0.17222699999999999</v>
          </cell>
          <cell r="X100">
            <v>1.7495953000000002E-2</v>
          </cell>
          <cell r="Y100">
            <v>2.5548115E-2</v>
          </cell>
          <cell r="Z100" t="e">
            <v>#N/A</v>
          </cell>
          <cell r="AA100" t="e">
            <v>#N/A</v>
          </cell>
          <cell r="AB100">
            <v>0</v>
          </cell>
          <cell r="AC100">
            <v>0</v>
          </cell>
          <cell r="AD100">
            <v>0.20508056999999999</v>
          </cell>
          <cell r="AE100">
            <v>25.900000000000002</v>
          </cell>
          <cell r="AF100">
            <v>46</v>
          </cell>
          <cell r="AG100">
            <v>94.399999999999991</v>
          </cell>
          <cell r="AH100">
            <v>86</v>
          </cell>
          <cell r="AI100">
            <v>8.3000000000000007</v>
          </cell>
          <cell r="AJ100">
            <v>51.42</v>
          </cell>
          <cell r="AK100">
            <v>71.899999999999991</v>
          </cell>
        </row>
        <row r="101">
          <cell r="A101" t="str">
            <v>INE085A01013</v>
          </cell>
          <cell r="C101" t="str">
            <v>Chambal Fertilisers &amp; Chemicals Ltd.</v>
          </cell>
          <cell r="E101" t="str">
            <v>India</v>
          </cell>
          <cell r="G101">
            <v>368.7</v>
          </cell>
          <cell r="H101">
            <v>4.435956</v>
          </cell>
          <cell r="I101">
            <v>0.8</v>
          </cell>
          <cell r="J101">
            <v>4</v>
          </cell>
          <cell r="K101">
            <v>5</v>
          </cell>
          <cell r="L101">
            <v>0</v>
          </cell>
          <cell r="M101">
            <v>35.700000000000003</v>
          </cell>
          <cell r="N101">
            <v>35.700000000000003</v>
          </cell>
          <cell r="O101">
            <v>0</v>
          </cell>
          <cell r="P101">
            <v>-1.3130573000000001</v>
          </cell>
          <cell r="Q101">
            <v>35.700000000000003</v>
          </cell>
          <cell r="R101">
            <v>36.174999999999997</v>
          </cell>
          <cell r="S101">
            <v>-1.313061506565294</v>
          </cell>
          <cell r="T101">
            <v>310</v>
          </cell>
          <cell r="U101">
            <v>335</v>
          </cell>
          <cell r="V101">
            <v>439</v>
          </cell>
          <cell r="W101">
            <v>1.5972634999999999E-2</v>
          </cell>
          <cell r="X101">
            <v>9.6826690000000007E-2</v>
          </cell>
          <cell r="Y101">
            <v>0.10789259</v>
          </cell>
          <cell r="Z101">
            <v>9.1999999999999993</v>
          </cell>
          <cell r="AA101">
            <v>8.1999999999999993</v>
          </cell>
          <cell r="AB101">
            <v>0.12195121951219523</v>
          </cell>
          <cell r="AC101">
            <v>1</v>
          </cell>
          <cell r="AD101">
            <v>0.20508056999999999</v>
          </cell>
          <cell r="AE101">
            <v>42.5</v>
          </cell>
          <cell r="AF101">
            <v>41.6</v>
          </cell>
          <cell r="AG101">
            <v>54.7</v>
          </cell>
          <cell r="AH101">
            <v>71.7</v>
          </cell>
          <cell r="AI101">
            <v>91.8</v>
          </cell>
          <cell r="AJ101">
            <v>55.64</v>
          </cell>
          <cell r="AK101">
            <v>76.2</v>
          </cell>
        </row>
        <row r="102">
          <cell r="A102" t="str">
            <v>INE488A01050</v>
          </cell>
          <cell r="C102" t="str">
            <v>Chemplast Sanmar Limited</v>
          </cell>
          <cell r="E102" t="str">
            <v>India</v>
          </cell>
          <cell r="G102">
            <v>472.35</v>
          </cell>
          <cell r="H102">
            <v>5.6830043999999997</v>
          </cell>
          <cell r="I102">
            <v>1</v>
          </cell>
          <cell r="J102">
            <v>4</v>
          </cell>
          <cell r="K102">
            <v>4</v>
          </cell>
          <cell r="L102">
            <v>-100000</v>
          </cell>
          <cell r="M102">
            <v>-1.9333332999999999</v>
          </cell>
          <cell r="N102">
            <v>1.0249999999999999</v>
          </cell>
          <cell r="O102">
            <v>-288.61788292682928</v>
          </cell>
          <cell r="P102">
            <v>-100000</v>
          </cell>
          <cell r="Q102">
            <v>-1.9333332999999999</v>
          </cell>
          <cell r="R102">
            <v>20.55</v>
          </cell>
          <cell r="S102">
            <v>-109.40794793187348</v>
          </cell>
          <cell r="T102">
            <v>520</v>
          </cell>
          <cell r="U102">
            <v>556</v>
          </cell>
          <cell r="V102">
            <v>580</v>
          </cell>
          <cell r="W102">
            <v>1.3748854E-2</v>
          </cell>
          <cell r="X102">
            <v>0</v>
          </cell>
          <cell r="Y102">
            <v>5.1444900000000002E-2</v>
          </cell>
          <cell r="Z102">
            <v>-2.4</v>
          </cell>
          <cell r="AA102">
            <v>-1.9</v>
          </cell>
          <cell r="AB102">
            <v>0.26315789473684204</v>
          </cell>
          <cell r="AC102">
            <v>1</v>
          </cell>
          <cell r="AD102">
            <v>0.20508056999999999</v>
          </cell>
          <cell r="AE102">
            <v>0.2</v>
          </cell>
          <cell r="AF102">
            <v>0.2</v>
          </cell>
          <cell r="AG102">
            <v>52.900000000000006</v>
          </cell>
          <cell r="AH102">
            <v>86</v>
          </cell>
          <cell r="AI102">
            <v>91.8</v>
          </cell>
          <cell r="AJ102">
            <v>35.695</v>
          </cell>
          <cell r="AK102">
            <v>43.2</v>
          </cell>
        </row>
        <row r="103">
          <cell r="A103" t="str">
            <v>INE149A01033</v>
          </cell>
          <cell r="C103" t="str">
            <v>Cholamandalam Financial Holdings Ltd</v>
          </cell>
          <cell r="E103" t="str">
            <v>India</v>
          </cell>
          <cell r="G103">
            <v>1102.6500000000001</v>
          </cell>
          <cell r="H103">
            <v>13.266359</v>
          </cell>
          <cell r="I103">
            <v>0.5</v>
          </cell>
          <cell r="J103">
            <v>2</v>
          </cell>
          <cell r="K103">
            <v>4</v>
          </cell>
          <cell r="L103">
            <v>0</v>
          </cell>
          <cell r="M103">
            <v>68.185000000000002</v>
          </cell>
          <cell r="N103">
            <v>68.185000000000002</v>
          </cell>
          <cell r="O103">
            <v>0</v>
          </cell>
          <cell r="P103">
            <v>-2.6276386</v>
          </cell>
          <cell r="Q103">
            <v>68.185000000000002</v>
          </cell>
          <cell r="R103">
            <v>70.025000000000006</v>
          </cell>
          <cell r="S103">
            <v>-2.6276329882184979</v>
          </cell>
          <cell r="T103">
            <v>1100</v>
          </cell>
          <cell r="U103">
            <v>1260</v>
          </cell>
          <cell r="V103">
            <v>1415</v>
          </cell>
          <cell r="W103">
            <v>0</v>
          </cell>
          <cell r="X103">
            <v>6.1837389999999999E-2</v>
          </cell>
          <cell r="Y103">
            <v>7.7903230000000004E-2</v>
          </cell>
          <cell r="Z103" t="e">
            <v>#N/A</v>
          </cell>
          <cell r="AA103" t="e">
            <v>#N/A</v>
          </cell>
          <cell r="AB103">
            <v>0</v>
          </cell>
          <cell r="AC103">
            <v>0</v>
          </cell>
          <cell r="AD103">
            <v>0.20508056999999999</v>
          </cell>
          <cell r="AE103">
            <v>42.5</v>
          </cell>
          <cell r="AF103">
            <v>35</v>
          </cell>
          <cell r="AG103">
            <v>12.7</v>
          </cell>
          <cell r="AH103">
            <v>33.6</v>
          </cell>
          <cell r="AI103">
            <v>8.3000000000000007</v>
          </cell>
          <cell r="AJ103">
            <v>27.155000000000001</v>
          </cell>
          <cell r="AK103">
            <v>16.5</v>
          </cell>
        </row>
        <row r="104">
          <cell r="A104" t="str">
            <v>INE121A01024</v>
          </cell>
          <cell r="C104" t="str">
            <v>Cholamandalam Investment and Finance Co. Ltd.</v>
          </cell>
          <cell r="E104" t="str">
            <v>India</v>
          </cell>
          <cell r="G104">
            <v>1241.25</v>
          </cell>
          <cell r="H104">
            <v>14.933903000000001</v>
          </cell>
          <cell r="I104">
            <v>0.64516129032258063</v>
          </cell>
          <cell r="J104">
            <v>20</v>
          </cell>
          <cell r="K104">
            <v>31</v>
          </cell>
          <cell r="L104">
            <v>0.29371786</v>
          </cell>
          <cell r="M104">
            <v>39.456364000000001</v>
          </cell>
          <cell r="N104">
            <v>39.340812999999997</v>
          </cell>
          <cell r="O104">
            <v>0.29371787512373349</v>
          </cell>
          <cell r="P104">
            <v>-1.431435</v>
          </cell>
          <cell r="Q104">
            <v>39.456364000000001</v>
          </cell>
          <cell r="R104">
            <v>40.029358000000002</v>
          </cell>
          <cell r="S104">
            <v>-1.4314343987230638</v>
          </cell>
          <cell r="T104">
            <v>1000</v>
          </cell>
          <cell r="U104">
            <v>1280</v>
          </cell>
          <cell r="V104">
            <v>1640</v>
          </cell>
          <cell r="W104">
            <v>2.646913E-2</v>
          </cell>
          <cell r="X104">
            <v>3.1787603999999997E-2</v>
          </cell>
          <cell r="Y104">
            <v>4.1314023999999998E-2</v>
          </cell>
          <cell r="Z104">
            <v>11.17</v>
          </cell>
          <cell r="AA104">
            <v>11.17</v>
          </cell>
          <cell r="AB104">
            <v>0</v>
          </cell>
          <cell r="AC104">
            <v>0</v>
          </cell>
          <cell r="AD104">
            <v>0.20508056999999999</v>
          </cell>
          <cell r="AE104">
            <v>76.7</v>
          </cell>
          <cell r="AF104">
            <v>41</v>
          </cell>
          <cell r="AG104">
            <v>63.7</v>
          </cell>
          <cell r="AH104">
            <v>52.5</v>
          </cell>
          <cell r="AI104">
            <v>8.3000000000000007</v>
          </cell>
          <cell r="AJ104">
            <v>51.844999999999999</v>
          </cell>
          <cell r="AK104">
            <v>72.7</v>
          </cell>
        </row>
        <row r="105">
          <cell r="A105" t="str">
            <v>INE059A01026</v>
          </cell>
          <cell r="C105" t="str">
            <v>Cipla Ltd</v>
          </cell>
          <cell r="E105" t="str">
            <v>India</v>
          </cell>
          <cell r="G105">
            <v>1369.8</v>
          </cell>
          <cell r="H105">
            <v>16.480533999999999</v>
          </cell>
          <cell r="I105">
            <v>0.65714285714285714</v>
          </cell>
          <cell r="J105">
            <v>23</v>
          </cell>
          <cell r="K105">
            <v>35</v>
          </cell>
          <cell r="L105">
            <v>3.1463497</v>
          </cell>
          <cell r="M105">
            <v>50.246406999999998</v>
          </cell>
          <cell r="N105">
            <v>48.713703000000002</v>
          </cell>
          <cell r="O105">
            <v>3.146350832742062</v>
          </cell>
          <cell r="P105">
            <v>9.8964960000000008</v>
          </cell>
          <cell r="Q105">
            <v>50.246406999999998</v>
          </cell>
          <cell r="R105">
            <v>45.721572999999999</v>
          </cell>
          <cell r="S105">
            <v>9.8964967806335125</v>
          </cell>
          <cell r="T105">
            <v>1050</v>
          </cell>
          <cell r="U105">
            <v>1400</v>
          </cell>
          <cell r="V105">
            <v>1660</v>
          </cell>
          <cell r="W105">
            <v>8.7014590000000003E-2</v>
          </cell>
          <cell r="X105">
            <v>3.6681563E-2</v>
          </cell>
          <cell r="Y105">
            <v>3.9789110000000003E-2</v>
          </cell>
          <cell r="Z105">
            <v>10.210000000000001</v>
          </cell>
          <cell r="AA105">
            <v>10.210000000000001</v>
          </cell>
          <cell r="AB105">
            <v>0</v>
          </cell>
          <cell r="AC105">
            <v>0</v>
          </cell>
          <cell r="AD105">
            <v>0.20508056999999999</v>
          </cell>
          <cell r="AE105">
            <v>92.7</v>
          </cell>
          <cell r="AF105">
            <v>92.100000000000009</v>
          </cell>
          <cell r="AG105">
            <v>85.6</v>
          </cell>
          <cell r="AH105">
            <v>54.1</v>
          </cell>
          <cell r="AI105">
            <v>8.3000000000000007</v>
          </cell>
          <cell r="AJ105">
            <v>74.254999999999995</v>
          </cell>
          <cell r="AK105">
            <v>95.199999999999989</v>
          </cell>
        </row>
        <row r="106">
          <cell r="A106" t="str">
            <v>INE491A01021</v>
          </cell>
          <cell r="C106" t="str">
            <v>City Union Bank Limited</v>
          </cell>
          <cell r="E106" t="str">
            <v>India</v>
          </cell>
          <cell r="G106">
            <v>141.15</v>
          </cell>
          <cell r="H106">
            <v>1.6982238000000001</v>
          </cell>
          <cell r="I106">
            <v>0.77272727272727271</v>
          </cell>
          <cell r="J106">
            <v>17</v>
          </cell>
          <cell r="K106">
            <v>22</v>
          </cell>
          <cell r="L106">
            <v>0.67149380000000003</v>
          </cell>
          <cell r="M106">
            <v>13.852276</v>
          </cell>
          <cell r="N106">
            <v>13.759879</v>
          </cell>
          <cell r="O106">
            <v>0.67149573044937849</v>
          </cell>
          <cell r="P106">
            <v>5.6308420000000003</v>
          </cell>
          <cell r="Q106">
            <v>13.852276</v>
          </cell>
          <cell r="R106">
            <v>13.113854999999999</v>
          </cell>
          <cell r="S106">
            <v>5.6308461546966893</v>
          </cell>
          <cell r="T106">
            <v>140</v>
          </cell>
          <cell r="U106">
            <v>160</v>
          </cell>
          <cell r="V106">
            <v>194</v>
          </cell>
          <cell r="W106">
            <v>1.2931043E-2</v>
          </cell>
          <cell r="X106">
            <v>9.8138690000000001E-2</v>
          </cell>
          <cell r="Y106">
            <v>0.10956325</v>
          </cell>
          <cell r="Z106">
            <v>3.2</v>
          </cell>
          <cell r="AA106">
            <v>3.35</v>
          </cell>
          <cell r="AB106">
            <v>-4.4776119402985093E-2</v>
          </cell>
          <cell r="AC106">
            <v>0</v>
          </cell>
          <cell r="AD106">
            <v>0.20508056999999999</v>
          </cell>
          <cell r="AE106">
            <v>80.100000000000009</v>
          </cell>
          <cell r="AF106">
            <v>84.899999999999991</v>
          </cell>
          <cell r="AG106">
            <v>52.1</v>
          </cell>
          <cell r="AH106">
            <v>68.300000000000011</v>
          </cell>
          <cell r="AI106">
            <v>8.3000000000000007</v>
          </cell>
          <cell r="AJ106">
            <v>62.35</v>
          </cell>
          <cell r="AK106">
            <v>83.6</v>
          </cell>
        </row>
        <row r="107">
          <cell r="A107" t="str">
            <v>INE227W01023</v>
          </cell>
          <cell r="C107" t="str">
            <v>Clean Science &amp; Technology Ltd.</v>
          </cell>
          <cell r="E107" t="str">
            <v>India</v>
          </cell>
          <cell r="G107">
            <v>1441.85</v>
          </cell>
          <cell r="H107">
            <v>17.347390000000001</v>
          </cell>
          <cell r="I107">
            <v>0.36363636363636365</v>
          </cell>
          <cell r="J107">
            <v>4</v>
          </cell>
          <cell r="K107">
            <v>11</v>
          </cell>
          <cell r="L107">
            <v>-3.2521347999999999</v>
          </cell>
          <cell r="M107">
            <v>22.954546000000001</v>
          </cell>
          <cell r="N107">
            <v>23.726151999999999</v>
          </cell>
          <cell r="O107">
            <v>-3.2521329206691374</v>
          </cell>
          <cell r="P107">
            <v>-17.464507999999999</v>
          </cell>
          <cell r="Q107">
            <v>22.954546000000001</v>
          </cell>
          <cell r="R107">
            <v>27.811727999999999</v>
          </cell>
          <cell r="S107">
            <v>-17.464509936239846</v>
          </cell>
          <cell r="T107">
            <v>663</v>
          </cell>
          <cell r="U107">
            <v>1410</v>
          </cell>
          <cell r="V107">
            <v>1790</v>
          </cell>
          <cell r="W107">
            <v>-2.4364819999999999E-2</v>
          </cell>
          <cell r="X107">
            <v>1.5920205E-2</v>
          </cell>
          <cell r="Y107">
            <v>2.1550596000000002E-2</v>
          </cell>
          <cell r="Z107">
            <v>5.6</v>
          </cell>
          <cell r="AA107">
            <v>5.66</v>
          </cell>
          <cell r="AB107">
            <v>-1.0600706713780994E-2</v>
          </cell>
          <cell r="AC107">
            <v>0</v>
          </cell>
          <cell r="AD107">
            <v>0.20508056999999999</v>
          </cell>
          <cell r="AE107">
            <v>12.6</v>
          </cell>
          <cell r="AF107">
            <v>10.4</v>
          </cell>
          <cell r="AG107">
            <v>4.7</v>
          </cell>
          <cell r="AH107">
            <v>25.2</v>
          </cell>
          <cell r="AI107">
            <v>8.3000000000000007</v>
          </cell>
          <cell r="AJ107">
            <v>10.690000000000001</v>
          </cell>
          <cell r="AK107">
            <v>1.7000000000000002</v>
          </cell>
        </row>
        <row r="108">
          <cell r="A108" t="str">
            <v>INE522F01014</v>
          </cell>
          <cell r="C108" t="str">
            <v>Coal India Ltd.</v>
          </cell>
          <cell r="E108" t="str">
            <v>India</v>
          </cell>
          <cell r="G108">
            <v>389.5</v>
          </cell>
          <cell r="H108">
            <v>4.6862079999999997</v>
          </cell>
          <cell r="I108">
            <v>0.83333333333333337</v>
          </cell>
          <cell r="J108">
            <v>15</v>
          </cell>
          <cell r="K108">
            <v>18</v>
          </cell>
          <cell r="L108">
            <v>0.73893699999999995</v>
          </cell>
          <cell r="M108">
            <v>43.532837000000001</v>
          </cell>
          <cell r="N108">
            <v>43.213515999999998</v>
          </cell>
          <cell r="O108">
            <v>0.7389377897415228</v>
          </cell>
          <cell r="P108">
            <v>11.146366</v>
          </cell>
          <cell r="Q108">
            <v>43.532837000000001</v>
          </cell>
          <cell r="R108">
            <v>39.167126000000003</v>
          </cell>
          <cell r="S108">
            <v>11.146365449433283</v>
          </cell>
          <cell r="T108">
            <v>209</v>
          </cell>
          <cell r="U108">
            <v>389.5</v>
          </cell>
          <cell r="V108">
            <v>500</v>
          </cell>
          <cell r="W108">
            <v>4.3338995000000005E-2</v>
          </cell>
          <cell r="X108">
            <v>0.11176595</v>
          </cell>
          <cell r="Y108">
            <v>0.11130036</v>
          </cell>
          <cell r="Z108">
            <v>15.3</v>
          </cell>
          <cell r="AA108">
            <v>13.25</v>
          </cell>
          <cell r="AB108">
            <v>0.15471698113207544</v>
          </cell>
          <cell r="AC108">
            <v>1</v>
          </cell>
          <cell r="AD108">
            <v>0.20508056999999999</v>
          </cell>
          <cell r="AE108">
            <v>80.7</v>
          </cell>
          <cell r="AF108">
            <v>93.7</v>
          </cell>
          <cell r="AG108">
            <v>72.3</v>
          </cell>
          <cell r="AH108">
            <v>74.900000000000006</v>
          </cell>
          <cell r="AI108">
            <v>91.8</v>
          </cell>
          <cell r="AJ108">
            <v>82.934999999999988</v>
          </cell>
          <cell r="AK108">
            <v>98.6</v>
          </cell>
        </row>
        <row r="109">
          <cell r="A109" t="str">
            <v>INE704P01017</v>
          </cell>
          <cell r="C109" t="str">
            <v>Cochin Shipyard Limited</v>
          </cell>
          <cell r="E109" t="str">
            <v>India</v>
          </cell>
          <cell r="G109">
            <v>871.5</v>
          </cell>
          <cell r="H109">
            <v>10.485314000000001</v>
          </cell>
          <cell r="I109">
            <v>0.33333333333333331</v>
          </cell>
          <cell r="J109">
            <v>1</v>
          </cell>
          <cell r="K109">
            <v>3</v>
          </cell>
          <cell r="L109">
            <v>0</v>
          </cell>
          <cell r="M109">
            <v>23.041903000000001</v>
          </cell>
          <cell r="N109">
            <v>23.041903000000001</v>
          </cell>
          <cell r="O109">
            <v>0</v>
          </cell>
          <cell r="P109">
            <v>38.534686999999998</v>
          </cell>
          <cell r="Q109">
            <v>23.041903000000001</v>
          </cell>
          <cell r="R109">
            <v>16.632587000000001</v>
          </cell>
          <cell r="S109">
            <v>38.534690965392215</v>
          </cell>
          <cell r="T109">
            <v>530</v>
          </cell>
          <cell r="U109">
            <v>551.25</v>
          </cell>
          <cell r="V109">
            <v>572.5</v>
          </cell>
          <cell r="W109">
            <v>0</v>
          </cell>
          <cell r="X109">
            <v>2.6439359999999999E-2</v>
          </cell>
          <cell r="Y109">
            <v>2.724565E-2</v>
          </cell>
          <cell r="Z109" t="e">
            <v>#N/A</v>
          </cell>
          <cell r="AA109" t="e">
            <v>#N/A</v>
          </cell>
          <cell r="AB109">
            <v>0</v>
          </cell>
          <cell r="AC109">
            <v>0</v>
          </cell>
          <cell r="AD109">
            <v>0.20508056999999999</v>
          </cell>
          <cell r="AE109">
            <v>42.5</v>
          </cell>
          <cell r="AF109">
            <v>98.3</v>
          </cell>
          <cell r="AG109">
            <v>12.7</v>
          </cell>
          <cell r="AH109">
            <v>22.1</v>
          </cell>
          <cell r="AI109">
            <v>8.3000000000000007</v>
          </cell>
          <cell r="AJ109">
            <v>41.83</v>
          </cell>
          <cell r="AK109">
            <v>57.9</v>
          </cell>
        </row>
        <row r="110">
          <cell r="A110" t="str">
            <v>INE591G01017</v>
          </cell>
          <cell r="C110" t="str">
            <v>Coforge Limited</v>
          </cell>
          <cell r="E110" t="str">
            <v>India</v>
          </cell>
          <cell r="G110">
            <v>6206.05</v>
          </cell>
          <cell r="H110">
            <v>74.667109999999994</v>
          </cell>
          <cell r="I110">
            <v>0.6</v>
          </cell>
          <cell r="J110">
            <v>18</v>
          </cell>
          <cell r="K110">
            <v>30</v>
          </cell>
          <cell r="L110">
            <v>-3.0513227000000001</v>
          </cell>
          <cell r="M110">
            <v>144.24966000000001</v>
          </cell>
          <cell r="N110">
            <v>148.78971999999999</v>
          </cell>
          <cell r="O110">
            <v>-3.0513263953988123</v>
          </cell>
          <cell r="P110">
            <v>-3.7940583000000001</v>
          </cell>
          <cell r="Q110">
            <v>144.24966000000001</v>
          </cell>
          <cell r="R110">
            <v>149.93842000000001</v>
          </cell>
          <cell r="S110">
            <v>-3.7940642565127747</v>
          </cell>
          <cell r="T110">
            <v>3885</v>
          </cell>
          <cell r="U110">
            <v>6479</v>
          </cell>
          <cell r="V110">
            <v>8100</v>
          </cell>
          <cell r="W110">
            <v>0.1084058</v>
          </cell>
          <cell r="X110">
            <v>2.3243394000000001E-2</v>
          </cell>
          <cell r="Y110">
            <v>3.0575536E-2</v>
          </cell>
          <cell r="Z110">
            <v>44.6</v>
          </cell>
          <cell r="AA110">
            <v>44.733333999999999</v>
          </cell>
          <cell r="AB110">
            <v>-2.9806407901543652E-3</v>
          </cell>
          <cell r="AC110">
            <v>0</v>
          </cell>
          <cell r="AD110">
            <v>0.20508056999999999</v>
          </cell>
          <cell r="AE110">
            <v>13.4</v>
          </cell>
          <cell r="AF110">
            <v>29.599999999999998</v>
          </cell>
          <cell r="AG110">
            <v>87.2</v>
          </cell>
          <cell r="AH110">
            <v>46.6</v>
          </cell>
          <cell r="AI110">
            <v>8.3000000000000007</v>
          </cell>
          <cell r="AJ110">
            <v>38.454999999999991</v>
          </cell>
          <cell r="AK110">
            <v>50.3</v>
          </cell>
        </row>
        <row r="111">
          <cell r="A111" t="str">
            <v>INE259A01022</v>
          </cell>
          <cell r="C111" t="str">
            <v>Colgate-Palmolive (India) Limited</v>
          </cell>
          <cell r="E111" t="str">
            <v>India</v>
          </cell>
          <cell r="G111">
            <v>2492.1999999999998</v>
          </cell>
          <cell r="H111">
            <v>29.98451</v>
          </cell>
          <cell r="I111">
            <v>0.1875</v>
          </cell>
          <cell r="J111">
            <v>6</v>
          </cell>
          <cell r="K111">
            <v>32</v>
          </cell>
          <cell r="L111">
            <v>3.4702096</v>
          </cell>
          <cell r="M111">
            <v>47.500464999999998</v>
          </cell>
          <cell r="N111">
            <v>45.907383000000003</v>
          </cell>
          <cell r="O111">
            <v>3.4702087025958228</v>
          </cell>
          <cell r="P111">
            <v>4.6486340000000004</v>
          </cell>
          <cell r="Q111">
            <v>47.500464999999998</v>
          </cell>
          <cell r="R111">
            <v>45.390430000000002</v>
          </cell>
          <cell r="S111">
            <v>4.6486340843212792</v>
          </cell>
          <cell r="T111">
            <v>1900</v>
          </cell>
          <cell r="U111">
            <v>2340</v>
          </cell>
          <cell r="V111">
            <v>2930</v>
          </cell>
          <cell r="W111">
            <v>0.1503253</v>
          </cell>
          <cell r="X111">
            <v>1.9059652E-2</v>
          </cell>
          <cell r="Y111">
            <v>2.0641815000000001E-2</v>
          </cell>
          <cell r="Z111">
            <v>14.748098000000001</v>
          </cell>
          <cell r="AA111">
            <v>14.748098000000001</v>
          </cell>
          <cell r="AB111">
            <v>0</v>
          </cell>
          <cell r="AC111">
            <v>0</v>
          </cell>
          <cell r="AD111">
            <v>0.20508056999999999</v>
          </cell>
          <cell r="AE111">
            <v>93.7</v>
          </cell>
          <cell r="AF111">
            <v>82.1</v>
          </cell>
          <cell r="AG111">
            <v>92.800000000000011</v>
          </cell>
          <cell r="AH111">
            <v>17.5</v>
          </cell>
          <cell r="AI111">
            <v>8.3000000000000007</v>
          </cell>
          <cell r="AJ111">
            <v>70.14500000000001</v>
          </cell>
          <cell r="AK111">
            <v>91.4</v>
          </cell>
        </row>
        <row r="112">
          <cell r="A112" t="str">
            <v>INE596I01012</v>
          </cell>
          <cell r="C112" t="str">
            <v>Computer Age Management Services Ltd</v>
          </cell>
          <cell r="E112" t="str">
            <v>India</v>
          </cell>
          <cell r="G112">
            <v>2745.05</v>
          </cell>
          <cell r="H112">
            <v>33.026634000000001</v>
          </cell>
          <cell r="I112">
            <v>0.6</v>
          </cell>
          <cell r="J112">
            <v>6</v>
          </cell>
          <cell r="K112">
            <v>10</v>
          </cell>
          <cell r="L112">
            <v>-0.16173829000000001</v>
          </cell>
          <cell r="M112">
            <v>69.309619999999995</v>
          </cell>
          <cell r="N112">
            <v>69.421906000000007</v>
          </cell>
          <cell r="O112">
            <v>-0.16174433470612648</v>
          </cell>
          <cell r="P112">
            <v>-2.2767786999999999</v>
          </cell>
          <cell r="Q112">
            <v>69.309619999999995</v>
          </cell>
          <cell r="R112">
            <v>70.924415999999994</v>
          </cell>
          <cell r="S112">
            <v>-2.2767843446183544</v>
          </cell>
          <cell r="T112">
            <v>2175</v>
          </cell>
          <cell r="U112">
            <v>2800</v>
          </cell>
          <cell r="V112">
            <v>3310</v>
          </cell>
          <cell r="W112">
            <v>4.7934570000000003E-2</v>
          </cell>
          <cell r="X112">
            <v>2.5248948E-2</v>
          </cell>
          <cell r="Y112">
            <v>2.9021284000000001E-2</v>
          </cell>
          <cell r="Z112" t="e">
            <v>#N/A</v>
          </cell>
          <cell r="AA112" t="e">
            <v>#N/A</v>
          </cell>
          <cell r="AB112">
            <v>0</v>
          </cell>
          <cell r="AC112">
            <v>0</v>
          </cell>
          <cell r="AD112">
            <v>0.20508056999999999</v>
          </cell>
          <cell r="AE112">
            <v>38.299999999999997</v>
          </cell>
          <cell r="AF112">
            <v>36.6</v>
          </cell>
          <cell r="AG112">
            <v>75</v>
          </cell>
          <cell r="AH112">
            <v>46.6</v>
          </cell>
          <cell r="AI112">
            <v>8.3000000000000007</v>
          </cell>
          <cell r="AJ112">
            <v>43.38</v>
          </cell>
          <cell r="AK112">
            <v>60.099999999999994</v>
          </cell>
        </row>
        <row r="113">
          <cell r="A113" t="str">
            <v>INE111A01025</v>
          </cell>
          <cell r="C113" t="str">
            <v>Container Corporation of India Limited</v>
          </cell>
          <cell r="E113" t="str">
            <v>India</v>
          </cell>
          <cell r="G113">
            <v>828.55</v>
          </cell>
          <cell r="H113">
            <v>9.9685679999999994</v>
          </cell>
          <cell r="I113">
            <v>0.54545454545454541</v>
          </cell>
          <cell r="J113">
            <v>12</v>
          </cell>
          <cell r="K113">
            <v>22</v>
          </cell>
          <cell r="L113">
            <v>0.77718675000000004</v>
          </cell>
          <cell r="M113">
            <v>21.374762</v>
          </cell>
          <cell r="N113">
            <v>21.20992</v>
          </cell>
          <cell r="O113">
            <v>0.77719293613554008</v>
          </cell>
          <cell r="P113">
            <v>6.6796721999999997</v>
          </cell>
          <cell r="Q113">
            <v>21.374762</v>
          </cell>
          <cell r="R113">
            <v>20.036396</v>
          </cell>
          <cell r="S113">
            <v>6.679674328656704</v>
          </cell>
          <cell r="T113">
            <v>642</v>
          </cell>
          <cell r="U113">
            <v>872.5</v>
          </cell>
          <cell r="V113">
            <v>1110</v>
          </cell>
          <cell r="W113">
            <v>8.2567059999999998E-2</v>
          </cell>
          <cell r="X113">
            <v>2.5797793999999999E-2</v>
          </cell>
          <cell r="Y113">
            <v>3.0023338E-2</v>
          </cell>
          <cell r="Z113">
            <v>6.3288120000000001</v>
          </cell>
          <cell r="AA113">
            <v>6.1047029999999998</v>
          </cell>
          <cell r="AB113">
            <v>3.6710876843640161E-2</v>
          </cell>
          <cell r="AC113">
            <v>0</v>
          </cell>
          <cell r="AD113">
            <v>0.20508056999999999</v>
          </cell>
          <cell r="AE113">
            <v>81.3</v>
          </cell>
          <cell r="AF113">
            <v>87.7</v>
          </cell>
          <cell r="AG113">
            <v>84.6</v>
          </cell>
          <cell r="AH113">
            <v>42.199999999999996</v>
          </cell>
          <cell r="AI113">
            <v>8.3000000000000007</v>
          </cell>
          <cell r="AJ113">
            <v>68.865000000000009</v>
          </cell>
          <cell r="AK113">
            <v>90.600000000000009</v>
          </cell>
        </row>
        <row r="114">
          <cell r="A114" t="str">
            <v>INE169A01031</v>
          </cell>
          <cell r="C114" t="str">
            <v>Coromandel International Limited</v>
          </cell>
          <cell r="E114" t="str">
            <v>India</v>
          </cell>
          <cell r="G114">
            <v>1130.0999999999999</v>
          </cell>
          <cell r="H114">
            <v>13.59662</v>
          </cell>
          <cell r="I114">
            <v>0.77777777777777779</v>
          </cell>
          <cell r="J114">
            <v>7</v>
          </cell>
          <cell r="K114">
            <v>9</v>
          </cell>
          <cell r="L114">
            <v>-0.29382467000000001</v>
          </cell>
          <cell r="M114">
            <v>66.36</v>
          </cell>
          <cell r="N114">
            <v>66.55556</v>
          </cell>
          <cell r="O114">
            <v>-0.29382969657231195</v>
          </cell>
          <cell r="P114">
            <v>-8.3195200000000007</v>
          </cell>
          <cell r="Q114">
            <v>66.36</v>
          </cell>
          <cell r="R114">
            <v>72.381820000000005</v>
          </cell>
          <cell r="S114">
            <v>-8.3195200120693364</v>
          </cell>
          <cell r="T114">
            <v>1000</v>
          </cell>
          <cell r="U114">
            <v>1269.5</v>
          </cell>
          <cell r="V114">
            <v>1430</v>
          </cell>
          <cell r="W114">
            <v>-4.8229550000000005E-4</v>
          </cell>
          <cell r="X114">
            <v>5.8720469999999997E-2</v>
          </cell>
          <cell r="Y114">
            <v>6.563136E-2</v>
          </cell>
          <cell r="Z114">
            <v>12.4</v>
          </cell>
          <cell r="AA114">
            <v>12.566667000000001</v>
          </cell>
          <cell r="AB114">
            <v>-1.3262625642901149E-2</v>
          </cell>
          <cell r="AC114">
            <v>0</v>
          </cell>
          <cell r="AD114">
            <v>0.20508056999999999</v>
          </cell>
          <cell r="AE114">
            <v>35.9</v>
          </cell>
          <cell r="AF114">
            <v>19.2</v>
          </cell>
          <cell r="AG114">
            <v>12.1</v>
          </cell>
          <cell r="AH114">
            <v>68.7</v>
          </cell>
          <cell r="AI114">
            <v>8.3000000000000007</v>
          </cell>
          <cell r="AJ114">
            <v>24.914999999999999</v>
          </cell>
          <cell r="AK114">
            <v>12.1</v>
          </cell>
        </row>
        <row r="115">
          <cell r="A115" t="str">
            <v>INE741K01010</v>
          </cell>
          <cell r="C115" t="str">
            <v>CreditAccess Grameen Ltd.</v>
          </cell>
          <cell r="E115" t="str">
            <v>India</v>
          </cell>
          <cell r="G115">
            <v>1593.6</v>
          </cell>
          <cell r="H115">
            <v>19.173145000000002</v>
          </cell>
          <cell r="I115">
            <v>1</v>
          </cell>
          <cell r="J115">
            <v>17</v>
          </cell>
          <cell r="K115">
            <v>17</v>
          </cell>
          <cell r="L115">
            <v>1.7729774</v>
          </cell>
          <cell r="M115">
            <v>89.041175999999993</v>
          </cell>
          <cell r="N115">
            <v>87.49</v>
          </cell>
          <cell r="O115">
            <v>1.772975197165394</v>
          </cell>
          <cell r="P115">
            <v>2.2293663000000001</v>
          </cell>
          <cell r="Q115">
            <v>89.041175999999993</v>
          </cell>
          <cell r="R115">
            <v>87.099410000000006</v>
          </cell>
          <cell r="S115">
            <v>2.2293675697688364</v>
          </cell>
          <cell r="T115">
            <v>1670</v>
          </cell>
          <cell r="U115">
            <v>1950</v>
          </cell>
          <cell r="V115">
            <v>2088</v>
          </cell>
          <cell r="W115">
            <v>0.11430528000000001</v>
          </cell>
          <cell r="X115">
            <v>5.5874236000000001E-2</v>
          </cell>
          <cell r="Y115">
            <v>6.8387160000000002E-2</v>
          </cell>
          <cell r="Z115" t="e">
            <v>#N/A</v>
          </cell>
          <cell r="AA115" t="e">
            <v>#N/A</v>
          </cell>
          <cell r="AB115">
            <v>0</v>
          </cell>
          <cell r="AC115">
            <v>0</v>
          </cell>
          <cell r="AD115">
            <v>0.20508056999999999</v>
          </cell>
          <cell r="AE115">
            <v>88.5</v>
          </cell>
          <cell r="AF115">
            <v>74.900000000000006</v>
          </cell>
          <cell r="AG115">
            <v>88.8</v>
          </cell>
          <cell r="AH115">
            <v>86</v>
          </cell>
          <cell r="AI115">
            <v>8.3000000000000007</v>
          </cell>
          <cell r="AJ115">
            <v>72.894999999999996</v>
          </cell>
          <cell r="AK115">
            <v>94</v>
          </cell>
        </row>
        <row r="116">
          <cell r="A116" t="str">
            <v>INE007A01025</v>
          </cell>
          <cell r="C116" t="str">
            <v>CRISIL Limited</v>
          </cell>
          <cell r="E116" t="str">
            <v>India</v>
          </cell>
          <cell r="G116">
            <v>3819.25</v>
          </cell>
          <cell r="H116">
            <v>45.950702999999997</v>
          </cell>
          <cell r="I116">
            <v>0</v>
          </cell>
          <cell r="J116">
            <v>0</v>
          </cell>
          <cell r="K116">
            <v>1</v>
          </cell>
          <cell r="L116">
            <v>2.3784467999999999</v>
          </cell>
          <cell r="M116">
            <v>86.686840000000004</v>
          </cell>
          <cell r="N116">
            <v>84.672934999999995</v>
          </cell>
          <cell r="O116">
            <v>2.3784518630421969</v>
          </cell>
          <cell r="P116">
            <v>1.1515044999999999</v>
          </cell>
          <cell r="Q116">
            <v>86.686840000000004</v>
          </cell>
          <cell r="R116">
            <v>85.7</v>
          </cell>
          <cell r="S116">
            <v>1.1515052508751511</v>
          </cell>
          <cell r="T116">
            <v>3300</v>
          </cell>
          <cell r="U116">
            <v>3300</v>
          </cell>
          <cell r="V116">
            <v>3300</v>
          </cell>
          <cell r="W116">
            <v>0</v>
          </cell>
          <cell r="X116">
            <v>2.2697346E-2</v>
          </cell>
          <cell r="Y116">
            <v>2.4452372999999999E-2</v>
          </cell>
          <cell r="Z116" t="e">
            <v>#N/A</v>
          </cell>
          <cell r="AA116" t="e">
            <v>#N/A</v>
          </cell>
          <cell r="AB116">
            <v>0</v>
          </cell>
          <cell r="AC116">
            <v>0</v>
          </cell>
          <cell r="AD116">
            <v>0.20508056999999999</v>
          </cell>
          <cell r="AE116">
            <v>90.5</v>
          </cell>
          <cell r="AF116">
            <v>71.3</v>
          </cell>
          <cell r="AG116">
            <v>12.7</v>
          </cell>
          <cell r="AH116">
            <v>0.1</v>
          </cell>
          <cell r="AI116">
            <v>8.3000000000000007</v>
          </cell>
          <cell r="AJ116">
            <v>44.879999999999995</v>
          </cell>
          <cell r="AK116">
            <v>61.5</v>
          </cell>
        </row>
        <row r="117">
          <cell r="A117" t="str">
            <v>INE299U01018</v>
          </cell>
          <cell r="C117" t="str">
            <v>Crompton Greaves Consumer Electricals Ltd.</v>
          </cell>
          <cell r="E117" t="str">
            <v>India</v>
          </cell>
          <cell r="G117">
            <v>305.14999999999998</v>
          </cell>
          <cell r="H117">
            <v>3.6713638</v>
          </cell>
          <cell r="I117">
            <v>0.60606060606060608</v>
          </cell>
          <cell r="J117">
            <v>20</v>
          </cell>
          <cell r="K117">
            <v>33</v>
          </cell>
          <cell r="L117">
            <v>-0.44217408000000002</v>
          </cell>
          <cell r="M117">
            <v>7.7638049999999996</v>
          </cell>
          <cell r="N117">
            <v>7.7982870000000002</v>
          </cell>
          <cell r="O117">
            <v>-0.44217403129688249</v>
          </cell>
          <cell r="P117">
            <v>-6.6626200000000004</v>
          </cell>
          <cell r="Q117">
            <v>7.7638049999999996</v>
          </cell>
          <cell r="R117">
            <v>8.3180019999999999</v>
          </cell>
          <cell r="S117">
            <v>-6.6626216247603676</v>
          </cell>
          <cell r="T117">
            <v>270</v>
          </cell>
          <cell r="U117">
            <v>329</v>
          </cell>
          <cell r="V117">
            <v>397</v>
          </cell>
          <cell r="W117">
            <v>1.4855335000000001E-2</v>
          </cell>
          <cell r="X117">
            <v>2.5442586999999999E-2</v>
          </cell>
          <cell r="Y117">
            <v>3.2462347000000003E-2</v>
          </cell>
          <cell r="Z117">
            <v>1.5</v>
          </cell>
          <cell r="AA117">
            <v>1.5788888999999999</v>
          </cell>
          <cell r="AB117">
            <v>-4.996482019729187E-2</v>
          </cell>
          <cell r="AC117">
            <v>0</v>
          </cell>
          <cell r="AD117">
            <v>0.20508056999999999</v>
          </cell>
          <cell r="AE117">
            <v>33.1</v>
          </cell>
          <cell r="AF117">
            <v>22.2</v>
          </cell>
          <cell r="AG117">
            <v>53.900000000000006</v>
          </cell>
          <cell r="AH117">
            <v>48.199999999999996</v>
          </cell>
          <cell r="AI117">
            <v>8.3000000000000007</v>
          </cell>
          <cell r="AJ117">
            <v>33.365000000000002</v>
          </cell>
          <cell r="AK117">
            <v>38.4</v>
          </cell>
        </row>
        <row r="118">
          <cell r="A118" t="str">
            <v>INE679A01013</v>
          </cell>
          <cell r="C118" t="str">
            <v>CSB Bank Ltd.</v>
          </cell>
          <cell r="E118" t="str">
            <v>India</v>
          </cell>
          <cell r="G118">
            <v>373.6</v>
          </cell>
          <cell r="H118">
            <v>4.4949092999999998</v>
          </cell>
          <cell r="I118">
            <v>1</v>
          </cell>
          <cell r="J118">
            <v>6</v>
          </cell>
          <cell r="K118">
            <v>6</v>
          </cell>
          <cell r="L118">
            <v>0</v>
          </cell>
          <cell r="M118">
            <v>31</v>
          </cell>
          <cell r="N118">
            <v>31</v>
          </cell>
          <cell r="O118">
            <v>0</v>
          </cell>
          <cell r="P118">
            <v>-1.7877334</v>
          </cell>
          <cell r="Q118">
            <v>31</v>
          </cell>
          <cell r="R118">
            <v>31.564285000000002</v>
          </cell>
          <cell r="S118">
            <v>-1.7877325591249771</v>
          </cell>
          <cell r="T118">
            <v>285</v>
          </cell>
          <cell r="U118">
            <v>415</v>
          </cell>
          <cell r="V118">
            <v>440</v>
          </cell>
          <cell r="W118">
            <v>0</v>
          </cell>
          <cell r="X118">
            <v>8.2976445999999995E-2</v>
          </cell>
          <cell r="Y118">
            <v>0.10164614</v>
          </cell>
          <cell r="Z118">
            <v>7.2</v>
          </cell>
          <cell r="AA118">
            <v>7.2</v>
          </cell>
          <cell r="AB118">
            <v>0</v>
          </cell>
          <cell r="AC118">
            <v>0</v>
          </cell>
          <cell r="AD118">
            <v>0.20508056999999999</v>
          </cell>
          <cell r="AE118">
            <v>42.5</v>
          </cell>
          <cell r="AF118">
            <v>39.4</v>
          </cell>
          <cell r="AG118">
            <v>12.7</v>
          </cell>
          <cell r="AH118">
            <v>86</v>
          </cell>
          <cell r="AI118">
            <v>8.3000000000000007</v>
          </cell>
          <cell r="AJ118">
            <v>33.494999999999997</v>
          </cell>
          <cell r="AK118">
            <v>38.6</v>
          </cell>
        </row>
        <row r="119">
          <cell r="A119" t="str">
            <v>INE298A01020</v>
          </cell>
          <cell r="C119" t="str">
            <v>Cummins India Limited</v>
          </cell>
          <cell r="E119" t="str">
            <v>India</v>
          </cell>
          <cell r="G119">
            <v>2161.4499999999998</v>
          </cell>
          <cell r="H119">
            <v>26.005144000000001</v>
          </cell>
          <cell r="I119">
            <v>0.39130434782608697</v>
          </cell>
          <cell r="J119">
            <v>9</v>
          </cell>
          <cell r="K119">
            <v>23</v>
          </cell>
          <cell r="L119">
            <v>-0.18543066</v>
          </cell>
          <cell r="M119">
            <v>47.271202000000002</v>
          </cell>
          <cell r="N119">
            <v>47.359020000000001</v>
          </cell>
          <cell r="O119">
            <v>-0.18543035730046453</v>
          </cell>
          <cell r="P119">
            <v>1.0704353</v>
          </cell>
          <cell r="Q119">
            <v>47.271202000000002</v>
          </cell>
          <cell r="R119">
            <v>46.770553999999997</v>
          </cell>
          <cell r="S119">
            <v>1.0704341881432544</v>
          </cell>
          <cell r="T119">
            <v>1400</v>
          </cell>
          <cell r="U119">
            <v>1823</v>
          </cell>
          <cell r="V119">
            <v>2309</v>
          </cell>
          <cell r="W119">
            <v>1.8520772000000001E-2</v>
          </cell>
          <cell r="X119">
            <v>2.1870133999999999E-2</v>
          </cell>
          <cell r="Y119">
            <v>2.5103080999999999E-2</v>
          </cell>
          <cell r="Z119">
            <v>13.4</v>
          </cell>
          <cell r="AA119">
            <v>11.975844</v>
          </cell>
          <cell r="AB119">
            <v>0.11891905071575759</v>
          </cell>
          <cell r="AC119">
            <v>1</v>
          </cell>
          <cell r="AD119">
            <v>0.20508056999999999</v>
          </cell>
          <cell r="AE119">
            <v>38.1</v>
          </cell>
          <cell r="AF119">
            <v>70.899999999999991</v>
          </cell>
          <cell r="AG119">
            <v>56.3</v>
          </cell>
          <cell r="AH119">
            <v>26.400000000000002</v>
          </cell>
          <cell r="AI119">
            <v>91.8</v>
          </cell>
          <cell r="AJ119">
            <v>57.734999999999999</v>
          </cell>
          <cell r="AK119">
            <v>78.8</v>
          </cell>
        </row>
        <row r="120">
          <cell r="A120" t="str">
            <v>INE136B01020</v>
          </cell>
          <cell r="C120" t="str">
            <v>Cyient Limited</v>
          </cell>
          <cell r="E120" t="str">
            <v>India</v>
          </cell>
          <cell r="G120">
            <v>2018.95</v>
          </cell>
          <cell r="H120">
            <v>24.290678</v>
          </cell>
          <cell r="I120">
            <v>0.80952380952380953</v>
          </cell>
          <cell r="J120">
            <v>17</v>
          </cell>
          <cell r="K120">
            <v>21</v>
          </cell>
          <cell r="L120">
            <v>-1.8099255999999999</v>
          </cell>
          <cell r="M120">
            <v>67.562380000000005</v>
          </cell>
          <cell r="N120">
            <v>68.807749999999999</v>
          </cell>
          <cell r="O120">
            <v>-1.8099269341026125</v>
          </cell>
          <cell r="P120">
            <v>-1.1755766999999999</v>
          </cell>
          <cell r="Q120">
            <v>67.562380000000005</v>
          </cell>
          <cell r="R120">
            <v>68.366069999999993</v>
          </cell>
          <cell r="S120">
            <v>-1.1755685239768665</v>
          </cell>
          <cell r="T120">
            <v>1750</v>
          </cell>
          <cell r="U120">
            <v>2380</v>
          </cell>
          <cell r="V120">
            <v>2710</v>
          </cell>
          <cell r="W120">
            <v>0.10940728</v>
          </cell>
          <cell r="X120">
            <v>3.3464115000000003E-2</v>
          </cell>
          <cell r="Y120">
            <v>4.0583095999999999E-2</v>
          </cell>
          <cell r="Z120">
            <v>19.27</v>
          </cell>
          <cell r="AA120">
            <v>17.89</v>
          </cell>
          <cell r="AB120">
            <v>7.7138065958636037E-2</v>
          </cell>
          <cell r="AC120">
            <v>0</v>
          </cell>
          <cell r="AD120">
            <v>0.20508056999999999</v>
          </cell>
          <cell r="AE120">
            <v>20.200000000000003</v>
          </cell>
          <cell r="AF120">
            <v>42.4</v>
          </cell>
          <cell r="AG120">
            <v>87.6</v>
          </cell>
          <cell r="AH120">
            <v>73.7</v>
          </cell>
          <cell r="AI120">
            <v>8.3000000000000007</v>
          </cell>
          <cell r="AJ120">
            <v>46.164999999999999</v>
          </cell>
          <cell r="AK120">
            <v>63.7</v>
          </cell>
        </row>
        <row r="121">
          <cell r="A121" t="str">
            <v>INE016A01026</v>
          </cell>
          <cell r="C121" t="str">
            <v>Dabur India Limited</v>
          </cell>
          <cell r="E121" t="str">
            <v>India</v>
          </cell>
          <cell r="G121">
            <v>531.54999999999995</v>
          </cell>
          <cell r="H121">
            <v>6.3952600000000004</v>
          </cell>
          <cell r="I121">
            <v>0.6428571428571429</v>
          </cell>
          <cell r="J121">
            <v>27</v>
          </cell>
          <cell r="K121">
            <v>42</v>
          </cell>
          <cell r="L121">
            <v>-0.36329702000000003</v>
          </cell>
          <cell r="M121">
            <v>11.041407</v>
          </cell>
          <cell r="N121">
            <v>11.081666</v>
          </cell>
          <cell r="O121">
            <v>-0.36329375023576027</v>
          </cell>
          <cell r="P121">
            <v>-2.1132339999999998</v>
          </cell>
          <cell r="Q121">
            <v>11.041407</v>
          </cell>
          <cell r="R121">
            <v>11.279775000000001</v>
          </cell>
          <cell r="S121">
            <v>-2.113233641628498</v>
          </cell>
          <cell r="T121">
            <v>505</v>
          </cell>
          <cell r="U121">
            <v>607</v>
          </cell>
          <cell r="V121">
            <v>690</v>
          </cell>
          <cell r="W121">
            <v>5.8716699999999998E-3</v>
          </cell>
          <cell r="X121">
            <v>2.0772094000000001E-2</v>
          </cell>
          <cell r="Y121">
            <v>2.3927673999999999E-2</v>
          </cell>
          <cell r="Z121">
            <v>2.9</v>
          </cell>
          <cell r="AA121">
            <v>2.9419881999999999</v>
          </cell>
          <cell r="AB121">
            <v>-1.4272049085716887E-2</v>
          </cell>
          <cell r="AC121">
            <v>0</v>
          </cell>
          <cell r="AD121">
            <v>0.20508056999999999</v>
          </cell>
          <cell r="AE121">
            <v>34.5</v>
          </cell>
          <cell r="AF121">
            <v>37.6</v>
          </cell>
          <cell r="AG121">
            <v>46.400000000000006</v>
          </cell>
          <cell r="AH121">
            <v>51.9</v>
          </cell>
          <cell r="AI121">
            <v>8.3000000000000007</v>
          </cell>
          <cell r="AJ121">
            <v>36.059999999999995</v>
          </cell>
          <cell r="AK121">
            <v>46</v>
          </cell>
        </row>
        <row r="122">
          <cell r="A122" t="str">
            <v>INE00R701025</v>
          </cell>
          <cell r="C122" t="str">
            <v>Dalmia Bharat Ltd.</v>
          </cell>
          <cell r="E122" t="str">
            <v>India</v>
          </cell>
          <cell r="G122">
            <v>2205.5500000000002</v>
          </cell>
          <cell r="H122">
            <v>26.535727000000001</v>
          </cell>
          <cell r="I122">
            <v>0.88</v>
          </cell>
          <cell r="J122">
            <v>22</v>
          </cell>
          <cell r="K122">
            <v>25</v>
          </cell>
          <cell r="L122">
            <v>-8.2224760000000003</v>
          </cell>
          <cell r="M122">
            <v>48.838355999999997</v>
          </cell>
          <cell r="N122">
            <v>53.213852000000003</v>
          </cell>
          <cell r="O122">
            <v>-8.2224756065394473</v>
          </cell>
          <cell r="P122">
            <v>-8.804862</v>
          </cell>
          <cell r="Q122">
            <v>48.838355999999997</v>
          </cell>
          <cell r="R122">
            <v>53.553683999999997</v>
          </cell>
          <cell r="S122">
            <v>-8.8048620520672305</v>
          </cell>
          <cell r="T122">
            <v>2150</v>
          </cell>
          <cell r="U122">
            <v>2572.5</v>
          </cell>
          <cell r="V122">
            <v>2940</v>
          </cell>
          <cell r="W122">
            <v>1.6967471999999997E-2</v>
          </cell>
          <cell r="X122">
            <v>2.2143389999999999E-2</v>
          </cell>
          <cell r="Y122">
            <v>3.2327994999999998E-2</v>
          </cell>
          <cell r="Z122">
            <v>14.71</v>
          </cell>
          <cell r="AA122">
            <v>10.885</v>
          </cell>
          <cell r="AB122">
            <v>0.35140101056499784</v>
          </cell>
          <cell r="AC122">
            <v>1</v>
          </cell>
          <cell r="AD122">
            <v>0.20508056999999999</v>
          </cell>
          <cell r="AE122">
            <v>6.2</v>
          </cell>
          <cell r="AF122">
            <v>17.599999999999998</v>
          </cell>
          <cell r="AG122">
            <v>55.300000000000004</v>
          </cell>
          <cell r="AH122">
            <v>80.400000000000006</v>
          </cell>
          <cell r="AI122">
            <v>91.8</v>
          </cell>
          <cell r="AJ122">
            <v>41.584999999999994</v>
          </cell>
          <cell r="AK122">
            <v>56.899999999999991</v>
          </cell>
        </row>
        <row r="123">
          <cell r="A123" t="str">
            <v>INE499A01024</v>
          </cell>
          <cell r="C123" t="str">
            <v>DCM Shriram Limited</v>
          </cell>
          <cell r="E123" t="str">
            <v>India</v>
          </cell>
          <cell r="G123">
            <v>997</v>
          </cell>
          <cell r="H123">
            <v>11.995248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 t="e">
            <v>#N/A</v>
          </cell>
          <cell r="Z123" t="e">
            <v>#N/A</v>
          </cell>
          <cell r="AA123" t="e">
            <v>#N/A</v>
          </cell>
          <cell r="AB123">
            <v>0</v>
          </cell>
          <cell r="AC123">
            <v>0</v>
          </cell>
          <cell r="AD123">
            <v>0.20508056999999999</v>
          </cell>
          <cell r="AE123">
            <v>42.5</v>
          </cell>
          <cell r="AF123">
            <v>49.4</v>
          </cell>
          <cell r="AG123">
            <v>12.7</v>
          </cell>
          <cell r="AH123">
            <v>0.1</v>
          </cell>
          <cell r="AI123">
            <v>8.3000000000000007</v>
          </cell>
          <cell r="AJ123">
            <v>27.405000000000005</v>
          </cell>
          <cell r="AK123">
            <v>17.100000000000001</v>
          </cell>
        </row>
        <row r="124">
          <cell r="A124" t="str">
            <v>INE501A01019</v>
          </cell>
          <cell r="C124" t="str">
            <v>Deepak Fertilisers &amp; Petrochemicals Corp. Ltd.</v>
          </cell>
          <cell r="E124" t="str">
            <v>India</v>
          </cell>
          <cell r="G124">
            <v>636.9</v>
          </cell>
          <cell r="H124">
            <v>7.6627619999999999</v>
          </cell>
          <cell r="I124">
            <v>1</v>
          </cell>
          <cell r="J124">
            <v>2</v>
          </cell>
          <cell r="K124">
            <v>2</v>
          </cell>
          <cell r="L124">
            <v>0</v>
          </cell>
          <cell r="M124">
            <v>42.55</v>
          </cell>
          <cell r="N124">
            <v>42.55</v>
          </cell>
          <cell r="O124">
            <v>0</v>
          </cell>
          <cell r="P124">
            <v>-18.015416999999999</v>
          </cell>
          <cell r="Q124">
            <v>42.55</v>
          </cell>
          <cell r="R124">
            <v>51.9</v>
          </cell>
          <cell r="S124">
            <v>-18.015414258188834</v>
          </cell>
          <cell r="T124">
            <v>743</v>
          </cell>
          <cell r="U124">
            <v>761.5</v>
          </cell>
          <cell r="V124">
            <v>780</v>
          </cell>
          <cell r="W124">
            <v>2.9749832E-2</v>
          </cell>
          <cell r="X124">
            <v>6.6807969999999994E-2</v>
          </cell>
          <cell r="Y124">
            <v>9.1458626000000001E-2</v>
          </cell>
          <cell r="Z124">
            <v>4.9000000000000004</v>
          </cell>
          <cell r="AA124">
            <v>5.95</v>
          </cell>
          <cell r="AB124">
            <v>-0.17647058823529405</v>
          </cell>
          <cell r="AC124">
            <v>-1</v>
          </cell>
          <cell r="AD124">
            <v>0.20508056999999999</v>
          </cell>
          <cell r="AE124">
            <v>42.5</v>
          </cell>
          <cell r="AF124">
            <v>9.8000000000000007</v>
          </cell>
          <cell r="AG124">
            <v>65.7</v>
          </cell>
          <cell r="AH124">
            <v>86</v>
          </cell>
          <cell r="AI124">
            <v>0.1</v>
          </cell>
          <cell r="AJ124">
            <v>38.115000000000002</v>
          </cell>
          <cell r="AK124">
            <v>49.4</v>
          </cell>
        </row>
        <row r="125">
          <cell r="A125" t="str">
            <v>INE288B01029</v>
          </cell>
          <cell r="C125" t="str">
            <v>Deepak Nitrite Limited</v>
          </cell>
          <cell r="E125" t="str">
            <v>India</v>
          </cell>
          <cell r="G125">
            <v>2237</v>
          </cell>
          <cell r="H125">
            <v>26.914111999999999</v>
          </cell>
          <cell r="I125">
            <v>0.5</v>
          </cell>
          <cell r="J125">
            <v>8</v>
          </cell>
          <cell r="K125">
            <v>16</v>
          </cell>
          <cell r="L125">
            <v>-3.2822702000000001</v>
          </cell>
          <cell r="M125">
            <v>62.090713999999998</v>
          </cell>
          <cell r="N125">
            <v>64.197860000000006</v>
          </cell>
          <cell r="O125">
            <v>-3.2822682874475984</v>
          </cell>
          <cell r="P125">
            <v>-6.6437654000000004</v>
          </cell>
          <cell r="Q125">
            <v>62.090713999999998</v>
          </cell>
          <cell r="R125">
            <v>66.509444999999999</v>
          </cell>
          <cell r="S125">
            <v>-6.6437646562830359</v>
          </cell>
          <cell r="T125">
            <v>1451</v>
          </cell>
          <cell r="U125">
            <v>2248.5</v>
          </cell>
          <cell r="V125">
            <v>2600</v>
          </cell>
          <cell r="W125">
            <v>2.245403E-2</v>
          </cell>
          <cell r="X125">
            <v>2.7756242E-2</v>
          </cell>
          <cell r="Y125">
            <v>3.7788811999999998E-2</v>
          </cell>
          <cell r="Z125">
            <v>15.8</v>
          </cell>
          <cell r="AA125">
            <v>15.85</v>
          </cell>
          <cell r="AB125">
            <v>-3.154574132492094E-3</v>
          </cell>
          <cell r="AC125">
            <v>0</v>
          </cell>
          <cell r="AD125">
            <v>0.20508056999999999</v>
          </cell>
          <cell r="AE125">
            <v>12.4</v>
          </cell>
          <cell r="AF125">
            <v>22.400000000000002</v>
          </cell>
          <cell r="AG125">
            <v>58.5</v>
          </cell>
          <cell r="AH125">
            <v>33.6</v>
          </cell>
          <cell r="AI125">
            <v>8.3000000000000007</v>
          </cell>
          <cell r="AJ125">
            <v>27.930000000000003</v>
          </cell>
          <cell r="AK125">
            <v>29.2</v>
          </cell>
        </row>
        <row r="126">
          <cell r="A126" t="str">
            <v>INE148O01028</v>
          </cell>
          <cell r="C126" t="str">
            <v>Delhivery Limited</v>
          </cell>
          <cell r="E126" t="str">
            <v>India</v>
          </cell>
          <cell r="G126">
            <v>400.25</v>
          </cell>
          <cell r="H126">
            <v>4.8155446</v>
          </cell>
          <cell r="I126">
            <v>0.76190476190476186</v>
          </cell>
          <cell r="J126">
            <v>16</v>
          </cell>
          <cell r="K126">
            <v>21</v>
          </cell>
          <cell r="L126">
            <v>0</v>
          </cell>
          <cell r="M126">
            <v>-3.4859475999999998</v>
          </cell>
          <cell r="N126">
            <v>-3.4576945000000001</v>
          </cell>
          <cell r="O126">
            <v>0.81710804699488548</v>
          </cell>
          <cell r="P126">
            <v>100000</v>
          </cell>
          <cell r="Q126">
            <v>-3.4859475999999998</v>
          </cell>
          <cell r="R126">
            <v>-4.8670869999999997</v>
          </cell>
          <cell r="S126">
            <v>-28.377125783862091</v>
          </cell>
          <cell r="T126">
            <v>325</v>
          </cell>
          <cell r="U126">
            <v>465</v>
          </cell>
          <cell r="V126">
            <v>630</v>
          </cell>
          <cell r="W126">
            <v>1.0116704999999998E-2</v>
          </cell>
          <cell r="X126">
            <v>0</v>
          </cell>
          <cell r="Y126">
            <v>3.5590783000000002E-4</v>
          </cell>
          <cell r="Z126">
            <v>0</v>
          </cell>
          <cell r="AA126">
            <v>-0.70434050000000004</v>
          </cell>
          <cell r="AB126">
            <v>-1</v>
          </cell>
          <cell r="AC126">
            <v>-1</v>
          </cell>
          <cell r="AD126">
            <v>0.20508056999999999</v>
          </cell>
          <cell r="AE126">
            <v>42.5</v>
          </cell>
          <cell r="AF126">
            <v>99.7</v>
          </cell>
          <cell r="AG126">
            <v>50</v>
          </cell>
          <cell r="AH126">
            <v>67.5</v>
          </cell>
          <cell r="AI126">
            <v>0.1</v>
          </cell>
          <cell r="AJ126">
            <v>54.814999999999998</v>
          </cell>
          <cell r="AK126">
            <v>75.400000000000006</v>
          </cell>
        </row>
        <row r="127">
          <cell r="A127" t="str">
            <v>INE124G01033</v>
          </cell>
          <cell r="C127" t="str">
            <v>Delta Corp. Ltd. (India)</v>
          </cell>
          <cell r="E127" t="str">
            <v>India</v>
          </cell>
          <cell r="G127">
            <v>138</v>
          </cell>
          <cell r="H127">
            <v>1.6603251999999999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 t="e">
            <v>#N/A</v>
          </cell>
          <cell r="Z127" t="e">
            <v>#N/A</v>
          </cell>
          <cell r="AA127" t="e">
            <v>#N/A</v>
          </cell>
          <cell r="AB127">
            <v>0</v>
          </cell>
          <cell r="AC127">
            <v>0</v>
          </cell>
          <cell r="AD127">
            <v>0.20508056999999999</v>
          </cell>
          <cell r="AE127">
            <v>42.5</v>
          </cell>
          <cell r="AF127">
            <v>49.4</v>
          </cell>
          <cell r="AG127">
            <v>12.7</v>
          </cell>
          <cell r="AH127">
            <v>0.1</v>
          </cell>
          <cell r="AI127">
            <v>8.3000000000000007</v>
          </cell>
          <cell r="AJ127">
            <v>27.405000000000005</v>
          </cell>
          <cell r="AK127">
            <v>17.100000000000001</v>
          </cell>
        </row>
        <row r="128">
          <cell r="A128" t="str">
            <v>INE872J01023</v>
          </cell>
          <cell r="C128" t="str">
            <v>Devyani International Ltd.</v>
          </cell>
          <cell r="E128" t="str">
            <v>India</v>
          </cell>
          <cell r="G128">
            <v>178.15</v>
          </cell>
          <cell r="H128">
            <v>2.1433835000000001</v>
          </cell>
          <cell r="I128">
            <v>0.68421052631578949</v>
          </cell>
          <cell r="J128">
            <v>13</v>
          </cell>
          <cell r="K128">
            <v>19</v>
          </cell>
          <cell r="L128">
            <v>-6.4102209999999999</v>
          </cell>
          <cell r="M128">
            <v>1.4437736999999999</v>
          </cell>
          <cell r="N128">
            <v>1.542662</v>
          </cell>
          <cell r="O128">
            <v>-6.4102376282037188</v>
          </cell>
          <cell r="P128">
            <v>-32.431117999999998</v>
          </cell>
          <cell r="Q128">
            <v>1.4437736999999999</v>
          </cell>
          <cell r="R128">
            <v>2.1367440000000002</v>
          </cell>
          <cell r="S128">
            <v>-32.431133537756516</v>
          </cell>
          <cell r="T128">
            <v>125</v>
          </cell>
          <cell r="U128">
            <v>210</v>
          </cell>
          <cell r="V128">
            <v>230</v>
          </cell>
          <cell r="W128">
            <v>-2.8938012000000001E-4</v>
          </cell>
          <cell r="X128">
            <v>8.1042590000000008E-3</v>
          </cell>
          <cell r="Y128">
            <v>1.2741376E-2</v>
          </cell>
          <cell r="Z128">
            <v>0.2</v>
          </cell>
          <cell r="AA128">
            <v>0.28833333</v>
          </cell>
          <cell r="AB128">
            <v>-0.30635837348391182</v>
          </cell>
          <cell r="AC128">
            <v>-1</v>
          </cell>
          <cell r="AD128">
            <v>0.20508056999999999</v>
          </cell>
          <cell r="AE128">
            <v>7.0000000000000009</v>
          </cell>
          <cell r="AF128">
            <v>5</v>
          </cell>
          <cell r="AG128">
            <v>12.3</v>
          </cell>
          <cell r="AH128">
            <v>58.9</v>
          </cell>
          <cell r="AI128">
            <v>0.1</v>
          </cell>
          <cell r="AJ128">
            <v>11.98</v>
          </cell>
          <cell r="AK128">
            <v>2.9000000000000004</v>
          </cell>
        </row>
        <row r="129">
          <cell r="A129" t="str">
            <v>INE361B01024</v>
          </cell>
          <cell r="C129" t="str">
            <v>Divi's Laboratories Limited</v>
          </cell>
          <cell r="E129" t="str">
            <v>India</v>
          </cell>
          <cell r="G129">
            <v>3576.9</v>
          </cell>
          <cell r="H129">
            <v>43.034903999999997</v>
          </cell>
          <cell r="I129">
            <v>0.20833333333333334</v>
          </cell>
          <cell r="J129">
            <v>5</v>
          </cell>
          <cell r="K129">
            <v>24</v>
          </cell>
          <cell r="L129">
            <v>-7.7719949999999996E-2</v>
          </cell>
          <cell r="M129">
            <v>64.856384000000006</v>
          </cell>
          <cell r="N129">
            <v>64.906829999999999</v>
          </cell>
          <cell r="O129">
            <v>-7.7720634330769034E-2</v>
          </cell>
          <cell r="P129">
            <v>-8.0281310000000001</v>
          </cell>
          <cell r="Q129">
            <v>64.856384000000006</v>
          </cell>
          <cell r="R129">
            <v>70.517629999999997</v>
          </cell>
          <cell r="S129">
            <v>-8.0281285686997546</v>
          </cell>
          <cell r="T129">
            <v>2344</v>
          </cell>
          <cell r="U129">
            <v>3150</v>
          </cell>
          <cell r="V129">
            <v>4053</v>
          </cell>
          <cell r="W129">
            <v>1.3026776E-2</v>
          </cell>
          <cell r="X129">
            <v>1.813201E-2</v>
          </cell>
          <cell r="Y129">
            <v>2.2954850999999998E-2</v>
          </cell>
          <cell r="Z129">
            <v>16.2</v>
          </cell>
          <cell r="AA129">
            <v>16.137499999999999</v>
          </cell>
          <cell r="AB129">
            <v>3.8729666924863793E-3</v>
          </cell>
          <cell r="AC129">
            <v>0</v>
          </cell>
          <cell r="AD129">
            <v>0.20508056999999999</v>
          </cell>
          <cell r="AE129">
            <v>39.900000000000006</v>
          </cell>
          <cell r="AF129">
            <v>19.8</v>
          </cell>
          <cell r="AG129">
            <v>52.300000000000004</v>
          </cell>
          <cell r="AH129">
            <v>18.3</v>
          </cell>
          <cell r="AI129">
            <v>8.3000000000000007</v>
          </cell>
          <cell r="AJ129">
            <v>31.074999999999999</v>
          </cell>
          <cell r="AK129">
            <v>33.4</v>
          </cell>
        </row>
        <row r="130">
          <cell r="A130" t="str">
            <v>INE935N01020</v>
          </cell>
          <cell r="C130" t="str">
            <v>Dixon Technologies (India) Ltd.</v>
          </cell>
          <cell r="E130" t="str">
            <v>India</v>
          </cell>
          <cell r="G130">
            <v>5874.45</v>
          </cell>
          <cell r="H130">
            <v>70.677520000000001</v>
          </cell>
          <cell r="I130">
            <v>0.55555555555555558</v>
          </cell>
          <cell r="J130">
            <v>15</v>
          </cell>
          <cell r="K130">
            <v>27</v>
          </cell>
          <cell r="L130">
            <v>-0.34902260000000002</v>
          </cell>
          <cell r="M130">
            <v>67.655879999999996</v>
          </cell>
          <cell r="N130">
            <v>67.892844999999994</v>
          </cell>
          <cell r="O130">
            <v>-0.34902794248790059</v>
          </cell>
          <cell r="P130">
            <v>1.4921386E-2</v>
          </cell>
          <cell r="Q130">
            <v>67.655879999999996</v>
          </cell>
          <cell r="R130">
            <v>67.645790000000005</v>
          </cell>
          <cell r="S130">
            <v>1.4915931944892158E-2</v>
          </cell>
          <cell r="T130">
            <v>4073</v>
          </cell>
          <cell r="U130">
            <v>5940</v>
          </cell>
          <cell r="V130">
            <v>7700</v>
          </cell>
          <cell r="W130">
            <v>2.4523443999999998E-2</v>
          </cell>
          <cell r="X130">
            <v>1.1516973E-2</v>
          </cell>
          <cell r="Y130">
            <v>1.7293757E-2</v>
          </cell>
          <cell r="Z130">
            <v>20.100000000000001</v>
          </cell>
          <cell r="AA130">
            <v>18.945537999999999</v>
          </cell>
          <cell r="AB130">
            <v>6.093582562817712E-2</v>
          </cell>
          <cell r="AC130">
            <v>0</v>
          </cell>
          <cell r="AD130">
            <v>0.20508056999999999</v>
          </cell>
          <cell r="AE130">
            <v>34.699999999999996</v>
          </cell>
          <cell r="AF130">
            <v>64.099999999999994</v>
          </cell>
          <cell r="AG130">
            <v>61.7</v>
          </cell>
          <cell r="AH130">
            <v>43</v>
          </cell>
          <cell r="AI130">
            <v>8.3000000000000007</v>
          </cell>
          <cell r="AJ130">
            <v>45.669999999999995</v>
          </cell>
          <cell r="AK130">
            <v>63.1</v>
          </cell>
        </row>
        <row r="131">
          <cell r="A131" t="str">
            <v>INE271C01023</v>
          </cell>
          <cell r="C131" t="str">
            <v>DLF Limited</v>
          </cell>
          <cell r="E131" t="str">
            <v>India</v>
          </cell>
          <cell r="G131">
            <v>758.55</v>
          </cell>
          <cell r="H131">
            <v>9.1263740000000002</v>
          </cell>
          <cell r="I131">
            <v>0.75</v>
          </cell>
          <cell r="J131">
            <v>15</v>
          </cell>
          <cell r="K131">
            <v>20</v>
          </cell>
          <cell r="L131">
            <v>-2.2909549999999999</v>
          </cell>
          <cell r="M131">
            <v>11.129417999999999</v>
          </cell>
          <cell r="N131">
            <v>11.390366999999999</v>
          </cell>
          <cell r="O131">
            <v>-2.2909621788305912</v>
          </cell>
          <cell r="P131">
            <v>0.58267069999999999</v>
          </cell>
          <cell r="Q131">
            <v>11.129417999999999</v>
          </cell>
          <cell r="R131">
            <v>11.064946000000001</v>
          </cell>
          <cell r="S131">
            <v>0.58266890773799318</v>
          </cell>
          <cell r="T131">
            <v>511</v>
          </cell>
          <cell r="U131">
            <v>750</v>
          </cell>
          <cell r="V131">
            <v>1021</v>
          </cell>
          <cell r="W131">
            <v>0.19604843</v>
          </cell>
          <cell r="X131">
            <v>1.46719655E-2</v>
          </cell>
          <cell r="Y131">
            <v>1.8081702000000002E-2</v>
          </cell>
          <cell r="Z131">
            <v>3.13</v>
          </cell>
          <cell r="AA131">
            <v>3.13</v>
          </cell>
          <cell r="AB131">
            <v>0</v>
          </cell>
          <cell r="AC131">
            <v>0</v>
          </cell>
          <cell r="AD131">
            <v>0.20508056999999999</v>
          </cell>
          <cell r="AE131">
            <v>17.8</v>
          </cell>
          <cell r="AF131">
            <v>68.7</v>
          </cell>
          <cell r="AG131">
            <v>95.8</v>
          </cell>
          <cell r="AH131">
            <v>65.3</v>
          </cell>
          <cell r="AI131">
            <v>8.3000000000000007</v>
          </cell>
          <cell r="AJ131">
            <v>53.35</v>
          </cell>
          <cell r="AK131">
            <v>74.3</v>
          </cell>
        </row>
        <row r="132">
          <cell r="A132" t="str">
            <v>INE600L01024</v>
          </cell>
          <cell r="C132" t="str">
            <v>Dr. Lal PathLabs Limited</v>
          </cell>
          <cell r="E132" t="str">
            <v>India</v>
          </cell>
          <cell r="G132">
            <v>2400.75</v>
          </cell>
          <cell r="H132">
            <v>28.884245</v>
          </cell>
          <cell r="I132">
            <v>0.3125</v>
          </cell>
          <cell r="J132">
            <v>5</v>
          </cell>
          <cell r="K132">
            <v>16</v>
          </cell>
          <cell r="L132">
            <v>0.72843915000000004</v>
          </cell>
          <cell r="M132">
            <v>44.874583999999999</v>
          </cell>
          <cell r="N132">
            <v>44.550063999999999</v>
          </cell>
          <cell r="O132">
            <v>0.72843890863996119</v>
          </cell>
          <cell r="P132">
            <v>9.8499529999999993</v>
          </cell>
          <cell r="Q132">
            <v>44.874583999999999</v>
          </cell>
          <cell r="R132">
            <v>40.8508</v>
          </cell>
          <cell r="S132">
            <v>9.8499515309369734</v>
          </cell>
          <cell r="T132">
            <v>1676</v>
          </cell>
          <cell r="U132">
            <v>2500</v>
          </cell>
          <cell r="V132">
            <v>3061</v>
          </cell>
          <cell r="W132">
            <v>2.0920543999999999E-2</v>
          </cell>
          <cell r="X132">
            <v>1.8691901E-2</v>
          </cell>
          <cell r="Y132">
            <v>2.1943865E-2</v>
          </cell>
          <cell r="Z132">
            <v>10.199999999999999</v>
          </cell>
          <cell r="AA132">
            <v>10.112560999999999</v>
          </cell>
          <cell r="AB132">
            <v>8.6465733062079941E-3</v>
          </cell>
          <cell r="AC132">
            <v>0</v>
          </cell>
          <cell r="AD132">
            <v>0.20508056999999999</v>
          </cell>
          <cell r="AE132">
            <v>80.5</v>
          </cell>
          <cell r="AF132">
            <v>91.9</v>
          </cell>
          <cell r="AG132">
            <v>57.099999999999994</v>
          </cell>
          <cell r="AH132">
            <v>21.5</v>
          </cell>
          <cell r="AI132">
            <v>8.3000000000000007</v>
          </cell>
          <cell r="AJ132">
            <v>60.769999999999996</v>
          </cell>
          <cell r="AK132">
            <v>81.8</v>
          </cell>
        </row>
        <row r="133">
          <cell r="A133" t="str">
            <v>INE089A01023</v>
          </cell>
          <cell r="C133" t="str">
            <v>Dr. Reddy's Laboratories Ltd.</v>
          </cell>
          <cell r="E133" t="str">
            <v>India</v>
          </cell>
          <cell r="G133">
            <v>5853.9</v>
          </cell>
          <cell r="H133">
            <v>70.430274999999995</v>
          </cell>
          <cell r="I133">
            <v>0.39473684210526316</v>
          </cell>
          <cell r="J133">
            <v>15</v>
          </cell>
          <cell r="K133">
            <v>38</v>
          </cell>
          <cell r="L133">
            <v>0.1996954</v>
          </cell>
          <cell r="M133">
            <v>307.89008000000001</v>
          </cell>
          <cell r="N133">
            <v>307.27645999999999</v>
          </cell>
          <cell r="O133">
            <v>0.19969639067047851</v>
          </cell>
          <cell r="P133">
            <v>6.9221044000000003</v>
          </cell>
          <cell r="Q133">
            <v>307.89008000000001</v>
          </cell>
          <cell r="R133">
            <v>287.95737000000003</v>
          </cell>
          <cell r="S133">
            <v>6.9221044767841855</v>
          </cell>
          <cell r="T133">
            <v>3773</v>
          </cell>
          <cell r="U133">
            <v>5631</v>
          </cell>
          <cell r="V133">
            <v>6649.3</v>
          </cell>
          <cell r="W133">
            <v>2.682097E-3</v>
          </cell>
          <cell r="X133">
            <v>5.2595716000000001E-2</v>
          </cell>
          <cell r="Y133">
            <v>5.4190017E-2</v>
          </cell>
          <cell r="Z133">
            <v>66.492999999999995</v>
          </cell>
          <cell r="AA133">
            <v>73.398110000000003</v>
          </cell>
          <cell r="AB133">
            <v>-9.4077490551187304E-2</v>
          </cell>
          <cell r="AC133">
            <v>0</v>
          </cell>
          <cell r="AD133">
            <v>0.20508056999999999</v>
          </cell>
          <cell r="AE133">
            <v>75.7</v>
          </cell>
          <cell r="AF133">
            <v>88.5</v>
          </cell>
          <cell r="AG133">
            <v>44.2</v>
          </cell>
          <cell r="AH133">
            <v>26.6</v>
          </cell>
          <cell r="AI133">
            <v>8.3000000000000007</v>
          </cell>
          <cell r="AJ133">
            <v>56.004999999999988</v>
          </cell>
          <cell r="AK133">
            <v>76.599999999999994</v>
          </cell>
        </row>
        <row r="134">
          <cell r="A134" t="str">
            <v>INE126A01031</v>
          </cell>
          <cell r="C134" t="str">
            <v>E.I.D.-Parry (India) Limited</v>
          </cell>
          <cell r="E134" t="str">
            <v>India</v>
          </cell>
          <cell r="G134">
            <v>616.65</v>
          </cell>
          <cell r="H134">
            <v>7.4191275000000001</v>
          </cell>
          <cell r="I134">
            <v>1</v>
          </cell>
          <cell r="J134">
            <v>1</v>
          </cell>
          <cell r="K134">
            <v>1</v>
          </cell>
          <cell r="L134">
            <v>0</v>
          </cell>
          <cell r="M134">
            <v>14.4</v>
          </cell>
          <cell r="N134">
            <v>14.4</v>
          </cell>
          <cell r="O134">
            <v>0</v>
          </cell>
          <cell r="P134">
            <v>0</v>
          </cell>
          <cell r="Q134">
            <v>14.4</v>
          </cell>
          <cell r="R134">
            <v>14.4</v>
          </cell>
          <cell r="S134">
            <v>0</v>
          </cell>
          <cell r="T134">
            <v>661</v>
          </cell>
          <cell r="U134">
            <v>661</v>
          </cell>
          <cell r="V134">
            <v>661</v>
          </cell>
          <cell r="W134">
            <v>6.4412235999999998E-2</v>
          </cell>
          <cell r="X134">
            <v>2.3351982E-2</v>
          </cell>
          <cell r="Y134">
            <v>3.2919805000000003E-2</v>
          </cell>
          <cell r="Z134" t="e">
            <v>#N/A</v>
          </cell>
          <cell r="AA134" t="e">
            <v>#N/A</v>
          </cell>
          <cell r="AB134">
            <v>0</v>
          </cell>
          <cell r="AC134">
            <v>0</v>
          </cell>
          <cell r="AD134">
            <v>0.20508056999999999</v>
          </cell>
          <cell r="AE134">
            <v>42.5</v>
          </cell>
          <cell r="AF134">
            <v>49.4</v>
          </cell>
          <cell r="AG134">
            <v>79.600000000000009</v>
          </cell>
          <cell r="AH134">
            <v>86</v>
          </cell>
          <cell r="AI134">
            <v>8.3000000000000007</v>
          </cell>
          <cell r="AJ134">
            <v>52.72</v>
          </cell>
          <cell r="AK134">
            <v>73.5</v>
          </cell>
        </row>
        <row r="135">
          <cell r="A135" t="str">
            <v>INE07O001026</v>
          </cell>
          <cell r="C135" t="str">
            <v>Easy Trip Planners Ltd.</v>
          </cell>
          <cell r="E135" t="str">
            <v>India</v>
          </cell>
          <cell r="G135">
            <v>47.13</v>
          </cell>
          <cell r="H135">
            <v>0.56703716999999998</v>
          </cell>
          <cell r="I135">
            <v>0</v>
          </cell>
          <cell r="J135">
            <v>0</v>
          </cell>
          <cell r="K135">
            <v>2</v>
          </cell>
          <cell r="L135">
            <v>0</v>
          </cell>
          <cell r="M135">
            <v>0.85</v>
          </cell>
          <cell r="N135">
            <v>0.85</v>
          </cell>
          <cell r="O135">
            <v>0</v>
          </cell>
          <cell r="P135">
            <v>-5.5555506000000001</v>
          </cell>
          <cell r="Q135">
            <v>0.85</v>
          </cell>
          <cell r="R135">
            <v>0.9</v>
          </cell>
          <cell r="S135">
            <v>-5.555555555555558</v>
          </cell>
          <cell r="T135">
            <v>44</v>
          </cell>
          <cell r="U135">
            <v>44.5</v>
          </cell>
          <cell r="V135">
            <v>45</v>
          </cell>
          <cell r="W135">
            <v>0</v>
          </cell>
          <cell r="X135">
            <v>1.8035222E-2</v>
          </cell>
          <cell r="Y135">
            <v>2.4400594000000001E-2</v>
          </cell>
          <cell r="Z135" t="e">
            <v>#N/A</v>
          </cell>
          <cell r="AA135" t="e">
            <v>#N/A</v>
          </cell>
          <cell r="AB135">
            <v>0</v>
          </cell>
          <cell r="AC135">
            <v>0</v>
          </cell>
          <cell r="AD135">
            <v>0.20508056999999999</v>
          </cell>
          <cell r="AE135">
            <v>42.5</v>
          </cell>
          <cell r="AF135">
            <v>25</v>
          </cell>
          <cell r="AG135">
            <v>12.7</v>
          </cell>
          <cell r="AH135">
            <v>0.1</v>
          </cell>
          <cell r="AI135">
            <v>8.3000000000000007</v>
          </cell>
          <cell r="AJ135">
            <v>21.305000000000003</v>
          </cell>
          <cell r="AK135">
            <v>7.5</v>
          </cell>
        </row>
        <row r="136">
          <cell r="A136" t="str">
            <v>INE738I01010</v>
          </cell>
          <cell r="C136" t="str">
            <v>eClerx Services Limited</v>
          </cell>
          <cell r="E136" t="str">
            <v>India</v>
          </cell>
          <cell r="G136">
            <v>2609.75</v>
          </cell>
          <cell r="H136">
            <v>31.398793999999999</v>
          </cell>
          <cell r="I136">
            <v>0.7142857142857143</v>
          </cell>
          <cell r="J136">
            <v>5</v>
          </cell>
          <cell r="K136">
            <v>7</v>
          </cell>
          <cell r="L136">
            <v>0.10221887</v>
          </cell>
          <cell r="M136">
            <v>111.91428000000001</v>
          </cell>
          <cell r="N136">
            <v>111.8</v>
          </cell>
          <cell r="O136">
            <v>0.10221824686942327</v>
          </cell>
          <cell r="P136">
            <v>12.88184</v>
          </cell>
          <cell r="Q136">
            <v>111.91428000000001</v>
          </cell>
          <cell r="R136">
            <v>99.142859999999999</v>
          </cell>
          <cell r="S136">
            <v>12.881835363635874</v>
          </cell>
          <cell r="T136">
            <v>2260</v>
          </cell>
          <cell r="U136">
            <v>2500</v>
          </cell>
          <cell r="V136">
            <v>3042</v>
          </cell>
          <cell r="W136">
            <v>3.9960558E-2</v>
          </cell>
          <cell r="X136">
            <v>4.2883147000000003E-2</v>
          </cell>
          <cell r="Y136">
            <v>4.9736562999999998E-2</v>
          </cell>
          <cell r="Z136">
            <v>29.4</v>
          </cell>
          <cell r="AA136">
            <v>28.768332999999998</v>
          </cell>
          <cell r="AB136">
            <v>2.195702476052408E-2</v>
          </cell>
          <cell r="AC136">
            <v>0</v>
          </cell>
          <cell r="AD136">
            <v>0.20508056999999999</v>
          </cell>
          <cell r="AE136">
            <v>75.099999999999994</v>
          </cell>
          <cell r="AF136">
            <v>95.1</v>
          </cell>
          <cell r="AG136">
            <v>70.899999999999991</v>
          </cell>
          <cell r="AH136">
            <v>61.7</v>
          </cell>
          <cell r="AI136">
            <v>8.3000000000000007</v>
          </cell>
          <cell r="AJ136">
            <v>67.69</v>
          </cell>
          <cell r="AK136">
            <v>89.600000000000009</v>
          </cell>
        </row>
        <row r="137">
          <cell r="A137" t="str">
            <v>INE532F01054</v>
          </cell>
          <cell r="C137" t="str">
            <v>Edelweiss Financial Services Limited</v>
          </cell>
          <cell r="E137" t="str">
            <v>India</v>
          </cell>
          <cell r="G137">
            <v>72.599999999999994</v>
          </cell>
          <cell r="H137">
            <v>0.87347543000000005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 t="e">
            <v>#N/A</v>
          </cell>
          <cell r="Z137" t="e">
            <v>#N/A</v>
          </cell>
          <cell r="AA137" t="e">
            <v>#N/A</v>
          </cell>
          <cell r="AB137">
            <v>0</v>
          </cell>
          <cell r="AC137">
            <v>0</v>
          </cell>
          <cell r="AD137">
            <v>0.20508056999999999</v>
          </cell>
          <cell r="AE137">
            <v>42.5</v>
          </cell>
          <cell r="AF137">
            <v>49.4</v>
          </cell>
          <cell r="AG137">
            <v>12.7</v>
          </cell>
          <cell r="AH137">
            <v>0.1</v>
          </cell>
          <cell r="AI137">
            <v>8.3000000000000007</v>
          </cell>
          <cell r="AJ137">
            <v>27.405000000000005</v>
          </cell>
          <cell r="AK137">
            <v>17.100000000000001</v>
          </cell>
        </row>
        <row r="138">
          <cell r="A138" t="str">
            <v>INE066A01021</v>
          </cell>
          <cell r="C138" t="str">
            <v>Eicher Motors Limited</v>
          </cell>
          <cell r="E138" t="str">
            <v>India</v>
          </cell>
          <cell r="G138">
            <v>3615.85</v>
          </cell>
          <cell r="H138">
            <v>43.503529999999998</v>
          </cell>
          <cell r="I138">
            <v>0.40540540540540543</v>
          </cell>
          <cell r="J138">
            <v>15</v>
          </cell>
          <cell r="K138">
            <v>37</v>
          </cell>
          <cell r="L138">
            <v>1.4167156999999999</v>
          </cell>
          <cell r="M138">
            <v>141.86407</v>
          </cell>
          <cell r="N138">
            <v>139.88234</v>
          </cell>
          <cell r="O138">
            <v>1.4167120738757921</v>
          </cell>
          <cell r="P138">
            <v>5.1861385999999996</v>
          </cell>
          <cell r="Q138">
            <v>141.86407</v>
          </cell>
          <cell r="R138">
            <v>134.86955</v>
          </cell>
          <cell r="S138">
            <v>5.1861372711631271</v>
          </cell>
          <cell r="T138">
            <v>2900</v>
          </cell>
          <cell r="U138">
            <v>3870</v>
          </cell>
          <cell r="V138">
            <v>4900</v>
          </cell>
          <cell r="W138">
            <v>1.024452E-2</v>
          </cell>
          <cell r="X138">
            <v>3.9233949999999997E-2</v>
          </cell>
          <cell r="Y138">
            <v>4.3474539999999999E-2</v>
          </cell>
          <cell r="Z138">
            <v>35.43</v>
          </cell>
          <cell r="AA138">
            <v>35.436813000000001</v>
          </cell>
          <cell r="AB138">
            <v>-1.9225769540842652E-4</v>
          </cell>
          <cell r="AC138">
            <v>0</v>
          </cell>
          <cell r="AD138">
            <v>0.20508056999999999</v>
          </cell>
          <cell r="AE138">
            <v>86.5</v>
          </cell>
          <cell r="AF138">
            <v>83.3</v>
          </cell>
          <cell r="AG138">
            <v>50.1</v>
          </cell>
          <cell r="AH138">
            <v>27.6</v>
          </cell>
          <cell r="AI138">
            <v>8.3000000000000007</v>
          </cell>
          <cell r="AJ138">
            <v>58.98</v>
          </cell>
          <cell r="AK138">
            <v>79.800000000000011</v>
          </cell>
        </row>
        <row r="139">
          <cell r="A139" t="str">
            <v>INE230A01023</v>
          </cell>
          <cell r="C139" t="str">
            <v>EIH Limited</v>
          </cell>
          <cell r="E139" t="str">
            <v>India</v>
          </cell>
          <cell r="G139">
            <v>310.25</v>
          </cell>
          <cell r="H139">
            <v>3.7327237000000002</v>
          </cell>
          <cell r="I139">
            <v>1</v>
          </cell>
          <cell r="J139">
            <v>1</v>
          </cell>
          <cell r="K139">
            <v>1</v>
          </cell>
          <cell r="L139">
            <v>10.922469</v>
          </cell>
          <cell r="M139">
            <v>9.8000000000000007</v>
          </cell>
          <cell r="N139">
            <v>8.8350000000000009</v>
          </cell>
          <cell r="O139">
            <v>10.922467458970008</v>
          </cell>
          <cell r="P139">
            <v>24.286619999999999</v>
          </cell>
          <cell r="Q139">
            <v>9.8000000000000007</v>
          </cell>
          <cell r="R139">
            <v>7.8849999999999998</v>
          </cell>
          <cell r="S139">
            <v>24.286620164870023</v>
          </cell>
          <cell r="T139">
            <v>329</v>
          </cell>
          <cell r="U139">
            <v>329</v>
          </cell>
          <cell r="V139">
            <v>329</v>
          </cell>
          <cell r="W139">
            <v>0</v>
          </cell>
          <cell r="X139">
            <v>3.158743E-2</v>
          </cell>
          <cell r="Y139">
            <v>3.5777601999999999E-2</v>
          </cell>
          <cell r="Z139" t="e">
            <v>#N/A</v>
          </cell>
          <cell r="AA139" t="e">
            <v>#N/A</v>
          </cell>
          <cell r="AB139">
            <v>0</v>
          </cell>
          <cell r="AC139">
            <v>0</v>
          </cell>
          <cell r="AD139">
            <v>0.20508056999999999</v>
          </cell>
          <cell r="AE139">
            <v>98.7</v>
          </cell>
          <cell r="AF139">
            <v>97.1</v>
          </cell>
          <cell r="AG139">
            <v>12.7</v>
          </cell>
          <cell r="AH139">
            <v>86</v>
          </cell>
          <cell r="AI139">
            <v>8.3000000000000007</v>
          </cell>
          <cell r="AJ139">
            <v>61.97</v>
          </cell>
          <cell r="AK139">
            <v>83</v>
          </cell>
        </row>
        <row r="140">
          <cell r="A140" t="str">
            <v>INE285A01027</v>
          </cell>
          <cell r="C140" t="str">
            <v>ELGI Equipments Limited</v>
          </cell>
          <cell r="E140" t="str">
            <v>India</v>
          </cell>
          <cell r="G140">
            <v>579.95000000000005</v>
          </cell>
          <cell r="H140">
            <v>6.9775767000000002</v>
          </cell>
          <cell r="I140">
            <v>0.5</v>
          </cell>
          <cell r="J140">
            <v>2</v>
          </cell>
          <cell r="K140">
            <v>4</v>
          </cell>
          <cell r="L140">
            <v>1.8632005</v>
          </cell>
          <cell r="M140">
            <v>10.797499999999999</v>
          </cell>
          <cell r="N140">
            <v>10.6</v>
          </cell>
          <cell r="O140">
            <v>1.8632075471697984</v>
          </cell>
          <cell r="P140">
            <v>6.2049110000000001</v>
          </cell>
          <cell r="Q140">
            <v>10.797499999999999</v>
          </cell>
          <cell r="R140">
            <v>10.166667</v>
          </cell>
          <cell r="S140">
            <v>6.2049145506585246</v>
          </cell>
          <cell r="T140">
            <v>346</v>
          </cell>
          <cell r="U140">
            <v>515</v>
          </cell>
          <cell r="V140">
            <v>605</v>
          </cell>
          <cell r="W140">
            <v>0</v>
          </cell>
          <cell r="X140">
            <v>1.8617984000000001E-2</v>
          </cell>
          <cell r="Y140">
            <v>2.166566E-2</v>
          </cell>
          <cell r="Z140">
            <v>3.03</v>
          </cell>
          <cell r="AA140">
            <v>3.01</v>
          </cell>
          <cell r="AB140">
            <v>6.6445182724252927E-3</v>
          </cell>
          <cell r="AC140">
            <v>0</v>
          </cell>
          <cell r="AD140">
            <v>0.20508056999999999</v>
          </cell>
          <cell r="AE140">
            <v>88.9</v>
          </cell>
          <cell r="AF140">
            <v>86.5</v>
          </cell>
          <cell r="AG140">
            <v>12.7</v>
          </cell>
          <cell r="AH140">
            <v>33.6</v>
          </cell>
          <cell r="AI140">
            <v>8.3000000000000007</v>
          </cell>
          <cell r="AJ140">
            <v>51.629999999999995</v>
          </cell>
          <cell r="AK140">
            <v>72.3</v>
          </cell>
        </row>
        <row r="141">
          <cell r="A141" t="str">
            <v>INE548C01032</v>
          </cell>
          <cell r="C141" t="str">
            <v>Emami Limited</v>
          </cell>
          <cell r="E141" t="str">
            <v>India</v>
          </cell>
          <cell r="G141">
            <v>492.4</v>
          </cell>
          <cell r="H141">
            <v>5.9242324999999996</v>
          </cell>
          <cell r="I141">
            <v>0.70370370370370372</v>
          </cell>
          <cell r="J141">
            <v>19</v>
          </cell>
          <cell r="K141">
            <v>27</v>
          </cell>
          <cell r="L141">
            <v>-0.57378779999999996</v>
          </cell>
          <cell r="M141">
            <v>18.276662999999999</v>
          </cell>
          <cell r="N141">
            <v>18.382137</v>
          </cell>
          <cell r="O141">
            <v>-0.57378530037068831</v>
          </cell>
          <cell r="P141">
            <v>-0.2808967</v>
          </cell>
          <cell r="Q141">
            <v>18.276662999999999</v>
          </cell>
          <cell r="R141">
            <v>18.328146</v>
          </cell>
          <cell r="S141">
            <v>-0.28089584183801364</v>
          </cell>
          <cell r="T141">
            <v>485</v>
          </cell>
          <cell r="U141">
            <v>592.5</v>
          </cell>
          <cell r="V141">
            <v>675</v>
          </cell>
          <cell r="W141">
            <v>2.2810394999999997E-2</v>
          </cell>
          <cell r="X141">
            <v>3.7117509999999999E-2</v>
          </cell>
          <cell r="Y141">
            <v>4.1285805000000002E-2</v>
          </cell>
          <cell r="Z141">
            <v>6</v>
          </cell>
          <cell r="AA141">
            <v>5.8466670000000001</v>
          </cell>
          <cell r="AB141">
            <v>2.6225711161590004E-2</v>
          </cell>
          <cell r="AC141">
            <v>0</v>
          </cell>
          <cell r="AD141">
            <v>0.20508056999999999</v>
          </cell>
          <cell r="AE141">
            <v>31.1</v>
          </cell>
          <cell r="AF141">
            <v>48.199999999999996</v>
          </cell>
          <cell r="AG141">
            <v>58.9</v>
          </cell>
          <cell r="AH141">
            <v>60.9</v>
          </cell>
          <cell r="AI141">
            <v>8.3000000000000007</v>
          </cell>
          <cell r="AJ141">
            <v>41.884999999999998</v>
          </cell>
          <cell r="AK141">
            <v>58.099999999999994</v>
          </cell>
        </row>
        <row r="142">
          <cell r="A142" t="str">
            <v>INE913H01037</v>
          </cell>
          <cell r="C142" t="str">
            <v>Endurance Technologies Ltd.</v>
          </cell>
          <cell r="E142" t="str">
            <v>India</v>
          </cell>
          <cell r="G142">
            <v>1976.6</v>
          </cell>
          <cell r="H142">
            <v>23.78115</v>
          </cell>
          <cell r="I142">
            <v>0.76923076923076927</v>
          </cell>
          <cell r="J142">
            <v>10</v>
          </cell>
          <cell r="K142">
            <v>13</v>
          </cell>
          <cell r="L142">
            <v>0.63388319999999998</v>
          </cell>
          <cell r="M142">
            <v>47.790725999999999</v>
          </cell>
          <cell r="N142">
            <v>47.489697</v>
          </cell>
          <cell r="O142">
            <v>0.63388275566382823</v>
          </cell>
          <cell r="P142">
            <v>-6.7388915999999996</v>
          </cell>
          <cell r="Q142">
            <v>47.790725999999999</v>
          </cell>
          <cell r="R142">
            <v>51.244002999999999</v>
          </cell>
          <cell r="S142">
            <v>-6.7388900121639566</v>
          </cell>
          <cell r="T142">
            <v>1280</v>
          </cell>
          <cell r="U142">
            <v>1855</v>
          </cell>
          <cell r="V142">
            <v>2160</v>
          </cell>
          <cell r="W142">
            <v>2.4098741999999999E-2</v>
          </cell>
          <cell r="X142">
            <v>2.4178247999999999E-2</v>
          </cell>
          <cell r="Y142">
            <v>3.131461E-2</v>
          </cell>
          <cell r="Z142">
            <v>12.2</v>
          </cell>
          <cell r="AA142">
            <v>12.166667</v>
          </cell>
          <cell r="AB142">
            <v>2.7396985550767194E-3</v>
          </cell>
          <cell r="AC142">
            <v>0</v>
          </cell>
          <cell r="AD142">
            <v>0.20508056999999999</v>
          </cell>
          <cell r="AE142">
            <v>79.7</v>
          </cell>
          <cell r="AF142">
            <v>22</v>
          </cell>
          <cell r="AG142">
            <v>60.9</v>
          </cell>
          <cell r="AH142">
            <v>67.900000000000006</v>
          </cell>
          <cell r="AI142">
            <v>8.3000000000000007</v>
          </cell>
          <cell r="AJ142">
            <v>48.684999999999995</v>
          </cell>
          <cell r="AK142">
            <v>66.900000000000006</v>
          </cell>
        </row>
        <row r="143">
          <cell r="A143" t="str">
            <v>INE510A01028</v>
          </cell>
          <cell r="C143" t="str">
            <v>Engineers India Limited</v>
          </cell>
          <cell r="E143" t="str">
            <v>India</v>
          </cell>
          <cell r="G143">
            <v>232.7</v>
          </cell>
          <cell r="H143">
            <v>2.799693</v>
          </cell>
          <cell r="I143">
            <v>0.75</v>
          </cell>
          <cell r="J143">
            <v>6</v>
          </cell>
          <cell r="K143">
            <v>8</v>
          </cell>
          <cell r="L143">
            <v>0</v>
          </cell>
          <cell r="M143">
            <v>7.4142856999999998</v>
          </cell>
          <cell r="N143">
            <v>7.4142856999999998</v>
          </cell>
          <cell r="O143">
            <v>0</v>
          </cell>
          <cell r="P143">
            <v>3.6963083999999999</v>
          </cell>
          <cell r="Q143">
            <v>7.4142856999999998</v>
          </cell>
          <cell r="R143">
            <v>7.15</v>
          </cell>
          <cell r="S143">
            <v>3.6963034965034947</v>
          </cell>
          <cell r="T143">
            <v>143</v>
          </cell>
          <cell r="U143">
            <v>166</v>
          </cell>
          <cell r="V143">
            <v>176</v>
          </cell>
          <cell r="W143">
            <v>0</v>
          </cell>
          <cell r="X143">
            <v>3.186199E-2</v>
          </cell>
          <cell r="Y143">
            <v>3.8516793000000001E-2</v>
          </cell>
          <cell r="Z143">
            <v>1.88</v>
          </cell>
          <cell r="AA143">
            <v>1.88</v>
          </cell>
          <cell r="AB143">
            <v>0</v>
          </cell>
          <cell r="AC143">
            <v>0</v>
          </cell>
          <cell r="AD143">
            <v>0.20508056999999999</v>
          </cell>
          <cell r="AE143">
            <v>42.5</v>
          </cell>
          <cell r="AF143">
            <v>79.5</v>
          </cell>
          <cell r="AG143">
            <v>12.7</v>
          </cell>
          <cell r="AH143">
            <v>65.3</v>
          </cell>
          <cell r="AI143">
            <v>8.3000000000000007</v>
          </cell>
          <cell r="AJ143">
            <v>41.449999999999996</v>
          </cell>
          <cell r="AK143">
            <v>56.699999999999996</v>
          </cell>
        </row>
        <row r="144">
          <cell r="A144" t="str">
            <v>INE255A01020</v>
          </cell>
          <cell r="C144" t="str">
            <v>EPL Limited</v>
          </cell>
          <cell r="E144" t="str">
            <v>India</v>
          </cell>
          <cell r="G144">
            <v>197.95</v>
          </cell>
          <cell r="H144">
            <v>2.3816041999999999</v>
          </cell>
          <cell r="I144">
            <v>1</v>
          </cell>
          <cell r="J144">
            <v>9</v>
          </cell>
          <cell r="K144">
            <v>9</v>
          </cell>
          <cell r="L144">
            <v>0</v>
          </cell>
          <cell r="M144">
            <v>7.9385715000000001</v>
          </cell>
          <cell r="N144">
            <v>7.9385715000000001</v>
          </cell>
          <cell r="O144">
            <v>0</v>
          </cell>
          <cell r="P144">
            <v>-8.5267569999999999</v>
          </cell>
          <cell r="Q144">
            <v>7.9385715000000001</v>
          </cell>
          <cell r="R144">
            <v>8.6785720000000008</v>
          </cell>
          <cell r="S144">
            <v>-8.526754171077922</v>
          </cell>
          <cell r="T144">
            <v>215</v>
          </cell>
          <cell r="U144">
            <v>243</v>
          </cell>
          <cell r="V144">
            <v>270</v>
          </cell>
          <cell r="W144">
            <v>0</v>
          </cell>
          <cell r="X144">
            <v>4.0103923999999999E-2</v>
          </cell>
          <cell r="Y144">
            <v>5.6240751999999998E-2</v>
          </cell>
          <cell r="Z144">
            <v>2.2999999999999998</v>
          </cell>
          <cell r="AA144">
            <v>2.15</v>
          </cell>
          <cell r="AB144">
            <v>6.9767441860465018E-2</v>
          </cell>
          <cell r="AC144">
            <v>0</v>
          </cell>
          <cell r="AD144">
            <v>0.20508056999999999</v>
          </cell>
          <cell r="AE144">
            <v>42.5</v>
          </cell>
          <cell r="AF144">
            <v>18.2</v>
          </cell>
          <cell r="AG144">
            <v>12.7</v>
          </cell>
          <cell r="AH144">
            <v>86</v>
          </cell>
          <cell r="AI144">
            <v>8.3000000000000007</v>
          </cell>
          <cell r="AJ144">
            <v>28.195000000000004</v>
          </cell>
          <cell r="AK144">
            <v>29.799999999999997</v>
          </cell>
        </row>
        <row r="145">
          <cell r="A145" t="str">
            <v>INE063P01018</v>
          </cell>
          <cell r="C145" t="str">
            <v>Equitas Small Finance Bank Ltd.</v>
          </cell>
          <cell r="E145" t="str">
            <v>India</v>
          </cell>
          <cell r="G145">
            <v>106.25</v>
          </cell>
          <cell r="H145">
            <v>1.2783301</v>
          </cell>
          <cell r="I145">
            <v>0.88235294117647056</v>
          </cell>
          <cell r="J145">
            <v>15</v>
          </cell>
          <cell r="K145">
            <v>17</v>
          </cell>
          <cell r="L145">
            <v>-0.56051063999999995</v>
          </cell>
          <cell r="M145">
            <v>7.2381250000000001</v>
          </cell>
          <cell r="N145">
            <v>7.2789235000000003</v>
          </cell>
          <cell r="O145">
            <v>-0.56050183794348341</v>
          </cell>
          <cell r="P145">
            <v>-0.34836667999999998</v>
          </cell>
          <cell r="Q145">
            <v>7.2381250000000001</v>
          </cell>
          <cell r="R145">
            <v>7.2634277000000003</v>
          </cell>
          <cell r="S145">
            <v>-0.34835756677250584</v>
          </cell>
          <cell r="T145">
            <v>105</v>
          </cell>
          <cell r="U145">
            <v>124</v>
          </cell>
          <cell r="V145">
            <v>143</v>
          </cell>
          <cell r="W145">
            <v>6.466614200000001E-2</v>
          </cell>
          <cell r="X145">
            <v>6.8123530000000002E-2</v>
          </cell>
          <cell r="Y145">
            <v>8.5758819999999999E-2</v>
          </cell>
          <cell r="Z145" t="e">
            <v>#N/A</v>
          </cell>
          <cell r="AA145" t="e">
            <v>#N/A</v>
          </cell>
          <cell r="AB145">
            <v>0</v>
          </cell>
          <cell r="AC145">
            <v>0</v>
          </cell>
          <cell r="AD145">
            <v>0.20508056999999999</v>
          </cell>
          <cell r="AE145">
            <v>31.3</v>
          </cell>
          <cell r="AF145">
            <v>48</v>
          </cell>
          <cell r="AG145">
            <v>79.800000000000011</v>
          </cell>
          <cell r="AH145">
            <v>80.600000000000009</v>
          </cell>
          <cell r="AI145">
            <v>8.3000000000000007</v>
          </cell>
          <cell r="AJ145">
            <v>49.080000000000005</v>
          </cell>
          <cell r="AK145">
            <v>67.7</v>
          </cell>
        </row>
        <row r="146">
          <cell r="A146" t="str">
            <v>INE406M01024</v>
          </cell>
          <cell r="C146" t="str">
            <v>Eris Lifesciences Ltd</v>
          </cell>
          <cell r="E146" t="str">
            <v>India</v>
          </cell>
          <cell r="G146">
            <v>882.9</v>
          </cell>
          <cell r="H146">
            <v>10.622472</v>
          </cell>
          <cell r="I146">
            <v>0.8571428571428571</v>
          </cell>
          <cell r="J146">
            <v>6</v>
          </cell>
          <cell r="K146">
            <v>7</v>
          </cell>
          <cell r="L146">
            <v>-9.4746940000000002E-2</v>
          </cell>
          <cell r="M146">
            <v>34.644767999999999</v>
          </cell>
          <cell r="N146">
            <v>34.677624000000002</v>
          </cell>
          <cell r="O146">
            <v>-9.4746975744364192E-2</v>
          </cell>
          <cell r="P146">
            <v>9.7886950000000006</v>
          </cell>
          <cell r="Q146">
            <v>34.644767999999999</v>
          </cell>
          <cell r="R146">
            <v>31.555859999999999</v>
          </cell>
          <cell r="S146">
            <v>9.7886985174861394</v>
          </cell>
          <cell r="T146">
            <v>975</v>
          </cell>
          <cell r="U146">
            <v>1067.5</v>
          </cell>
          <cell r="V146">
            <v>1230</v>
          </cell>
          <cell r="W146">
            <v>3.2513838000000003E-2</v>
          </cell>
          <cell r="X146">
            <v>3.9239738000000003E-2</v>
          </cell>
          <cell r="Y146">
            <v>4.2525683000000002E-2</v>
          </cell>
          <cell r="Z146">
            <v>7.7</v>
          </cell>
          <cell r="AA146">
            <v>7.7</v>
          </cell>
          <cell r="AB146">
            <v>0</v>
          </cell>
          <cell r="AC146">
            <v>0</v>
          </cell>
          <cell r="AD146">
            <v>0.20508056999999999</v>
          </cell>
          <cell r="AE146">
            <v>39.700000000000003</v>
          </cell>
          <cell r="AF146">
            <v>91.7</v>
          </cell>
          <cell r="AG146">
            <v>67.900000000000006</v>
          </cell>
          <cell r="AH146">
            <v>77.2</v>
          </cell>
          <cell r="AI146">
            <v>8.3000000000000007</v>
          </cell>
          <cell r="AJ146">
            <v>58.79</v>
          </cell>
          <cell r="AK146">
            <v>79.400000000000006</v>
          </cell>
        </row>
        <row r="147">
          <cell r="A147" t="str">
            <v>INE284A01012</v>
          </cell>
          <cell r="C147" t="str">
            <v>Esab India Limited</v>
          </cell>
          <cell r="E147" t="str">
            <v>India</v>
          </cell>
          <cell r="G147">
            <v>5497.85</v>
          </cell>
          <cell r="H147">
            <v>66.146514999999994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 t="e">
            <v>#N/A</v>
          </cell>
          <cell r="Z147" t="e">
            <v>#N/A</v>
          </cell>
          <cell r="AA147" t="e">
            <v>#N/A</v>
          </cell>
          <cell r="AB147">
            <v>0</v>
          </cell>
          <cell r="AC147">
            <v>0</v>
          </cell>
          <cell r="AD147">
            <v>0.20508056999999999</v>
          </cell>
          <cell r="AE147">
            <v>42.5</v>
          </cell>
          <cell r="AF147">
            <v>49.4</v>
          </cell>
          <cell r="AG147">
            <v>12.7</v>
          </cell>
          <cell r="AH147">
            <v>0.1</v>
          </cell>
          <cell r="AI147">
            <v>8.3000000000000007</v>
          </cell>
          <cell r="AJ147">
            <v>27.405000000000005</v>
          </cell>
          <cell r="AK147">
            <v>17.100000000000001</v>
          </cell>
        </row>
        <row r="148">
          <cell r="A148" t="str">
            <v>INE042A01014</v>
          </cell>
          <cell r="C148" t="str">
            <v>Escorts Kubota Limited</v>
          </cell>
          <cell r="E148" t="str">
            <v>India</v>
          </cell>
          <cell r="G148">
            <v>2943</v>
          </cell>
          <cell r="H148">
            <v>35.408237</v>
          </cell>
          <cell r="I148">
            <v>0.2857142857142857</v>
          </cell>
          <cell r="J148">
            <v>6</v>
          </cell>
          <cell r="K148">
            <v>21</v>
          </cell>
          <cell r="L148">
            <v>-0.87618565999999998</v>
          </cell>
          <cell r="M148">
            <v>97.363556000000003</v>
          </cell>
          <cell r="N148">
            <v>98.224180000000004</v>
          </cell>
          <cell r="O148">
            <v>-0.87618344077802224</v>
          </cell>
          <cell r="P148">
            <v>0.45985979999999999</v>
          </cell>
          <cell r="Q148">
            <v>97.363556000000003</v>
          </cell>
          <cell r="R148">
            <v>96.917869999999994</v>
          </cell>
          <cell r="S148">
            <v>0.4598594665772282</v>
          </cell>
          <cell r="T148">
            <v>1900</v>
          </cell>
          <cell r="U148">
            <v>2695</v>
          </cell>
          <cell r="V148">
            <v>5100</v>
          </cell>
          <cell r="W148">
            <v>1.3958996999999999E-2</v>
          </cell>
          <cell r="X148">
            <v>3.3083095999999999E-2</v>
          </cell>
          <cell r="Y148">
            <v>3.8917634999999999E-2</v>
          </cell>
          <cell r="Z148">
            <v>22.1</v>
          </cell>
          <cell r="AA148">
            <v>23.04</v>
          </cell>
          <cell r="AB148">
            <v>-4.0798611111111049E-2</v>
          </cell>
          <cell r="AC148">
            <v>0</v>
          </cell>
          <cell r="AD148">
            <v>0.20508056999999999</v>
          </cell>
          <cell r="AE148">
            <v>27.3</v>
          </cell>
          <cell r="AF148">
            <v>67.300000000000011</v>
          </cell>
          <cell r="AG148">
            <v>53.1</v>
          </cell>
          <cell r="AH148">
            <v>19.900000000000002</v>
          </cell>
          <cell r="AI148">
            <v>8.3000000000000007</v>
          </cell>
          <cell r="AJ148">
            <v>40.160000000000004</v>
          </cell>
          <cell r="AK148">
            <v>54.7</v>
          </cell>
        </row>
        <row r="149">
          <cell r="A149" t="str">
            <v>INE0KCE01017</v>
          </cell>
          <cell r="C149" t="str">
            <v>Eureka Forbes Limited</v>
          </cell>
          <cell r="E149" t="str">
            <v>India</v>
          </cell>
          <cell r="G149">
            <v>475.65</v>
          </cell>
          <cell r="H149">
            <v>5.7227077</v>
          </cell>
          <cell r="I149">
            <v>0.75</v>
          </cell>
          <cell r="J149">
            <v>3</v>
          </cell>
          <cell r="K149">
            <v>4</v>
          </cell>
          <cell r="L149">
            <v>0</v>
          </cell>
          <cell r="M149">
            <v>6.6974999999999998</v>
          </cell>
          <cell r="N149">
            <v>6.6974999999999998</v>
          </cell>
          <cell r="O149">
            <v>0</v>
          </cell>
          <cell r="P149">
            <v>-22.122093</v>
          </cell>
          <cell r="Q149">
            <v>6.6974999999999998</v>
          </cell>
          <cell r="R149">
            <v>8.6</v>
          </cell>
          <cell r="S149">
            <v>-22.122093023255818</v>
          </cell>
          <cell r="T149">
            <v>568</v>
          </cell>
          <cell r="U149">
            <v>635</v>
          </cell>
          <cell r="V149">
            <v>700</v>
          </cell>
          <cell r="W149">
            <v>-1.1682243000000002E-2</v>
          </cell>
          <cell r="X149">
            <v>1.4080732E-2</v>
          </cell>
          <cell r="Y149">
            <v>2.0839904999999999E-2</v>
          </cell>
          <cell r="Z149">
            <v>0.8</v>
          </cell>
          <cell r="AA149">
            <v>0.8</v>
          </cell>
          <cell r="AB149">
            <v>0</v>
          </cell>
          <cell r="AC149">
            <v>0</v>
          </cell>
          <cell r="AD149">
            <v>0.20508056999999999</v>
          </cell>
          <cell r="AE149">
            <v>42.5</v>
          </cell>
          <cell r="AF149">
            <v>7.3999999999999995</v>
          </cell>
          <cell r="AG149">
            <v>7.3</v>
          </cell>
          <cell r="AH149">
            <v>65.3</v>
          </cell>
          <cell r="AI149">
            <v>8.3000000000000007</v>
          </cell>
          <cell r="AJ149">
            <v>22.074999999999999</v>
          </cell>
          <cell r="AK149">
            <v>8.1</v>
          </cell>
        </row>
        <row r="150">
          <cell r="A150" t="str">
            <v>INE302A01020</v>
          </cell>
          <cell r="C150" t="str">
            <v>Exide Industries Limited</v>
          </cell>
          <cell r="E150" t="str">
            <v>India</v>
          </cell>
          <cell r="G150">
            <v>310.45</v>
          </cell>
          <cell r="H150">
            <v>3.7351302999999998</v>
          </cell>
          <cell r="I150">
            <v>0.61904761904761907</v>
          </cell>
          <cell r="J150">
            <v>13</v>
          </cell>
          <cell r="K150">
            <v>21</v>
          </cell>
          <cell r="L150">
            <v>-1.9395579999999999</v>
          </cell>
          <cell r="M150">
            <v>12.646912</v>
          </cell>
          <cell r="N150">
            <v>12.8970585</v>
          </cell>
          <cell r="O150">
            <v>-1.9395624203767059</v>
          </cell>
          <cell r="P150">
            <v>-1.5702373999999999</v>
          </cell>
          <cell r="Q150">
            <v>12.646912</v>
          </cell>
          <cell r="R150">
            <v>12.848666</v>
          </cell>
          <cell r="S150">
            <v>-1.570233049874592</v>
          </cell>
          <cell r="T150">
            <v>212</v>
          </cell>
          <cell r="U150">
            <v>310</v>
          </cell>
          <cell r="V150">
            <v>400</v>
          </cell>
          <cell r="W150">
            <v>5.4966034999999996E-2</v>
          </cell>
          <cell r="X150">
            <v>4.0737349999999999E-2</v>
          </cell>
          <cell r="Y150">
            <v>4.856543E-2</v>
          </cell>
          <cell r="Z150">
            <v>2.67</v>
          </cell>
          <cell r="AA150">
            <v>2.67</v>
          </cell>
          <cell r="AB150">
            <v>0</v>
          </cell>
          <cell r="AC150">
            <v>0</v>
          </cell>
          <cell r="AD150">
            <v>0.20508056999999999</v>
          </cell>
          <cell r="AE150">
            <v>18.600000000000001</v>
          </cell>
          <cell r="AF150">
            <v>40.400000000000006</v>
          </cell>
          <cell r="AG150">
            <v>77.400000000000006</v>
          </cell>
          <cell r="AH150">
            <v>50.1</v>
          </cell>
          <cell r="AI150">
            <v>8.3000000000000007</v>
          </cell>
          <cell r="AJ150">
            <v>40.354999999999997</v>
          </cell>
          <cell r="AK150">
            <v>55.1</v>
          </cell>
        </row>
        <row r="151">
          <cell r="A151" t="str">
            <v>INE258B01022</v>
          </cell>
          <cell r="C151" t="str">
            <v>FDC Ltd.</v>
          </cell>
          <cell r="E151" t="str">
            <v>India</v>
          </cell>
          <cell r="G151">
            <v>417.25</v>
          </cell>
          <cell r="H151">
            <v>5.0200769999999997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 t="e">
            <v>#N/A</v>
          </cell>
          <cell r="Z151" t="e">
            <v>#N/A</v>
          </cell>
          <cell r="AA151" t="e">
            <v>#N/A</v>
          </cell>
          <cell r="AB151">
            <v>0</v>
          </cell>
          <cell r="AC151">
            <v>0</v>
          </cell>
          <cell r="AD151">
            <v>0.20508056999999999</v>
          </cell>
          <cell r="AE151">
            <v>42.5</v>
          </cell>
          <cell r="AF151">
            <v>49.4</v>
          </cell>
          <cell r="AG151">
            <v>12.7</v>
          </cell>
          <cell r="AH151">
            <v>0.1</v>
          </cell>
          <cell r="AI151">
            <v>8.3000000000000007</v>
          </cell>
          <cell r="AJ151">
            <v>27.405000000000005</v>
          </cell>
          <cell r="AK151">
            <v>17.100000000000001</v>
          </cell>
        </row>
        <row r="152">
          <cell r="A152" t="str">
            <v>INE686Y01026</v>
          </cell>
          <cell r="C152" t="str">
            <v>Fine Organic Industries Ltd.</v>
          </cell>
          <cell r="E152" t="str">
            <v>India</v>
          </cell>
          <cell r="G152">
            <v>4666.25</v>
          </cell>
          <cell r="H152">
            <v>56.141249999999999</v>
          </cell>
          <cell r="I152">
            <v>0.2</v>
          </cell>
          <cell r="J152">
            <v>2</v>
          </cell>
          <cell r="K152">
            <v>10</v>
          </cell>
          <cell r="L152">
            <v>-4.3641800000000002</v>
          </cell>
          <cell r="M152">
            <v>127.1</v>
          </cell>
          <cell r="N152">
            <v>132.9</v>
          </cell>
          <cell r="O152">
            <v>-4.3641835966892533</v>
          </cell>
          <cell r="P152">
            <v>-7.9504289999999997</v>
          </cell>
          <cell r="Q152">
            <v>127.1</v>
          </cell>
          <cell r="R152">
            <v>138.07776999999999</v>
          </cell>
          <cell r="S152">
            <v>-7.950425329146027</v>
          </cell>
          <cell r="T152">
            <v>3185</v>
          </cell>
          <cell r="U152">
            <v>4042.5</v>
          </cell>
          <cell r="V152">
            <v>5200</v>
          </cell>
          <cell r="W152">
            <v>2.7059090000000001E-2</v>
          </cell>
          <cell r="X152">
            <v>2.7238144999999998E-2</v>
          </cell>
          <cell r="Y152">
            <v>2.6947644999999999E-2</v>
          </cell>
          <cell r="Z152">
            <v>32.299999999999997</v>
          </cell>
          <cell r="AA152">
            <v>31.3</v>
          </cell>
          <cell r="AB152">
            <v>3.1948881789137351E-2</v>
          </cell>
          <cell r="AC152">
            <v>0</v>
          </cell>
          <cell r="AD152">
            <v>0.20508056999999999</v>
          </cell>
          <cell r="AE152">
            <v>11</v>
          </cell>
          <cell r="AF152">
            <v>20</v>
          </cell>
          <cell r="AG152">
            <v>63.9</v>
          </cell>
          <cell r="AH152">
            <v>17.899999999999999</v>
          </cell>
          <cell r="AI152">
            <v>8.3000000000000007</v>
          </cell>
          <cell r="AJ152">
            <v>26.76</v>
          </cell>
          <cell r="AK152">
            <v>16.100000000000001</v>
          </cell>
        </row>
        <row r="153">
          <cell r="A153" t="str">
            <v>INE235A01022</v>
          </cell>
          <cell r="C153" t="str">
            <v>Finolex Cables Limited</v>
          </cell>
          <cell r="E153" t="str">
            <v>India</v>
          </cell>
          <cell r="G153">
            <v>1103.75</v>
          </cell>
          <cell r="H153">
            <v>13.279593</v>
          </cell>
          <cell r="I153">
            <v>0.66666666666666663</v>
          </cell>
          <cell r="J153">
            <v>6</v>
          </cell>
          <cell r="K153">
            <v>9</v>
          </cell>
          <cell r="L153">
            <v>0</v>
          </cell>
          <cell r="M153">
            <v>40.622500000000002</v>
          </cell>
          <cell r="N153">
            <v>40.622500000000002</v>
          </cell>
          <cell r="O153">
            <v>0</v>
          </cell>
          <cell r="P153">
            <v>-2.1406580000000002</v>
          </cell>
          <cell r="Q153">
            <v>40.622500000000002</v>
          </cell>
          <cell r="R153">
            <v>41.511111999999997</v>
          </cell>
          <cell r="S153">
            <v>-2.1406605537331647</v>
          </cell>
          <cell r="T153">
            <v>809</v>
          </cell>
          <cell r="U153">
            <v>1100</v>
          </cell>
          <cell r="V153">
            <v>1300</v>
          </cell>
          <cell r="W153">
            <v>2.5555606000000002E-2</v>
          </cell>
          <cell r="X153">
            <v>3.6804075999999998E-2</v>
          </cell>
          <cell r="Y153">
            <v>4.331144E-2</v>
          </cell>
          <cell r="Z153">
            <v>9.26</v>
          </cell>
          <cell r="AA153">
            <v>9.3833330000000004</v>
          </cell>
          <cell r="AB153">
            <v>-1.3143837056619478E-2</v>
          </cell>
          <cell r="AC153">
            <v>0</v>
          </cell>
          <cell r="AD153">
            <v>0.20508056999999999</v>
          </cell>
          <cell r="AE153">
            <v>42.5</v>
          </cell>
          <cell r="AF153">
            <v>37.200000000000003</v>
          </cell>
          <cell r="AG153">
            <v>62.7</v>
          </cell>
          <cell r="AH153">
            <v>54.300000000000004</v>
          </cell>
          <cell r="AI153">
            <v>8.3000000000000007</v>
          </cell>
          <cell r="AJ153">
            <v>42.274999999999999</v>
          </cell>
          <cell r="AK153">
            <v>59.099999999999994</v>
          </cell>
        </row>
        <row r="154">
          <cell r="A154" t="str">
            <v>INE183A01024</v>
          </cell>
          <cell r="C154" t="str">
            <v>Finolex Industries Limited</v>
          </cell>
          <cell r="E154" t="str">
            <v>India</v>
          </cell>
          <cell r="G154">
            <v>224.95</v>
          </cell>
          <cell r="H154">
            <v>2.7064501999999999</v>
          </cell>
          <cell r="I154">
            <v>0.46153846153846156</v>
          </cell>
          <cell r="J154">
            <v>6</v>
          </cell>
          <cell r="K154">
            <v>13</v>
          </cell>
          <cell r="L154">
            <v>-6.0377364</v>
          </cell>
          <cell r="M154">
            <v>7.47</v>
          </cell>
          <cell r="N154">
            <v>7.95</v>
          </cell>
          <cell r="O154">
            <v>-6.0377358490566131</v>
          </cell>
          <cell r="P154">
            <v>-4.9315977000000002</v>
          </cell>
          <cell r="Q154">
            <v>7.47</v>
          </cell>
          <cell r="R154">
            <v>7.8574999999999999</v>
          </cell>
          <cell r="S154">
            <v>-4.931594018453711</v>
          </cell>
          <cell r="T154">
            <v>182</v>
          </cell>
          <cell r="U154">
            <v>240</v>
          </cell>
          <cell r="V154">
            <v>280</v>
          </cell>
          <cell r="W154">
            <v>7.2539553999999992E-2</v>
          </cell>
          <cell r="X154">
            <v>3.3207380000000002E-2</v>
          </cell>
          <cell r="Y154">
            <v>4.3380580000000002E-2</v>
          </cell>
          <cell r="Z154" t="e">
            <v>#N/A</v>
          </cell>
          <cell r="AA154" t="e">
            <v>#N/A</v>
          </cell>
          <cell r="AB154">
            <v>0</v>
          </cell>
          <cell r="AC154">
            <v>0</v>
          </cell>
          <cell r="AD154">
            <v>0.20508056999999999</v>
          </cell>
          <cell r="AE154">
            <v>7.1999999999999993</v>
          </cell>
          <cell r="AF154">
            <v>26.200000000000003</v>
          </cell>
          <cell r="AG154">
            <v>81.599999999999994</v>
          </cell>
          <cell r="AH154">
            <v>31.8</v>
          </cell>
          <cell r="AI154">
            <v>8.3000000000000007</v>
          </cell>
          <cell r="AJ154">
            <v>33.174999999999997</v>
          </cell>
          <cell r="AK154">
            <v>38</v>
          </cell>
        </row>
        <row r="155">
          <cell r="A155" t="str">
            <v>INE684F01012</v>
          </cell>
          <cell r="C155" t="str">
            <v>Firstsource Solutions Limited</v>
          </cell>
          <cell r="E155" t="str">
            <v>India</v>
          </cell>
          <cell r="G155">
            <v>194.85</v>
          </cell>
          <cell r="H155">
            <v>2.3443070000000001</v>
          </cell>
          <cell r="I155">
            <v>0.88888888888888884</v>
          </cell>
          <cell r="J155">
            <v>8</v>
          </cell>
          <cell r="K155">
            <v>9</v>
          </cell>
          <cell r="L155">
            <v>-1.87019</v>
          </cell>
          <cell r="M155">
            <v>7.4333334000000004</v>
          </cell>
          <cell r="N155">
            <v>7.5750000000000002</v>
          </cell>
          <cell r="O155">
            <v>-1.8701861386138607</v>
          </cell>
          <cell r="P155">
            <v>-7.4139989999999996</v>
          </cell>
          <cell r="Q155">
            <v>7.4333334000000004</v>
          </cell>
          <cell r="R155">
            <v>8.0285709999999995</v>
          </cell>
          <cell r="S155">
            <v>-7.4139918548394075</v>
          </cell>
          <cell r="T155">
            <v>160</v>
          </cell>
          <cell r="U155">
            <v>184</v>
          </cell>
          <cell r="V155">
            <v>230</v>
          </cell>
          <cell r="W155">
            <v>4.8752339999999998E-2</v>
          </cell>
          <cell r="X155">
            <v>3.8149003000000001E-2</v>
          </cell>
          <cell r="Y155">
            <v>4.6246401999999999E-2</v>
          </cell>
          <cell r="Z155">
            <v>1.7</v>
          </cell>
          <cell r="AA155">
            <v>1.85</v>
          </cell>
          <cell r="AB155">
            <v>-8.1081081081081141E-2</v>
          </cell>
          <cell r="AC155">
            <v>0</v>
          </cell>
          <cell r="AD155">
            <v>0.20508056999999999</v>
          </cell>
          <cell r="AE155">
            <v>19.400000000000002</v>
          </cell>
          <cell r="AF155">
            <v>21.2</v>
          </cell>
          <cell r="AG155">
            <v>75.400000000000006</v>
          </cell>
          <cell r="AH155">
            <v>81.2</v>
          </cell>
          <cell r="AI155">
            <v>8.3000000000000007</v>
          </cell>
          <cell r="AJ155">
            <v>38.365000000000002</v>
          </cell>
          <cell r="AK155">
            <v>50</v>
          </cell>
        </row>
        <row r="156">
          <cell r="A156" t="str">
            <v>INE061F01013</v>
          </cell>
          <cell r="C156" t="str">
            <v>Fortis Healthcare Ltd.</v>
          </cell>
          <cell r="E156" t="str">
            <v>India</v>
          </cell>
          <cell r="G156">
            <v>429</v>
          </cell>
          <cell r="H156">
            <v>5.1614456000000004</v>
          </cell>
          <cell r="I156">
            <v>1</v>
          </cell>
          <cell r="J156">
            <v>11</v>
          </cell>
          <cell r="K156">
            <v>11</v>
          </cell>
          <cell r="L156">
            <v>-0.40120234999999999</v>
          </cell>
          <cell r="M156">
            <v>8.0670330000000003</v>
          </cell>
          <cell r="N156">
            <v>8.0995279999999994</v>
          </cell>
          <cell r="O156">
            <v>-0.4011962178536721</v>
          </cell>
          <cell r="P156">
            <v>-1.3944135</v>
          </cell>
          <cell r="Q156">
            <v>8.0670330000000003</v>
          </cell>
          <cell r="R156">
            <v>8.1811109999999996</v>
          </cell>
          <cell r="S156">
            <v>-1.3944071899281041</v>
          </cell>
          <cell r="T156">
            <v>385</v>
          </cell>
          <cell r="U156">
            <v>450</v>
          </cell>
          <cell r="V156">
            <v>495</v>
          </cell>
          <cell r="W156">
            <v>4.5336794999999999E-2</v>
          </cell>
          <cell r="X156">
            <v>1.8804273E-2</v>
          </cell>
          <cell r="Y156">
            <v>2.46187E-2</v>
          </cell>
          <cell r="Z156">
            <v>2.2000000000000002</v>
          </cell>
          <cell r="AA156">
            <v>1.9750000000000001</v>
          </cell>
          <cell r="AB156">
            <v>0.11392405063291133</v>
          </cell>
          <cell r="AC156">
            <v>1</v>
          </cell>
          <cell r="AD156">
            <v>0.20508056999999999</v>
          </cell>
          <cell r="AE156">
            <v>33.700000000000003</v>
          </cell>
          <cell r="AF156">
            <v>41.199999999999996</v>
          </cell>
          <cell r="AG156">
            <v>73.7</v>
          </cell>
          <cell r="AH156">
            <v>86</v>
          </cell>
          <cell r="AI156">
            <v>91.8</v>
          </cell>
          <cell r="AJ156">
            <v>59.52000000000001</v>
          </cell>
          <cell r="AK156">
            <v>80.2</v>
          </cell>
        </row>
        <row r="157">
          <cell r="A157" t="str">
            <v>INE388Y01029</v>
          </cell>
          <cell r="C157" t="str">
            <v>FSN E-Commerce Ventures Ltd.</v>
          </cell>
          <cell r="E157" t="str">
            <v>India</v>
          </cell>
          <cell r="G157">
            <v>161.05000000000001</v>
          </cell>
          <cell r="H157">
            <v>1.9376477000000001</v>
          </cell>
          <cell r="I157">
            <v>0.56521739130434778</v>
          </cell>
          <cell r="J157">
            <v>13</v>
          </cell>
          <cell r="K157">
            <v>23</v>
          </cell>
          <cell r="L157">
            <v>-11.05589</v>
          </cell>
          <cell r="M157">
            <v>0.27075335</v>
          </cell>
          <cell r="N157">
            <v>0.30440798000000002</v>
          </cell>
          <cell r="O157">
            <v>-11.055764701043646</v>
          </cell>
          <cell r="P157">
            <v>-23.430665999999999</v>
          </cell>
          <cell r="Q157">
            <v>0.27075335</v>
          </cell>
          <cell r="R157">
            <v>0.35360467000000001</v>
          </cell>
          <cell r="S157">
            <v>-23.430493720572187</v>
          </cell>
          <cell r="T157">
            <v>125</v>
          </cell>
          <cell r="U157">
            <v>185</v>
          </cell>
          <cell r="V157">
            <v>250</v>
          </cell>
          <cell r="W157">
            <v>5.0635329999999999E-2</v>
          </cell>
          <cell r="X157">
            <v>1.6811757000000001E-3</v>
          </cell>
          <cell r="Y157">
            <v>5.2154439999999996E-3</v>
          </cell>
          <cell r="Z157">
            <v>0.17</v>
          </cell>
          <cell r="AA157">
            <v>0.13774049999999999</v>
          </cell>
          <cell r="AB157">
            <v>0.23420489979345227</v>
          </cell>
          <cell r="AC157">
            <v>1</v>
          </cell>
          <cell r="AD157">
            <v>0.20508056999999999</v>
          </cell>
          <cell r="AE157">
            <v>3.8</v>
          </cell>
          <cell r="AF157">
            <v>7.0000000000000009</v>
          </cell>
          <cell r="AG157">
            <v>76</v>
          </cell>
          <cell r="AH157">
            <v>44.6</v>
          </cell>
          <cell r="AI157">
            <v>91.8</v>
          </cell>
          <cell r="AJ157">
            <v>39.93</v>
          </cell>
          <cell r="AK157">
            <v>54.1</v>
          </cell>
        </row>
        <row r="158">
          <cell r="A158" t="str">
            <v>INE129A01019</v>
          </cell>
          <cell r="C158" t="str">
            <v>GAIL (India) Limited</v>
          </cell>
          <cell r="E158" t="str">
            <v>India</v>
          </cell>
          <cell r="G158">
            <v>165.4</v>
          </cell>
          <cell r="H158">
            <v>1.9899838999999999</v>
          </cell>
          <cell r="I158">
            <v>0.65517241379310343</v>
          </cell>
          <cell r="J158">
            <v>19</v>
          </cell>
          <cell r="K158">
            <v>29</v>
          </cell>
          <cell r="L158">
            <v>2.0596519999999998</v>
          </cell>
          <cell r="M158">
            <v>12.71026</v>
          </cell>
          <cell r="N158">
            <v>12.453756</v>
          </cell>
          <cell r="O158">
            <v>2.059651722741318</v>
          </cell>
          <cell r="P158">
            <v>0.66967213000000003</v>
          </cell>
          <cell r="Q158">
            <v>12.71026</v>
          </cell>
          <cell r="R158">
            <v>12.62571</v>
          </cell>
          <cell r="S158">
            <v>0.66966530991128259</v>
          </cell>
          <cell r="T158">
            <v>122</v>
          </cell>
          <cell r="U158">
            <v>154</v>
          </cell>
          <cell r="V158">
            <v>200</v>
          </cell>
          <cell r="W158">
            <v>5.3514323000000003E-2</v>
          </cell>
          <cell r="X158">
            <v>7.6845594000000003E-2</v>
          </cell>
          <cell r="Y158">
            <v>8.6752065000000003E-2</v>
          </cell>
          <cell r="Z158">
            <v>3.6349309999999999</v>
          </cell>
          <cell r="AA158">
            <v>3.3278471999999999</v>
          </cell>
          <cell r="AB158">
            <v>9.2277013199404179E-2</v>
          </cell>
          <cell r="AC158">
            <v>0</v>
          </cell>
          <cell r="AD158">
            <v>0.20508056999999999</v>
          </cell>
          <cell r="AE158">
            <v>89.7</v>
          </cell>
          <cell r="AF158">
            <v>69.3</v>
          </cell>
          <cell r="AG158">
            <v>77.2</v>
          </cell>
          <cell r="AH158">
            <v>53.900000000000006</v>
          </cell>
          <cell r="AI158">
            <v>8.3000000000000007</v>
          </cell>
          <cell r="AJ158">
            <v>65.685000000000002</v>
          </cell>
          <cell r="AK158">
            <v>88.2</v>
          </cell>
        </row>
        <row r="159">
          <cell r="A159" t="str">
            <v>INE600K01018</v>
          </cell>
          <cell r="C159" t="str">
            <v>Galaxy Surfactants Ltd.</v>
          </cell>
          <cell r="E159" t="str">
            <v>India</v>
          </cell>
          <cell r="G159">
            <v>2703.2</v>
          </cell>
          <cell r="H159">
            <v>32.523125</v>
          </cell>
          <cell r="I159">
            <v>0.41666666666666669</v>
          </cell>
          <cell r="J159">
            <v>5</v>
          </cell>
          <cell r="K159">
            <v>12</v>
          </cell>
          <cell r="L159">
            <v>-0.32156992000000001</v>
          </cell>
          <cell r="M159">
            <v>98.063640000000007</v>
          </cell>
          <cell r="N159">
            <v>98.38</v>
          </cell>
          <cell r="O159">
            <v>-0.32156942467980176</v>
          </cell>
          <cell r="P159">
            <v>-1.2179489999999999</v>
          </cell>
          <cell r="Q159">
            <v>98.063640000000007</v>
          </cell>
          <cell r="R159">
            <v>99.272729999999996</v>
          </cell>
          <cell r="S159">
            <v>-1.2179477687376927</v>
          </cell>
          <cell r="T159">
            <v>2605</v>
          </cell>
          <cell r="U159">
            <v>3250</v>
          </cell>
          <cell r="V159">
            <v>3814</v>
          </cell>
          <cell r="W159">
            <v>1.1836308E-2</v>
          </cell>
          <cell r="X159">
            <v>3.6276870000000003E-2</v>
          </cell>
          <cell r="Y159">
            <v>4.2310126000000003E-2</v>
          </cell>
          <cell r="Z159">
            <v>21.9</v>
          </cell>
          <cell r="AA159">
            <v>21.9</v>
          </cell>
          <cell r="AB159">
            <v>0</v>
          </cell>
          <cell r="AC159">
            <v>0</v>
          </cell>
          <cell r="AD159">
            <v>0.20508056999999999</v>
          </cell>
          <cell r="AE159">
            <v>35.299999999999997</v>
          </cell>
          <cell r="AF159">
            <v>42.199999999999996</v>
          </cell>
          <cell r="AG159">
            <v>51.1</v>
          </cell>
          <cell r="AH159">
            <v>28.000000000000004</v>
          </cell>
          <cell r="AI159">
            <v>8.3000000000000007</v>
          </cell>
          <cell r="AJ159">
            <v>36.195</v>
          </cell>
          <cell r="AK159">
            <v>46.6</v>
          </cell>
        </row>
        <row r="160">
          <cell r="A160" t="str">
            <v>INE276A01018</v>
          </cell>
          <cell r="C160" t="str">
            <v>Garware Technical Fibres Limited</v>
          </cell>
          <cell r="E160" t="str">
            <v>India</v>
          </cell>
          <cell r="G160">
            <v>3673.4</v>
          </cell>
          <cell r="H160">
            <v>44.195929999999997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91.72</v>
          </cell>
          <cell r="O160">
            <v>-100</v>
          </cell>
          <cell r="P160">
            <v>0</v>
          </cell>
          <cell r="Q160">
            <v>0</v>
          </cell>
          <cell r="R160">
            <v>91.72</v>
          </cell>
          <cell r="S160">
            <v>-100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 t="e">
            <v>#N/A</v>
          </cell>
          <cell r="Z160" t="e">
            <v>#N/A</v>
          </cell>
          <cell r="AA160" t="e">
            <v>#N/A</v>
          </cell>
          <cell r="AB160">
            <v>0</v>
          </cell>
          <cell r="AC160">
            <v>0</v>
          </cell>
          <cell r="AD160">
            <v>0.20508056999999999</v>
          </cell>
          <cell r="AE160">
            <v>42.5</v>
          </cell>
          <cell r="AF160">
            <v>49.4</v>
          </cell>
          <cell r="AG160">
            <v>12.7</v>
          </cell>
          <cell r="AH160">
            <v>0.1</v>
          </cell>
          <cell r="AI160">
            <v>8.3000000000000007</v>
          </cell>
          <cell r="AJ160">
            <v>27.405000000000005</v>
          </cell>
          <cell r="AK160">
            <v>17.100000000000001</v>
          </cell>
        </row>
        <row r="161">
          <cell r="A161" t="str">
            <v>INE481Y01014</v>
          </cell>
          <cell r="C161" t="str">
            <v>General Insurance Corporation of India</v>
          </cell>
          <cell r="E161" t="str">
            <v>India</v>
          </cell>
          <cell r="G161">
            <v>352.7</v>
          </cell>
          <cell r="H161">
            <v>4.2434545000000004</v>
          </cell>
          <cell r="I161">
            <v>0.5</v>
          </cell>
          <cell r="J161">
            <v>2</v>
          </cell>
          <cell r="K161">
            <v>4</v>
          </cell>
          <cell r="L161">
            <v>-5.0396485000000002</v>
          </cell>
          <cell r="M161">
            <v>34.793472000000001</v>
          </cell>
          <cell r="N161">
            <v>36.64</v>
          </cell>
          <cell r="O161">
            <v>-5.0396506550218323</v>
          </cell>
          <cell r="P161">
            <v>11.10209</v>
          </cell>
          <cell r="Q161">
            <v>34.793472000000001</v>
          </cell>
          <cell r="R161">
            <v>31.316668</v>
          </cell>
          <cell r="S161">
            <v>11.102087872183585</v>
          </cell>
          <cell r="T161">
            <v>221</v>
          </cell>
          <cell r="U161">
            <v>233</v>
          </cell>
          <cell r="V161">
            <v>350</v>
          </cell>
          <cell r="W161">
            <v>-4.5130606000000004E-2</v>
          </cell>
          <cell r="X161">
            <v>9.8648910000000006E-2</v>
          </cell>
          <cell r="Y161">
            <v>0.10950616000000001</v>
          </cell>
          <cell r="Z161" t="e">
            <v>#N/A</v>
          </cell>
          <cell r="AA161" t="e">
            <v>#N/A</v>
          </cell>
          <cell r="AB161">
            <v>0</v>
          </cell>
          <cell r="AC161">
            <v>0</v>
          </cell>
          <cell r="AD161">
            <v>0.20508056999999999</v>
          </cell>
          <cell r="AE161">
            <v>8.7999999999999989</v>
          </cell>
          <cell r="AF161">
            <v>93.300000000000011</v>
          </cell>
          <cell r="AG161">
            <v>3.3000000000000003</v>
          </cell>
          <cell r="AH161">
            <v>33.6</v>
          </cell>
          <cell r="AI161">
            <v>8.3000000000000007</v>
          </cell>
          <cell r="AJ161">
            <v>30.955000000000002</v>
          </cell>
          <cell r="AK161">
            <v>33.200000000000003</v>
          </cell>
        </row>
        <row r="162">
          <cell r="A162" t="str">
            <v>INE539A01019</v>
          </cell>
          <cell r="C162" t="str">
            <v>Ghcl Limited</v>
          </cell>
          <cell r="E162" t="str">
            <v>India</v>
          </cell>
          <cell r="G162">
            <v>583.4</v>
          </cell>
          <cell r="H162">
            <v>7.0190849999999996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88.9</v>
          </cell>
          <cell r="N162">
            <v>88.9</v>
          </cell>
          <cell r="O162">
            <v>0</v>
          </cell>
          <cell r="P162">
            <v>2.8935184</v>
          </cell>
          <cell r="Q162">
            <v>88.9</v>
          </cell>
          <cell r="R162">
            <v>86.4</v>
          </cell>
          <cell r="S162">
            <v>2.8935185185185119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0.15238257999999999</v>
          </cell>
          <cell r="Y162">
            <v>0.16352417</v>
          </cell>
          <cell r="Z162" t="e">
            <v>#N/A</v>
          </cell>
          <cell r="AA162" t="e">
            <v>#N/A</v>
          </cell>
          <cell r="AB162">
            <v>0</v>
          </cell>
          <cell r="AC162">
            <v>0</v>
          </cell>
          <cell r="AD162">
            <v>0.20508056999999999</v>
          </cell>
          <cell r="AE162">
            <v>42.5</v>
          </cell>
          <cell r="AF162">
            <v>77.3</v>
          </cell>
          <cell r="AG162">
            <v>12.7</v>
          </cell>
          <cell r="AH162">
            <v>0.1</v>
          </cell>
          <cell r="AI162">
            <v>8.3000000000000007</v>
          </cell>
          <cell r="AJ162">
            <v>34.379999999999995</v>
          </cell>
          <cell r="AK162">
            <v>41.199999999999996</v>
          </cell>
        </row>
        <row r="163">
          <cell r="A163" t="str">
            <v>INE322A01010</v>
          </cell>
          <cell r="C163" t="str">
            <v>Gillette India Limited</v>
          </cell>
          <cell r="E163" t="str">
            <v>India</v>
          </cell>
          <cell r="G163">
            <v>6500.85</v>
          </cell>
          <cell r="H163">
            <v>78.213949999999997</v>
          </cell>
          <cell r="I163">
            <v>1</v>
          </cell>
          <cell r="J163">
            <v>1</v>
          </cell>
          <cell r="K163">
            <v>1</v>
          </cell>
          <cell r="L163">
            <v>0</v>
          </cell>
          <cell r="M163">
            <v>115.2</v>
          </cell>
          <cell r="N163">
            <v>115.2</v>
          </cell>
          <cell r="O163">
            <v>0</v>
          </cell>
          <cell r="P163">
            <v>-3.1118627000000001</v>
          </cell>
          <cell r="Q163">
            <v>115.2</v>
          </cell>
          <cell r="R163">
            <v>118.9</v>
          </cell>
          <cell r="S163">
            <v>-3.1118587047939461</v>
          </cell>
          <cell r="T163">
            <v>6850</v>
          </cell>
          <cell r="U163">
            <v>6850</v>
          </cell>
          <cell r="V163">
            <v>6850</v>
          </cell>
          <cell r="W163">
            <v>0</v>
          </cell>
          <cell r="X163">
            <v>1.7720758999999999E-2</v>
          </cell>
          <cell r="Y163">
            <v>2.0181973999999998E-2</v>
          </cell>
          <cell r="Z163" t="e">
            <v>#N/A</v>
          </cell>
          <cell r="AA163" t="e">
            <v>#N/A</v>
          </cell>
          <cell r="AB163">
            <v>0</v>
          </cell>
          <cell r="AC163">
            <v>0</v>
          </cell>
          <cell r="AD163">
            <v>0.20508056999999999</v>
          </cell>
          <cell r="AE163">
            <v>42.5</v>
          </cell>
          <cell r="AF163">
            <v>32</v>
          </cell>
          <cell r="AG163">
            <v>12.7</v>
          </cell>
          <cell r="AH163">
            <v>86</v>
          </cell>
          <cell r="AI163">
            <v>8.3000000000000007</v>
          </cell>
          <cell r="AJ163">
            <v>31.645</v>
          </cell>
          <cell r="AK163">
            <v>35.199999999999996</v>
          </cell>
        </row>
        <row r="164">
          <cell r="A164" t="str">
            <v>INE068V01023</v>
          </cell>
          <cell r="C164" t="str">
            <v>Gland Pharma Ltd.</v>
          </cell>
          <cell r="E164" t="str">
            <v>India</v>
          </cell>
          <cell r="G164">
            <v>1897.9</v>
          </cell>
          <cell r="H164">
            <v>22.834284</v>
          </cell>
          <cell r="I164">
            <v>0.6</v>
          </cell>
          <cell r="J164">
            <v>9</v>
          </cell>
          <cell r="K164">
            <v>15</v>
          </cell>
          <cell r="L164">
            <v>0.50218969999999996</v>
          </cell>
          <cell r="M164">
            <v>59.237395999999997</v>
          </cell>
          <cell r="N164">
            <v>58.941400000000002</v>
          </cell>
          <cell r="O164">
            <v>0.50218691785399727</v>
          </cell>
          <cell r="P164">
            <v>0.53126675000000001</v>
          </cell>
          <cell r="Q164">
            <v>59.237395999999997</v>
          </cell>
          <cell r="R164">
            <v>58.924349999999997</v>
          </cell>
          <cell r="S164">
            <v>0.53126763383897213</v>
          </cell>
          <cell r="T164">
            <v>906</v>
          </cell>
          <cell r="U164">
            <v>1764</v>
          </cell>
          <cell r="V164">
            <v>2280</v>
          </cell>
          <cell r="W164">
            <v>4.0373020000000003E-2</v>
          </cell>
          <cell r="X164">
            <v>3.1212074999999999E-2</v>
          </cell>
          <cell r="Y164">
            <v>3.7197559999999998E-2</v>
          </cell>
          <cell r="Z164">
            <v>14.32</v>
          </cell>
          <cell r="AA164">
            <v>14.006667</v>
          </cell>
          <cell r="AB164">
            <v>2.2370275526647498E-2</v>
          </cell>
          <cell r="AC164">
            <v>0</v>
          </cell>
          <cell r="AD164">
            <v>0.20508056999999999</v>
          </cell>
          <cell r="AE164">
            <v>79.100000000000009</v>
          </cell>
          <cell r="AF164">
            <v>68.100000000000009</v>
          </cell>
          <cell r="AG164">
            <v>71.3</v>
          </cell>
          <cell r="AH164">
            <v>46.6</v>
          </cell>
          <cell r="AI164">
            <v>8.3000000000000007</v>
          </cell>
          <cell r="AJ164">
            <v>60.529999999999994</v>
          </cell>
          <cell r="AK164">
            <v>81.399999999999991</v>
          </cell>
        </row>
        <row r="165">
          <cell r="A165" t="str">
            <v>INE159A01016</v>
          </cell>
          <cell r="C165" t="str">
            <v>GlaxoSmithKline Pharmaceuticals Limited</v>
          </cell>
          <cell r="E165" t="str">
            <v>India</v>
          </cell>
          <cell r="G165">
            <v>2181.4499999999998</v>
          </cell>
          <cell r="H165">
            <v>26.24577</v>
          </cell>
          <cell r="I165">
            <v>0.25</v>
          </cell>
          <cell r="J165">
            <v>1</v>
          </cell>
          <cell r="K165">
            <v>4</v>
          </cell>
          <cell r="L165">
            <v>2.4618007999999998</v>
          </cell>
          <cell r="M165">
            <v>40.233333999999999</v>
          </cell>
          <cell r="N165">
            <v>39.266666000000001</v>
          </cell>
          <cell r="O165">
            <v>2.4618030978234673</v>
          </cell>
          <cell r="P165">
            <v>10.988505999999999</v>
          </cell>
          <cell r="Q165">
            <v>40.233333999999999</v>
          </cell>
          <cell r="R165">
            <v>36.25</v>
          </cell>
          <cell r="S165">
            <v>10.988507586206886</v>
          </cell>
          <cell r="T165">
            <v>1480</v>
          </cell>
          <cell r="U165">
            <v>1599.5</v>
          </cell>
          <cell r="V165">
            <v>2450</v>
          </cell>
          <cell r="W165">
            <v>0.12373896999999999</v>
          </cell>
          <cell r="X165">
            <v>1.844339E-2</v>
          </cell>
          <cell r="Y165">
            <v>2.0490957000000001E-2</v>
          </cell>
          <cell r="Z165" t="e">
            <v>#N/A</v>
          </cell>
          <cell r="AA165" t="e">
            <v>#N/A</v>
          </cell>
          <cell r="AB165">
            <v>0</v>
          </cell>
          <cell r="AC165">
            <v>0</v>
          </cell>
          <cell r="AD165">
            <v>0.20508056999999999</v>
          </cell>
          <cell r="AE165">
            <v>90.9</v>
          </cell>
          <cell r="AF165">
            <v>92.9</v>
          </cell>
          <cell r="AG165">
            <v>90.4</v>
          </cell>
          <cell r="AH165">
            <v>19.100000000000001</v>
          </cell>
          <cell r="AI165">
            <v>8.3000000000000007</v>
          </cell>
          <cell r="AJ165">
            <v>71.705000000000013</v>
          </cell>
          <cell r="AK165">
            <v>92.600000000000009</v>
          </cell>
        </row>
        <row r="166">
          <cell r="A166" t="str">
            <v>INE935A01035</v>
          </cell>
          <cell r="C166" t="str">
            <v>Glenmark Pharmaceuticals Limited</v>
          </cell>
          <cell r="E166" t="str">
            <v>India</v>
          </cell>
          <cell r="G166">
            <v>890.25</v>
          </cell>
          <cell r="H166">
            <v>10.710902000000001</v>
          </cell>
          <cell r="I166">
            <v>0.4</v>
          </cell>
          <cell r="J166">
            <v>4</v>
          </cell>
          <cell r="K166">
            <v>10</v>
          </cell>
          <cell r="L166">
            <v>-4.6921495999999996</v>
          </cell>
          <cell r="M166">
            <v>34.406999999999996</v>
          </cell>
          <cell r="N166">
            <v>36.100909999999999</v>
          </cell>
          <cell r="O166">
            <v>-4.6921531894902451</v>
          </cell>
          <cell r="P166">
            <v>-5.2386002999999999</v>
          </cell>
          <cell r="Q166">
            <v>34.406999999999996</v>
          </cell>
          <cell r="R166">
            <v>36.309089999999998</v>
          </cell>
          <cell r="S166">
            <v>-5.2386055392740545</v>
          </cell>
          <cell r="T166">
            <v>570</v>
          </cell>
          <cell r="U166">
            <v>840</v>
          </cell>
          <cell r="V166">
            <v>960</v>
          </cell>
          <cell r="W166">
            <v>5.6056522999999997E-2</v>
          </cell>
          <cell r="X166">
            <v>3.8648694999999997E-2</v>
          </cell>
          <cell r="Y166">
            <v>5.14055E-2</v>
          </cell>
          <cell r="Z166" t="e">
            <v>#N/A</v>
          </cell>
          <cell r="AA166" t="e">
            <v>#N/A</v>
          </cell>
          <cell r="AB166">
            <v>0</v>
          </cell>
          <cell r="AC166">
            <v>0</v>
          </cell>
          <cell r="AD166">
            <v>0.20508056999999999</v>
          </cell>
          <cell r="AE166">
            <v>9.6</v>
          </cell>
          <cell r="AF166">
            <v>26</v>
          </cell>
          <cell r="AG166">
            <v>77.8</v>
          </cell>
          <cell r="AH166">
            <v>26.8</v>
          </cell>
          <cell r="AI166">
            <v>8.3000000000000007</v>
          </cell>
          <cell r="AJ166">
            <v>32.274999999999999</v>
          </cell>
          <cell r="AK166">
            <v>36.6</v>
          </cell>
        </row>
        <row r="167">
          <cell r="A167" t="str">
            <v>INE541A01023</v>
          </cell>
          <cell r="C167" t="str">
            <v>GMM Pfaudler Limited</v>
          </cell>
          <cell r="E167" t="str">
            <v>India</v>
          </cell>
          <cell r="G167">
            <v>1536.85</v>
          </cell>
          <cell r="H167">
            <v>18.490368</v>
          </cell>
          <cell r="I167">
            <v>1</v>
          </cell>
          <cell r="J167">
            <v>1</v>
          </cell>
          <cell r="K167">
            <v>1</v>
          </cell>
          <cell r="L167">
            <v>0</v>
          </cell>
          <cell r="M167">
            <v>51.9</v>
          </cell>
          <cell r="N167">
            <v>51.9</v>
          </cell>
          <cell r="O167">
            <v>0</v>
          </cell>
          <cell r="P167">
            <v>0.19305462000000001</v>
          </cell>
          <cell r="Q167">
            <v>51.9</v>
          </cell>
          <cell r="R167">
            <v>51.8</v>
          </cell>
          <cell r="S167">
            <v>0.19305019305020377</v>
          </cell>
          <cell r="T167">
            <v>2072</v>
          </cell>
          <cell r="U167">
            <v>2072</v>
          </cell>
          <cell r="V167">
            <v>2072</v>
          </cell>
          <cell r="W167">
            <v>0</v>
          </cell>
          <cell r="X167">
            <v>3.3770374999999998E-2</v>
          </cell>
          <cell r="Y167">
            <v>4.170869E-2</v>
          </cell>
          <cell r="Z167" t="e">
            <v>#N/A</v>
          </cell>
          <cell r="AA167" t="e">
            <v>#N/A</v>
          </cell>
          <cell r="AB167">
            <v>0</v>
          </cell>
          <cell r="AC167">
            <v>0</v>
          </cell>
          <cell r="AD167">
            <v>0.20508056999999999</v>
          </cell>
          <cell r="AE167">
            <v>42.5</v>
          </cell>
          <cell r="AF167">
            <v>65.100000000000009</v>
          </cell>
          <cell r="AG167">
            <v>12.7</v>
          </cell>
          <cell r="AH167">
            <v>86</v>
          </cell>
          <cell r="AI167">
            <v>8.3000000000000007</v>
          </cell>
          <cell r="AJ167">
            <v>39.92</v>
          </cell>
          <cell r="AK167">
            <v>53.900000000000006</v>
          </cell>
        </row>
        <row r="168">
          <cell r="A168" t="str">
            <v>INE776C01039</v>
          </cell>
          <cell r="C168" t="str">
            <v>GMR Airports Infrastructure Limited</v>
          </cell>
          <cell r="E168" t="str">
            <v>India</v>
          </cell>
          <cell r="G168">
            <v>77.34</v>
          </cell>
          <cell r="H168">
            <v>0.93050396000000002</v>
          </cell>
          <cell r="I168">
            <v>0.5</v>
          </cell>
          <cell r="J168">
            <v>1</v>
          </cell>
          <cell r="K168">
            <v>2</v>
          </cell>
          <cell r="L168">
            <v>0</v>
          </cell>
          <cell r="M168">
            <v>-0.8</v>
          </cell>
          <cell r="N168">
            <v>-0.8</v>
          </cell>
          <cell r="O168">
            <v>0</v>
          </cell>
          <cell r="P168">
            <v>-100000</v>
          </cell>
          <cell r="Q168">
            <v>-0.8</v>
          </cell>
          <cell r="R168">
            <v>-0.55000000000000004</v>
          </cell>
          <cell r="S168">
            <v>45.45454545454546</v>
          </cell>
          <cell r="T168">
            <v>63</v>
          </cell>
          <cell r="U168">
            <v>63</v>
          </cell>
          <cell r="V168">
            <v>63</v>
          </cell>
          <cell r="W168">
            <v>0</v>
          </cell>
          <cell r="X168">
            <v>0</v>
          </cell>
          <cell r="Y168" t="e">
            <v>#N/A</v>
          </cell>
          <cell r="Z168" t="e">
            <v>#N/A</v>
          </cell>
          <cell r="AA168" t="e">
            <v>#N/A</v>
          </cell>
          <cell r="AB168">
            <v>0</v>
          </cell>
          <cell r="AC168">
            <v>0</v>
          </cell>
          <cell r="AD168">
            <v>0.20508056999999999</v>
          </cell>
          <cell r="AE168">
            <v>42.5</v>
          </cell>
          <cell r="AF168">
            <v>0.2</v>
          </cell>
          <cell r="AG168">
            <v>12.7</v>
          </cell>
          <cell r="AH168">
            <v>33.6</v>
          </cell>
          <cell r="AI168">
            <v>8.3000000000000007</v>
          </cell>
          <cell r="AJ168">
            <v>18.455000000000002</v>
          </cell>
          <cell r="AK168">
            <v>5.5</v>
          </cell>
        </row>
        <row r="169">
          <cell r="A169" t="str">
            <v>INE260B01028</v>
          </cell>
          <cell r="C169" t="str">
            <v>Godfrey Phillips India Ltd.</v>
          </cell>
          <cell r="E169" t="str">
            <v>India</v>
          </cell>
          <cell r="G169">
            <v>2259</v>
          </cell>
          <cell r="H169">
            <v>27.178799999999999</v>
          </cell>
          <cell r="I169">
            <v>1</v>
          </cell>
          <cell r="J169">
            <v>1</v>
          </cell>
          <cell r="K169">
            <v>1</v>
          </cell>
          <cell r="L169">
            <v>0</v>
          </cell>
          <cell r="M169">
            <v>147.4</v>
          </cell>
          <cell r="N169">
            <v>147.4</v>
          </cell>
          <cell r="O169">
            <v>0</v>
          </cell>
          <cell r="P169">
            <v>-2.6420080000000001</v>
          </cell>
          <cell r="Q169">
            <v>147.4</v>
          </cell>
          <cell r="R169">
            <v>151.4</v>
          </cell>
          <cell r="S169">
            <v>-2.6420079260237816</v>
          </cell>
          <cell r="T169">
            <v>2530</v>
          </cell>
          <cell r="U169">
            <v>2530</v>
          </cell>
          <cell r="V169">
            <v>2530</v>
          </cell>
          <cell r="W169">
            <v>0</v>
          </cell>
          <cell r="X169">
            <v>6.5250106000000002E-2</v>
          </cell>
          <cell r="Y169">
            <v>7.5918550000000001E-2</v>
          </cell>
          <cell r="Z169" t="e">
            <v>#N/A</v>
          </cell>
          <cell r="AA169" t="e">
            <v>#N/A</v>
          </cell>
          <cell r="AB169">
            <v>0</v>
          </cell>
          <cell r="AC169">
            <v>0</v>
          </cell>
          <cell r="AD169">
            <v>0.20508056999999999</v>
          </cell>
          <cell r="AE169">
            <v>42.5</v>
          </cell>
          <cell r="AF169">
            <v>34.799999999999997</v>
          </cell>
          <cell r="AG169">
            <v>12.7</v>
          </cell>
          <cell r="AH169">
            <v>86</v>
          </cell>
          <cell r="AI169">
            <v>8.3000000000000007</v>
          </cell>
          <cell r="AJ169">
            <v>32.344999999999999</v>
          </cell>
          <cell r="AK169">
            <v>36.799999999999997</v>
          </cell>
        </row>
        <row r="170">
          <cell r="A170" t="str">
            <v>INE850D01014</v>
          </cell>
          <cell r="C170" t="str">
            <v>Godrej Agrovet Limited</v>
          </cell>
          <cell r="E170" t="str">
            <v>India</v>
          </cell>
          <cell r="G170">
            <v>533.54999999999995</v>
          </cell>
          <cell r="H170">
            <v>6.4193224999999998</v>
          </cell>
          <cell r="I170">
            <v>0.33333333333333331</v>
          </cell>
          <cell r="J170">
            <v>2</v>
          </cell>
          <cell r="K170">
            <v>6</v>
          </cell>
          <cell r="L170">
            <v>-0.97087014000000005</v>
          </cell>
          <cell r="M170">
            <v>17</v>
          </cell>
          <cell r="N170">
            <v>17.166665999999999</v>
          </cell>
          <cell r="O170">
            <v>-0.9708699406163035</v>
          </cell>
          <cell r="P170">
            <v>-5.3986549999999998</v>
          </cell>
          <cell r="Q170">
            <v>17</v>
          </cell>
          <cell r="R170">
            <v>17.970146</v>
          </cell>
          <cell r="S170">
            <v>-5.3986539675303646</v>
          </cell>
          <cell r="T170">
            <v>420</v>
          </cell>
          <cell r="U170">
            <v>481.5</v>
          </cell>
          <cell r="V170">
            <v>545</v>
          </cell>
          <cell r="W170">
            <v>-6.3990605000000004E-3</v>
          </cell>
          <cell r="X170">
            <v>3.1862057999999999E-2</v>
          </cell>
          <cell r="Y170">
            <v>4.2732640000000002E-2</v>
          </cell>
          <cell r="Z170">
            <v>4.0999999999999996</v>
          </cell>
          <cell r="AA170">
            <v>3.85</v>
          </cell>
          <cell r="AB170">
            <v>6.4935064935064846E-2</v>
          </cell>
          <cell r="AC170">
            <v>0</v>
          </cell>
          <cell r="AD170">
            <v>0.20508056999999999</v>
          </cell>
          <cell r="AE170">
            <v>25.5</v>
          </cell>
          <cell r="AF170">
            <v>25.6</v>
          </cell>
          <cell r="AG170">
            <v>9.9</v>
          </cell>
          <cell r="AH170">
            <v>22.1</v>
          </cell>
          <cell r="AI170">
            <v>8.3000000000000007</v>
          </cell>
          <cell r="AJ170">
            <v>18.705000000000002</v>
          </cell>
          <cell r="AK170">
            <v>5.7</v>
          </cell>
        </row>
        <row r="171">
          <cell r="A171" t="str">
            <v>INE102D01028</v>
          </cell>
          <cell r="C171" t="str">
            <v>Godrej Consumer Products Limited</v>
          </cell>
          <cell r="E171" t="str">
            <v>India</v>
          </cell>
          <cell r="G171">
            <v>1157.3499999999999</v>
          </cell>
          <cell r="H171">
            <v>13.924473000000001</v>
          </cell>
          <cell r="I171">
            <v>0.76470588235294112</v>
          </cell>
          <cell r="J171">
            <v>26</v>
          </cell>
          <cell r="K171">
            <v>34</v>
          </cell>
          <cell r="L171">
            <v>-0.64678460000000004</v>
          </cell>
          <cell r="M171">
            <v>19.792916999999999</v>
          </cell>
          <cell r="N171">
            <v>19.921768</v>
          </cell>
          <cell r="O171">
            <v>-0.64678496406543884</v>
          </cell>
          <cell r="P171">
            <v>-3.0382297</v>
          </cell>
          <cell r="Q171">
            <v>19.792916999999999</v>
          </cell>
          <cell r="R171">
            <v>20.413115000000001</v>
          </cell>
          <cell r="S171">
            <v>-3.0382330183316042</v>
          </cell>
          <cell r="T171">
            <v>936</v>
          </cell>
          <cell r="U171">
            <v>1197</v>
          </cell>
          <cell r="V171">
            <v>1400</v>
          </cell>
          <cell r="W171">
            <v>3.0441121999999998E-2</v>
          </cell>
          <cell r="X171">
            <v>1.7101928999999998E-2</v>
          </cell>
          <cell r="Y171">
            <v>2.0666213999999999E-2</v>
          </cell>
          <cell r="Z171">
            <v>4.68</v>
          </cell>
          <cell r="AA171">
            <v>5.4046845000000001</v>
          </cell>
          <cell r="AB171">
            <v>-0.13408451501655649</v>
          </cell>
          <cell r="AC171">
            <v>-1</v>
          </cell>
          <cell r="AD171">
            <v>0.20508056999999999</v>
          </cell>
          <cell r="AE171">
            <v>29.9</v>
          </cell>
          <cell r="AF171">
            <v>32.6</v>
          </cell>
          <cell r="AG171">
            <v>66.3</v>
          </cell>
          <cell r="AH171">
            <v>67.7</v>
          </cell>
          <cell r="AI171">
            <v>0.1</v>
          </cell>
          <cell r="AJ171">
            <v>38.985000000000007</v>
          </cell>
          <cell r="AK171">
            <v>51.5</v>
          </cell>
        </row>
        <row r="172">
          <cell r="A172" t="str">
            <v>INE233A01035</v>
          </cell>
          <cell r="C172" t="str">
            <v>Godrej Industries Limited</v>
          </cell>
          <cell r="E172" t="str">
            <v>India</v>
          </cell>
          <cell r="G172">
            <v>845.95</v>
          </cell>
          <cell r="H172">
            <v>10.177913999999999</v>
          </cell>
          <cell r="I172">
            <v>1</v>
          </cell>
          <cell r="J172">
            <v>1</v>
          </cell>
          <cell r="K172">
            <v>1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760</v>
          </cell>
          <cell r="U172">
            <v>760</v>
          </cell>
          <cell r="V172">
            <v>760</v>
          </cell>
          <cell r="W172">
            <v>0</v>
          </cell>
          <cell r="X172">
            <v>0</v>
          </cell>
          <cell r="Y172" t="e">
            <v>#N/A</v>
          </cell>
          <cell r="Z172" t="e">
            <v>#N/A</v>
          </cell>
          <cell r="AA172" t="e">
            <v>#N/A</v>
          </cell>
          <cell r="AB172">
            <v>0</v>
          </cell>
          <cell r="AC172">
            <v>0</v>
          </cell>
          <cell r="AD172">
            <v>0.20508056999999999</v>
          </cell>
          <cell r="AE172">
            <v>42.5</v>
          </cell>
          <cell r="AF172">
            <v>49.4</v>
          </cell>
          <cell r="AG172">
            <v>12.7</v>
          </cell>
          <cell r="AH172">
            <v>86</v>
          </cell>
          <cell r="AI172">
            <v>8.3000000000000007</v>
          </cell>
          <cell r="AJ172">
            <v>35.994999999999997</v>
          </cell>
          <cell r="AK172">
            <v>44</v>
          </cell>
        </row>
        <row r="173">
          <cell r="A173" t="str">
            <v>INE484J01027</v>
          </cell>
          <cell r="C173" t="str">
            <v>Godrej Properties Limited</v>
          </cell>
          <cell r="E173" t="str">
            <v>India</v>
          </cell>
          <cell r="G173">
            <v>2326.5500000000002</v>
          </cell>
          <cell r="H173">
            <v>27.991520000000001</v>
          </cell>
          <cell r="I173">
            <v>0.29411764705882354</v>
          </cell>
          <cell r="J173">
            <v>5</v>
          </cell>
          <cell r="K173">
            <v>17</v>
          </cell>
          <cell r="L173">
            <v>-1.5656117000000001</v>
          </cell>
          <cell r="M173">
            <v>29.164145999999999</v>
          </cell>
          <cell r="N173">
            <v>29.628005999999999</v>
          </cell>
          <cell r="O173">
            <v>-1.5656132916943566</v>
          </cell>
          <cell r="P173">
            <v>-1.9820943</v>
          </cell>
          <cell r="Q173">
            <v>29.164145999999999</v>
          </cell>
          <cell r="R173">
            <v>29.753896999999998</v>
          </cell>
          <cell r="S173">
            <v>-1.9820966645142324</v>
          </cell>
          <cell r="T173">
            <v>1318</v>
          </cell>
          <cell r="U173">
            <v>1900</v>
          </cell>
          <cell r="V173">
            <v>2635</v>
          </cell>
          <cell r="W173">
            <v>5.2130530000000001E-2</v>
          </cell>
          <cell r="X173">
            <v>1.2535362E-2</v>
          </cell>
          <cell r="Y173">
            <v>1.616014E-2</v>
          </cell>
          <cell r="Z173">
            <v>5.99</v>
          </cell>
          <cell r="AA173">
            <v>5.99</v>
          </cell>
          <cell r="AB173">
            <v>0</v>
          </cell>
          <cell r="AC173">
            <v>0</v>
          </cell>
          <cell r="AD173">
            <v>0.20508056999999999</v>
          </cell>
          <cell r="AE173">
            <v>21.6</v>
          </cell>
          <cell r="AF173">
            <v>38.6</v>
          </cell>
          <cell r="AG173">
            <v>76.599999999999994</v>
          </cell>
          <cell r="AH173">
            <v>20.5</v>
          </cell>
          <cell r="AI173">
            <v>8.3000000000000007</v>
          </cell>
          <cell r="AJ173">
            <v>37.494999999999997</v>
          </cell>
          <cell r="AK173">
            <v>49</v>
          </cell>
        </row>
        <row r="174">
          <cell r="A174" t="str">
            <v>INE201P01022</v>
          </cell>
          <cell r="C174" t="str">
            <v>G R Infraprojects Ltd.</v>
          </cell>
          <cell r="E174" t="str">
            <v>India</v>
          </cell>
          <cell r="G174">
            <v>1162.8</v>
          </cell>
          <cell r="H174">
            <v>13.990045</v>
          </cell>
          <cell r="I174">
            <v>0.66666666666666663</v>
          </cell>
          <cell r="J174">
            <v>8</v>
          </cell>
          <cell r="K174">
            <v>12</v>
          </cell>
          <cell r="L174">
            <v>0</v>
          </cell>
          <cell r="M174">
            <v>73.223280000000003</v>
          </cell>
          <cell r="N174">
            <v>73.223280000000003</v>
          </cell>
          <cell r="O174">
            <v>0</v>
          </cell>
          <cell r="P174">
            <v>-12.609347</v>
          </cell>
          <cell r="Q174">
            <v>73.223280000000003</v>
          </cell>
          <cell r="R174">
            <v>83.788460000000001</v>
          </cell>
          <cell r="S174">
            <v>-12.609349783967861</v>
          </cell>
          <cell r="T174">
            <v>1010</v>
          </cell>
          <cell r="U174">
            <v>1289.5</v>
          </cell>
          <cell r="V174">
            <v>1680</v>
          </cell>
          <cell r="W174">
            <v>3.5561242999999996E-3</v>
          </cell>
          <cell r="X174">
            <v>6.2971520000000003E-2</v>
          </cell>
          <cell r="Y174">
            <v>7.0362166000000004E-2</v>
          </cell>
          <cell r="Z174">
            <v>16.62</v>
          </cell>
          <cell r="AA174">
            <v>17.309999999999999</v>
          </cell>
          <cell r="AB174">
            <v>-3.9861351819757251E-2</v>
          </cell>
          <cell r="AC174">
            <v>0</v>
          </cell>
          <cell r="AD174">
            <v>0.20508056999999999</v>
          </cell>
          <cell r="AE174">
            <v>42.5</v>
          </cell>
          <cell r="AF174">
            <v>13</v>
          </cell>
          <cell r="AG174">
            <v>45</v>
          </cell>
          <cell r="AH174">
            <v>54.300000000000004</v>
          </cell>
          <cell r="AI174">
            <v>8.3000000000000007</v>
          </cell>
          <cell r="AJ174">
            <v>31.8</v>
          </cell>
          <cell r="AK174">
            <v>35.799999999999997</v>
          </cell>
        </row>
        <row r="175">
          <cell r="A175" t="str">
            <v>INE101D01020</v>
          </cell>
          <cell r="C175" t="str">
            <v>Granules India Limited</v>
          </cell>
          <cell r="E175" t="str">
            <v>India</v>
          </cell>
          <cell r="G175">
            <v>414.15</v>
          </cell>
          <cell r="H175">
            <v>4.98278</v>
          </cell>
          <cell r="I175">
            <v>1</v>
          </cell>
          <cell r="J175">
            <v>5</v>
          </cell>
          <cell r="K175">
            <v>5</v>
          </cell>
          <cell r="L175">
            <v>-1.8674119</v>
          </cell>
          <cell r="M175">
            <v>21.02</v>
          </cell>
          <cell r="N175">
            <v>21.42</v>
          </cell>
          <cell r="O175">
            <v>-1.8674136321195189</v>
          </cell>
          <cell r="P175">
            <v>-7.8070126000000002</v>
          </cell>
          <cell r="Q175">
            <v>21.02</v>
          </cell>
          <cell r="R175">
            <v>22.8</v>
          </cell>
          <cell r="S175">
            <v>-7.8070175438596507</v>
          </cell>
          <cell r="T175">
            <v>417</v>
          </cell>
          <cell r="U175">
            <v>460</v>
          </cell>
          <cell r="V175">
            <v>480</v>
          </cell>
          <cell r="W175">
            <v>0.16238880000000003</v>
          </cell>
          <cell r="X175">
            <v>5.0754559999999997E-2</v>
          </cell>
          <cell r="Y175">
            <v>6.7898109999999998E-2</v>
          </cell>
          <cell r="Z175" t="e">
            <v>#N/A</v>
          </cell>
          <cell r="AA175" t="e">
            <v>#N/A</v>
          </cell>
          <cell r="AB175">
            <v>0</v>
          </cell>
          <cell r="AC175">
            <v>0</v>
          </cell>
          <cell r="AD175">
            <v>0.20508056999999999</v>
          </cell>
          <cell r="AE175">
            <v>19.600000000000001</v>
          </cell>
          <cell r="AF175">
            <v>20.200000000000003</v>
          </cell>
          <cell r="AG175">
            <v>94</v>
          </cell>
          <cell r="AH175">
            <v>86</v>
          </cell>
          <cell r="AI175">
            <v>8.3000000000000007</v>
          </cell>
          <cell r="AJ175">
            <v>43.295000000000002</v>
          </cell>
          <cell r="AK175">
            <v>59.9</v>
          </cell>
        </row>
        <row r="176">
          <cell r="A176" t="str">
            <v>INE371A01025</v>
          </cell>
          <cell r="C176" t="str">
            <v>Graphite India Limited</v>
          </cell>
          <cell r="E176" t="str">
            <v>India</v>
          </cell>
          <cell r="G176">
            <v>530.29999999999995</v>
          </cell>
          <cell r="H176">
            <v>6.3802203999999998</v>
          </cell>
          <cell r="I176">
            <v>1</v>
          </cell>
          <cell r="J176">
            <v>2</v>
          </cell>
          <cell r="K176">
            <v>2</v>
          </cell>
          <cell r="L176">
            <v>0</v>
          </cell>
          <cell r="M176">
            <v>29.55</v>
          </cell>
          <cell r="N176">
            <v>29.55</v>
          </cell>
          <cell r="O176">
            <v>0</v>
          </cell>
          <cell r="P176">
            <v>-32.328246999999998</v>
          </cell>
          <cell r="Q176">
            <v>29.55</v>
          </cell>
          <cell r="R176">
            <v>43.666668000000001</v>
          </cell>
          <cell r="S176">
            <v>-32.328246341122245</v>
          </cell>
          <cell r="T176">
            <v>530</v>
          </cell>
          <cell r="U176">
            <v>536.5</v>
          </cell>
          <cell r="V176">
            <v>543</v>
          </cell>
          <cell r="W176">
            <v>0</v>
          </cell>
          <cell r="X176">
            <v>5.5723175E-2</v>
          </cell>
          <cell r="Y176">
            <v>7.2317556000000005E-2</v>
          </cell>
          <cell r="Z176" t="e">
            <v>#N/A</v>
          </cell>
          <cell r="AA176" t="e">
            <v>#N/A</v>
          </cell>
          <cell r="AB176">
            <v>0</v>
          </cell>
          <cell r="AC176">
            <v>0</v>
          </cell>
          <cell r="AD176">
            <v>0.20508056999999999</v>
          </cell>
          <cell r="AE176">
            <v>42.5</v>
          </cell>
          <cell r="AF176">
            <v>5.2</v>
          </cell>
          <cell r="AG176">
            <v>12.7</v>
          </cell>
          <cell r="AH176">
            <v>86</v>
          </cell>
          <cell r="AI176">
            <v>8.3000000000000007</v>
          </cell>
          <cell r="AJ176">
            <v>24.945000000000004</v>
          </cell>
          <cell r="AK176">
            <v>12.3</v>
          </cell>
        </row>
        <row r="177">
          <cell r="A177" t="str">
            <v>INE047A01021</v>
          </cell>
          <cell r="C177" t="str">
            <v>Grasim Industries Ltd</v>
          </cell>
          <cell r="E177" t="str">
            <v>India</v>
          </cell>
          <cell r="G177">
            <v>2074.5500000000002</v>
          </cell>
          <cell r="H177">
            <v>24.959620999999999</v>
          </cell>
          <cell r="I177">
            <v>0.875</v>
          </cell>
          <cell r="J177">
            <v>7</v>
          </cell>
          <cell r="K177">
            <v>8</v>
          </cell>
          <cell r="L177">
            <v>-3.2955296000000002E-2</v>
          </cell>
          <cell r="M177">
            <v>28.876814</v>
          </cell>
          <cell r="N177">
            <v>28.886333</v>
          </cell>
          <cell r="O177">
            <v>-3.2953300095239779E-2</v>
          </cell>
          <cell r="P177">
            <v>0.48104212000000002</v>
          </cell>
          <cell r="Q177">
            <v>28.876814</v>
          </cell>
          <cell r="R177">
            <v>28.738569999999999</v>
          </cell>
          <cell r="S177">
            <v>0.48103994040065157</v>
          </cell>
          <cell r="T177">
            <v>1917.3375000000001</v>
          </cell>
          <cell r="U177">
            <v>2290.8447000000001</v>
          </cell>
          <cell r="V177">
            <v>2430</v>
          </cell>
          <cell r="W177">
            <v>2.0460292999999997E-2</v>
          </cell>
          <cell r="X177">
            <v>1.3919555E-2</v>
          </cell>
          <cell r="Y177">
            <v>1.549384E-2</v>
          </cell>
          <cell r="Z177" t="e">
            <v>#N/A</v>
          </cell>
          <cell r="AA177" t="e">
            <v>#N/A</v>
          </cell>
          <cell r="AB177">
            <v>0</v>
          </cell>
          <cell r="AC177">
            <v>0</v>
          </cell>
          <cell r="AD177">
            <v>0.20508056999999999</v>
          </cell>
          <cell r="AE177">
            <v>41.699999999999996</v>
          </cell>
          <cell r="AF177">
            <v>67.5</v>
          </cell>
          <cell r="AG177">
            <v>56.899999999999991</v>
          </cell>
          <cell r="AH177">
            <v>79.600000000000009</v>
          </cell>
          <cell r="AI177">
            <v>8.3000000000000007</v>
          </cell>
          <cell r="AJ177">
            <v>50.72999999999999</v>
          </cell>
          <cell r="AK177">
            <v>70.3</v>
          </cell>
        </row>
        <row r="178">
          <cell r="A178" t="str">
            <v>INE224A01026</v>
          </cell>
          <cell r="C178" t="str">
            <v>Greaves Cotton Limited</v>
          </cell>
          <cell r="E178" t="str">
            <v>India</v>
          </cell>
          <cell r="G178">
            <v>164.45</v>
          </cell>
          <cell r="H178">
            <v>1.9785541</v>
          </cell>
          <cell r="I178">
            <v>0.5</v>
          </cell>
          <cell r="J178">
            <v>1</v>
          </cell>
          <cell r="K178">
            <v>2</v>
          </cell>
          <cell r="L178">
            <v>0</v>
          </cell>
          <cell r="M178">
            <v>6.95</v>
          </cell>
          <cell r="N178">
            <v>6.95</v>
          </cell>
          <cell r="O178">
            <v>0</v>
          </cell>
          <cell r="P178">
            <v>40.404040000000002</v>
          </cell>
          <cell r="Q178">
            <v>6.95</v>
          </cell>
          <cell r="R178">
            <v>4.95</v>
          </cell>
          <cell r="S178">
            <v>40.404040404040401</v>
          </cell>
          <cell r="T178">
            <v>136</v>
          </cell>
          <cell r="U178">
            <v>149.5</v>
          </cell>
          <cell r="V178">
            <v>163</v>
          </cell>
          <cell r="W178">
            <v>0</v>
          </cell>
          <cell r="X178">
            <v>4.2262084999999998E-2</v>
          </cell>
          <cell r="Y178">
            <v>3.8917605000000001E-2</v>
          </cell>
          <cell r="Z178">
            <v>1.4</v>
          </cell>
          <cell r="AA178">
            <v>1.4</v>
          </cell>
          <cell r="AB178">
            <v>0</v>
          </cell>
          <cell r="AC178">
            <v>0</v>
          </cell>
          <cell r="AD178">
            <v>0.20508056999999999</v>
          </cell>
          <cell r="AE178">
            <v>42.5</v>
          </cell>
          <cell r="AF178">
            <v>98.5</v>
          </cell>
          <cell r="AG178">
            <v>12.7</v>
          </cell>
          <cell r="AH178">
            <v>33.6</v>
          </cell>
          <cell r="AI178">
            <v>8.3000000000000007</v>
          </cell>
          <cell r="AJ178">
            <v>43.029999999999994</v>
          </cell>
          <cell r="AK178">
            <v>59.699999999999996</v>
          </cell>
        </row>
        <row r="179">
          <cell r="A179" t="str">
            <v>INE536A01023</v>
          </cell>
          <cell r="C179" t="str">
            <v>Grindwell Norton Limited</v>
          </cell>
          <cell r="E179" t="str">
            <v>India</v>
          </cell>
          <cell r="G179">
            <v>2379.0500000000002</v>
          </cell>
          <cell r="H179">
            <v>28.623165</v>
          </cell>
          <cell r="I179">
            <v>0.33333333333333331</v>
          </cell>
          <cell r="J179">
            <v>2</v>
          </cell>
          <cell r="K179">
            <v>6</v>
          </cell>
          <cell r="L179">
            <v>0</v>
          </cell>
          <cell r="M179">
            <v>38.031999999999996</v>
          </cell>
          <cell r="N179">
            <v>38.031999999999996</v>
          </cell>
          <cell r="O179">
            <v>0</v>
          </cell>
          <cell r="P179">
            <v>-1.1436853</v>
          </cell>
          <cell r="Q179">
            <v>38.031999999999996</v>
          </cell>
          <cell r="R179">
            <v>38.472000000000001</v>
          </cell>
          <cell r="S179">
            <v>-1.1436889166146935</v>
          </cell>
          <cell r="T179">
            <v>2030</v>
          </cell>
          <cell r="U179">
            <v>2230</v>
          </cell>
          <cell r="V179">
            <v>2604</v>
          </cell>
          <cell r="W179">
            <v>0</v>
          </cell>
          <cell r="X179">
            <v>1.5986212999999999E-2</v>
          </cell>
          <cell r="Y179">
            <v>1.9052982E-2</v>
          </cell>
          <cell r="Z179">
            <v>8.6999999999999993</v>
          </cell>
          <cell r="AA179">
            <v>8.6999999999999993</v>
          </cell>
          <cell r="AB179">
            <v>0</v>
          </cell>
          <cell r="AC179">
            <v>0</v>
          </cell>
          <cell r="AD179">
            <v>0.20508056999999999</v>
          </cell>
          <cell r="AE179">
            <v>42.5</v>
          </cell>
          <cell r="AF179">
            <v>42.8</v>
          </cell>
          <cell r="AG179">
            <v>12.7</v>
          </cell>
          <cell r="AH179">
            <v>22.1</v>
          </cell>
          <cell r="AI179">
            <v>8.3000000000000007</v>
          </cell>
          <cell r="AJ179">
            <v>27.955000000000002</v>
          </cell>
          <cell r="AK179">
            <v>29.4</v>
          </cell>
        </row>
        <row r="180">
          <cell r="A180" t="str">
            <v>INE186A01019</v>
          </cell>
          <cell r="C180" t="str">
            <v>Gujarat Alkalies &amp; Chemicals Ltd.</v>
          </cell>
          <cell r="E180" t="str">
            <v>India</v>
          </cell>
          <cell r="G180">
            <v>768.3</v>
          </cell>
          <cell r="H180">
            <v>9.2436799999999995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 t="e">
            <v>#N/A</v>
          </cell>
          <cell r="Z180" t="e">
            <v>#N/A</v>
          </cell>
          <cell r="AA180" t="e">
            <v>#N/A</v>
          </cell>
          <cell r="AB180">
            <v>0</v>
          </cell>
          <cell r="AC180">
            <v>0</v>
          </cell>
          <cell r="AD180">
            <v>0.20508056999999999</v>
          </cell>
          <cell r="AE180">
            <v>42.5</v>
          </cell>
          <cell r="AF180">
            <v>49.4</v>
          </cell>
          <cell r="AG180">
            <v>12.7</v>
          </cell>
          <cell r="AH180">
            <v>0.1</v>
          </cell>
          <cell r="AI180">
            <v>8.3000000000000007</v>
          </cell>
          <cell r="AJ180">
            <v>27.405000000000005</v>
          </cell>
          <cell r="AK180">
            <v>17.100000000000001</v>
          </cell>
        </row>
        <row r="181">
          <cell r="A181" t="str">
            <v>INE036B01030</v>
          </cell>
          <cell r="C181" t="str">
            <v>Gujarat Ambuja Exports Limited</v>
          </cell>
          <cell r="E181" t="str">
            <v>India</v>
          </cell>
          <cell r="G181">
            <v>368.25</v>
          </cell>
          <cell r="H181">
            <v>4.4305415000000004</v>
          </cell>
          <cell r="I181">
            <v>1</v>
          </cell>
          <cell r="J181">
            <v>1</v>
          </cell>
          <cell r="K181">
            <v>1</v>
          </cell>
          <cell r="L181">
            <v>0</v>
          </cell>
          <cell r="M181">
            <v>12.8</v>
          </cell>
          <cell r="N181">
            <v>12.8</v>
          </cell>
          <cell r="O181">
            <v>0</v>
          </cell>
          <cell r="P181">
            <v>0</v>
          </cell>
          <cell r="Q181">
            <v>12.8</v>
          </cell>
          <cell r="R181">
            <v>0</v>
          </cell>
          <cell r="S181">
            <v>0</v>
          </cell>
          <cell r="T181">
            <v>480</v>
          </cell>
          <cell r="U181">
            <v>480</v>
          </cell>
          <cell r="V181">
            <v>480</v>
          </cell>
          <cell r="W181">
            <v>0</v>
          </cell>
          <cell r="X181">
            <v>3.4758996E-2</v>
          </cell>
          <cell r="Y181">
            <v>4.2634079999999998E-2</v>
          </cell>
          <cell r="Z181">
            <v>2.8</v>
          </cell>
          <cell r="AA181">
            <v>2.8</v>
          </cell>
          <cell r="AB181">
            <v>0</v>
          </cell>
          <cell r="AC181">
            <v>0</v>
          </cell>
          <cell r="AD181">
            <v>0.20508056999999999</v>
          </cell>
          <cell r="AE181">
            <v>42.5</v>
          </cell>
          <cell r="AF181">
            <v>49.4</v>
          </cell>
          <cell r="AG181">
            <v>12.7</v>
          </cell>
          <cell r="AH181">
            <v>86</v>
          </cell>
          <cell r="AI181">
            <v>8.3000000000000007</v>
          </cell>
          <cell r="AJ181">
            <v>35.994999999999997</v>
          </cell>
          <cell r="AK181">
            <v>44</v>
          </cell>
        </row>
        <row r="182">
          <cell r="A182" t="str">
            <v>INE09N301011</v>
          </cell>
          <cell r="C182" t="str">
            <v>Gujarat Fluorochemicals Ltd.</v>
          </cell>
          <cell r="E182" t="str">
            <v>India</v>
          </cell>
          <cell r="G182">
            <v>3572.75</v>
          </cell>
          <cell r="H182">
            <v>42.984977999999998</v>
          </cell>
          <cell r="I182">
            <v>0.69230769230769229</v>
          </cell>
          <cell r="J182">
            <v>9</v>
          </cell>
          <cell r="K182">
            <v>13</v>
          </cell>
          <cell r="L182">
            <v>-4.6668560000000001</v>
          </cell>
          <cell r="M182">
            <v>55.325000000000003</v>
          </cell>
          <cell r="N182">
            <v>58.033332999999999</v>
          </cell>
          <cell r="O182">
            <v>-4.6668575799359902</v>
          </cell>
          <cell r="P182">
            <v>-40.405895000000001</v>
          </cell>
          <cell r="Q182">
            <v>55.325000000000003</v>
          </cell>
          <cell r="R182">
            <v>92.836365000000001</v>
          </cell>
          <cell r="S182">
            <v>-40.405895900814293</v>
          </cell>
          <cell r="T182">
            <v>2700</v>
          </cell>
          <cell r="U182">
            <v>3165.5</v>
          </cell>
          <cell r="V182">
            <v>3566</v>
          </cell>
          <cell r="W182">
            <v>4.8055779999999999E-2</v>
          </cell>
          <cell r="X182">
            <v>1.5485270000000001E-2</v>
          </cell>
          <cell r="Y182">
            <v>2.6669466999999999E-2</v>
          </cell>
          <cell r="Z182">
            <v>9.6</v>
          </cell>
          <cell r="AA182">
            <v>7.0333332999999998</v>
          </cell>
          <cell r="AB182">
            <v>0.36492891642146397</v>
          </cell>
          <cell r="AC182">
            <v>1</v>
          </cell>
          <cell r="AD182">
            <v>0.20508056999999999</v>
          </cell>
          <cell r="AE182">
            <v>10</v>
          </cell>
          <cell r="AF182">
            <v>4.2</v>
          </cell>
          <cell r="AG182">
            <v>75.2</v>
          </cell>
          <cell r="AH182">
            <v>59.5</v>
          </cell>
          <cell r="AI182">
            <v>91.8</v>
          </cell>
          <cell r="AJ182">
            <v>42.07</v>
          </cell>
          <cell r="AK182">
            <v>58.3</v>
          </cell>
        </row>
        <row r="183">
          <cell r="A183" t="str">
            <v>INE844O01030</v>
          </cell>
          <cell r="C183" t="str">
            <v>Gujarat Gas Ltd.</v>
          </cell>
          <cell r="E183" t="str">
            <v>India</v>
          </cell>
          <cell r="G183">
            <v>552.1</v>
          </cell>
          <cell r="H183">
            <v>6.6425036999999998</v>
          </cell>
          <cell r="I183">
            <v>0.46153846153846156</v>
          </cell>
          <cell r="J183">
            <v>12</v>
          </cell>
          <cell r="K183">
            <v>26</v>
          </cell>
          <cell r="L183">
            <v>0.63515820000000001</v>
          </cell>
          <cell r="M183">
            <v>16.954763</v>
          </cell>
          <cell r="N183">
            <v>16.847753999999998</v>
          </cell>
          <cell r="O183">
            <v>0.63515291118330097</v>
          </cell>
          <cell r="P183">
            <v>-8.4583349999999999</v>
          </cell>
          <cell r="Q183">
            <v>16.954763</v>
          </cell>
          <cell r="R183">
            <v>18.521362</v>
          </cell>
          <cell r="S183">
            <v>-8.4583358394485266</v>
          </cell>
          <cell r="T183">
            <v>325</v>
          </cell>
          <cell r="U183">
            <v>460</v>
          </cell>
          <cell r="V183">
            <v>605</v>
          </cell>
          <cell r="W183">
            <v>3.1239780000000002E-2</v>
          </cell>
          <cell r="X183">
            <v>3.0709589999999998E-2</v>
          </cell>
          <cell r="Y183">
            <v>3.7473424999999998E-2</v>
          </cell>
          <cell r="Z183">
            <v>4</v>
          </cell>
          <cell r="AA183">
            <v>3.9039999999999999</v>
          </cell>
          <cell r="AB183">
            <v>2.4590163934426146E-2</v>
          </cell>
          <cell r="AC183">
            <v>0</v>
          </cell>
          <cell r="AD183">
            <v>0.20508056999999999</v>
          </cell>
          <cell r="AE183">
            <v>79.900000000000006</v>
          </cell>
          <cell r="AF183">
            <v>18.399999999999999</v>
          </cell>
          <cell r="AG183">
            <v>67.100000000000009</v>
          </cell>
          <cell r="AH183">
            <v>31.8</v>
          </cell>
          <cell r="AI183">
            <v>8.3000000000000007</v>
          </cell>
          <cell r="AJ183">
            <v>45.775000000000006</v>
          </cell>
          <cell r="AK183">
            <v>63.3</v>
          </cell>
        </row>
        <row r="184">
          <cell r="A184" t="str">
            <v>INE113A01013</v>
          </cell>
          <cell r="C184" t="str">
            <v>Gujarat Narmada Valley Fertilizers &amp; Chemicals Ltd.</v>
          </cell>
          <cell r="E184" t="str">
            <v>India</v>
          </cell>
          <cell r="G184">
            <v>731.75</v>
          </cell>
          <cell r="H184">
            <v>8.8039339999999999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 t="e">
            <v>#N/A</v>
          </cell>
          <cell r="Z184" t="e">
            <v>#N/A</v>
          </cell>
          <cell r="AA184" t="e">
            <v>#N/A</v>
          </cell>
          <cell r="AB184">
            <v>0</v>
          </cell>
          <cell r="AC184">
            <v>0</v>
          </cell>
          <cell r="AD184">
            <v>0.20508056999999999</v>
          </cell>
          <cell r="AE184">
            <v>42.5</v>
          </cell>
          <cell r="AF184">
            <v>49.4</v>
          </cell>
          <cell r="AG184">
            <v>12.7</v>
          </cell>
          <cell r="AH184">
            <v>0.1</v>
          </cell>
          <cell r="AI184">
            <v>8.3000000000000007</v>
          </cell>
          <cell r="AJ184">
            <v>27.405000000000005</v>
          </cell>
          <cell r="AK184">
            <v>17.100000000000001</v>
          </cell>
        </row>
        <row r="185">
          <cell r="A185" t="str">
            <v>INE517F01014</v>
          </cell>
          <cell r="C185" t="str">
            <v>Gujarat Pipavav Port Limited</v>
          </cell>
          <cell r="E185" t="str">
            <v>India</v>
          </cell>
          <cell r="G185">
            <v>163.55000000000001</v>
          </cell>
          <cell r="H185">
            <v>1.9677260000000001</v>
          </cell>
          <cell r="I185">
            <v>0.5</v>
          </cell>
          <cell r="J185">
            <v>4</v>
          </cell>
          <cell r="K185">
            <v>8</v>
          </cell>
          <cell r="L185">
            <v>0.48737796999999999</v>
          </cell>
          <cell r="M185">
            <v>8.1044230000000006</v>
          </cell>
          <cell r="N185">
            <v>8.0651150000000005</v>
          </cell>
          <cell r="O185">
            <v>0.4873830069379137</v>
          </cell>
          <cell r="P185">
            <v>4.6815796000000001</v>
          </cell>
          <cell r="Q185">
            <v>8.1044230000000006</v>
          </cell>
          <cell r="R185">
            <v>7.7419760000000002</v>
          </cell>
          <cell r="S185">
            <v>4.6815825830511582</v>
          </cell>
          <cell r="T185">
            <v>106</v>
          </cell>
          <cell r="U185">
            <v>148</v>
          </cell>
          <cell r="V185">
            <v>157</v>
          </cell>
          <cell r="W185">
            <v>1.8518501999999999E-2</v>
          </cell>
          <cell r="X185">
            <v>4.9553180000000002E-2</v>
          </cell>
          <cell r="Y185">
            <v>5.4725293000000001E-2</v>
          </cell>
          <cell r="Z185">
            <v>1.9</v>
          </cell>
          <cell r="AA185">
            <v>1.9</v>
          </cell>
          <cell r="AB185">
            <v>0</v>
          </cell>
          <cell r="AC185">
            <v>0</v>
          </cell>
          <cell r="AD185">
            <v>0.20508056999999999</v>
          </cell>
          <cell r="AE185">
            <v>78.900000000000006</v>
          </cell>
          <cell r="AF185">
            <v>82.3</v>
          </cell>
          <cell r="AG185">
            <v>56.100000000000009</v>
          </cell>
          <cell r="AH185">
            <v>33.6</v>
          </cell>
          <cell r="AI185">
            <v>8.3000000000000007</v>
          </cell>
          <cell r="AJ185">
            <v>58.93</v>
          </cell>
          <cell r="AK185">
            <v>79.600000000000009</v>
          </cell>
        </row>
        <row r="186">
          <cell r="A186" t="str">
            <v>INE026A01025</v>
          </cell>
          <cell r="C186" t="str">
            <v>Gujarat State Fertilizers &amp; Chemicals Limited</v>
          </cell>
          <cell r="E186" t="str">
            <v>India</v>
          </cell>
          <cell r="G186">
            <v>307.14999999999998</v>
          </cell>
          <cell r="H186">
            <v>3.6954267000000001</v>
          </cell>
          <cell r="I186">
            <v>1</v>
          </cell>
          <cell r="J186">
            <v>1</v>
          </cell>
          <cell r="K186">
            <v>1</v>
          </cell>
          <cell r="L186">
            <v>-1.1235889999999999</v>
          </cell>
          <cell r="M186">
            <v>17.600000000000001</v>
          </cell>
          <cell r="N186">
            <v>17.8</v>
          </cell>
          <cell r="O186">
            <v>-1.1235955056179692</v>
          </cell>
          <cell r="P186">
            <v>25.714286999999999</v>
          </cell>
          <cell r="Q186">
            <v>17.600000000000001</v>
          </cell>
          <cell r="R186">
            <v>14</v>
          </cell>
          <cell r="S186">
            <v>25.714285714285733</v>
          </cell>
          <cell r="T186">
            <v>180</v>
          </cell>
          <cell r="U186">
            <v>180</v>
          </cell>
          <cell r="V186">
            <v>180</v>
          </cell>
          <cell r="W186">
            <v>0</v>
          </cell>
          <cell r="X186">
            <v>5.7300996E-2</v>
          </cell>
          <cell r="Y186">
            <v>6.0556732000000002E-2</v>
          </cell>
          <cell r="Z186" t="e">
            <v>#N/A</v>
          </cell>
          <cell r="AA186" t="e">
            <v>#N/A</v>
          </cell>
          <cell r="AB186">
            <v>0</v>
          </cell>
          <cell r="AC186">
            <v>0</v>
          </cell>
          <cell r="AD186">
            <v>0.20508056999999999</v>
          </cell>
          <cell r="AE186">
            <v>24.8</v>
          </cell>
          <cell r="AF186">
            <v>97.3</v>
          </cell>
          <cell r="AG186">
            <v>12.7</v>
          </cell>
          <cell r="AH186">
            <v>86</v>
          </cell>
          <cell r="AI186">
            <v>8.3000000000000007</v>
          </cell>
          <cell r="AJ186">
            <v>43.544999999999995</v>
          </cell>
          <cell r="AK186">
            <v>60.5</v>
          </cell>
        </row>
        <row r="187">
          <cell r="A187" t="str">
            <v>INE246F01010</v>
          </cell>
          <cell r="C187" t="str">
            <v>Gujarat State Petronet Limited</v>
          </cell>
          <cell r="E187" t="str">
            <v>India</v>
          </cell>
          <cell r="G187">
            <v>361.4</v>
          </cell>
          <cell r="H187">
            <v>4.3481269999999999</v>
          </cell>
          <cell r="I187">
            <v>0.90909090909090906</v>
          </cell>
          <cell r="J187">
            <v>20</v>
          </cell>
          <cell r="K187">
            <v>22</v>
          </cell>
          <cell r="L187">
            <v>5.2151889999999996</v>
          </cell>
          <cell r="M187">
            <v>21.312470000000001</v>
          </cell>
          <cell r="N187">
            <v>20.256077000000001</v>
          </cell>
          <cell r="O187">
            <v>5.2151904833300122</v>
          </cell>
          <cell r="P187">
            <v>32.342705000000002</v>
          </cell>
          <cell r="Q187">
            <v>21.312470000000001</v>
          </cell>
          <cell r="R187">
            <v>16.103999999999999</v>
          </cell>
          <cell r="S187">
            <v>32.342709885742678</v>
          </cell>
          <cell r="T187">
            <v>262</v>
          </cell>
          <cell r="U187">
            <v>335</v>
          </cell>
          <cell r="V187">
            <v>380</v>
          </cell>
          <cell r="W187">
            <v>1.746487E-2</v>
          </cell>
          <cell r="X187">
            <v>5.8971969999999999E-2</v>
          </cell>
          <cell r="Y187">
            <v>5.6204813999999999E-2</v>
          </cell>
          <cell r="Z187">
            <v>7.38</v>
          </cell>
          <cell r="AA187">
            <v>5.3363075000000002</v>
          </cell>
          <cell r="AB187">
            <v>0.38297877324348328</v>
          </cell>
          <cell r="AC187">
            <v>1</v>
          </cell>
          <cell r="AD187">
            <v>0.20508056999999999</v>
          </cell>
          <cell r="AE187">
            <v>95.5</v>
          </cell>
          <cell r="AF187">
            <v>97.899999999999991</v>
          </cell>
          <cell r="AG187">
            <v>55.7</v>
          </cell>
          <cell r="AH187">
            <v>83.2</v>
          </cell>
          <cell r="AI187">
            <v>91.8</v>
          </cell>
          <cell r="AJ187">
            <v>84.364999999999995</v>
          </cell>
          <cell r="AK187">
            <v>99.4</v>
          </cell>
        </row>
        <row r="188">
          <cell r="A188" t="str">
            <v>INE419U01012</v>
          </cell>
          <cell r="C188" t="str">
            <v>Happiest Minds Technologies Ltd.</v>
          </cell>
          <cell r="E188" t="str">
            <v>India</v>
          </cell>
          <cell r="G188">
            <v>866.25</v>
          </cell>
          <cell r="H188">
            <v>10.42215</v>
          </cell>
          <cell r="I188">
            <v>0.83333333333333337</v>
          </cell>
          <cell r="J188">
            <v>5</v>
          </cell>
          <cell r="K188">
            <v>6</v>
          </cell>
          <cell r="L188">
            <v>-2.7279985</v>
          </cell>
          <cell r="M188">
            <v>16.283332999999999</v>
          </cell>
          <cell r="N188">
            <v>16.739999999999998</v>
          </cell>
          <cell r="O188">
            <v>-2.7279988052568704</v>
          </cell>
          <cell r="P188">
            <v>-3.6489158000000002</v>
          </cell>
          <cell r="Q188">
            <v>16.283332999999999</v>
          </cell>
          <cell r="R188">
            <v>16.899999999999999</v>
          </cell>
          <cell r="S188">
            <v>-3.6489171597633097</v>
          </cell>
          <cell r="T188">
            <v>838</v>
          </cell>
          <cell r="U188">
            <v>945</v>
          </cell>
          <cell r="V188">
            <v>1040</v>
          </cell>
          <cell r="W188">
            <v>-2.9218131999999997E-2</v>
          </cell>
          <cell r="X188">
            <v>1.8797497999999999E-2</v>
          </cell>
          <cell r="Y188">
            <v>2.3992302E-2</v>
          </cell>
          <cell r="Z188" t="e">
            <v>#N/A</v>
          </cell>
          <cell r="AA188" t="e">
            <v>#N/A</v>
          </cell>
          <cell r="AB188">
            <v>0</v>
          </cell>
          <cell r="AC188">
            <v>0</v>
          </cell>
          <cell r="AD188">
            <v>0.20508056999999999</v>
          </cell>
          <cell r="AE188">
            <v>15.2</v>
          </cell>
          <cell r="AF188">
            <v>30.599999999999998</v>
          </cell>
          <cell r="AG188">
            <v>4.1000000000000005</v>
          </cell>
          <cell r="AH188">
            <v>74.900000000000006</v>
          </cell>
          <cell r="AI188">
            <v>8.3000000000000007</v>
          </cell>
          <cell r="AJ188">
            <v>21.21</v>
          </cell>
          <cell r="AK188">
            <v>7.3</v>
          </cell>
        </row>
        <row r="189">
          <cell r="A189" t="str">
            <v>INE473B01035</v>
          </cell>
          <cell r="C189" t="str">
            <v>Hatsun Agro Product Limited</v>
          </cell>
          <cell r="E189" t="str">
            <v>India</v>
          </cell>
          <cell r="G189">
            <v>1108.95</v>
          </cell>
          <cell r="H189">
            <v>13.342155999999999</v>
          </cell>
          <cell r="I189">
            <v>0</v>
          </cell>
          <cell r="J189">
            <v>0</v>
          </cell>
          <cell r="K189">
            <v>1</v>
          </cell>
          <cell r="L189">
            <v>-5.9259269999999997</v>
          </cell>
          <cell r="M189">
            <v>12.7</v>
          </cell>
          <cell r="N189">
            <v>13.5</v>
          </cell>
          <cell r="O189">
            <v>-5.9259259259259345</v>
          </cell>
          <cell r="P189">
            <v>-5.9259269999999997</v>
          </cell>
          <cell r="Q189">
            <v>12.7</v>
          </cell>
          <cell r="R189">
            <v>13.5</v>
          </cell>
          <cell r="S189">
            <v>-5.9259259259259345</v>
          </cell>
          <cell r="T189">
            <v>1145</v>
          </cell>
          <cell r="U189">
            <v>1145</v>
          </cell>
          <cell r="V189">
            <v>1145</v>
          </cell>
          <cell r="W189">
            <v>-1.2931035E-2</v>
          </cell>
          <cell r="X189">
            <v>1.1452275E-2</v>
          </cell>
          <cell r="Y189">
            <v>1.6051220000000001E-2</v>
          </cell>
          <cell r="Z189" t="e">
            <v>#N/A</v>
          </cell>
          <cell r="AA189" t="e">
            <v>#N/A</v>
          </cell>
          <cell r="AB189">
            <v>0</v>
          </cell>
          <cell r="AC189">
            <v>0</v>
          </cell>
          <cell r="AD189">
            <v>0.20508056999999999</v>
          </cell>
          <cell r="AE189">
            <v>7.3999999999999995</v>
          </cell>
          <cell r="AF189">
            <v>24.2</v>
          </cell>
          <cell r="AG189">
            <v>6.7</v>
          </cell>
          <cell r="AH189">
            <v>0.1</v>
          </cell>
          <cell r="AI189">
            <v>8.3000000000000007</v>
          </cell>
          <cell r="AJ189">
            <v>10.829999999999998</v>
          </cell>
          <cell r="AK189">
            <v>2.1</v>
          </cell>
        </row>
        <row r="190">
          <cell r="A190" t="str">
            <v>INE176B01034</v>
          </cell>
          <cell r="C190" t="str">
            <v>Havells India Limited</v>
          </cell>
          <cell r="E190" t="str">
            <v>India</v>
          </cell>
          <cell r="G190">
            <v>1291.05</v>
          </cell>
          <cell r="H190">
            <v>15.533065000000001</v>
          </cell>
          <cell r="I190">
            <v>0.6097560975609756</v>
          </cell>
          <cell r="J190">
            <v>25</v>
          </cell>
          <cell r="K190">
            <v>41</v>
          </cell>
          <cell r="L190">
            <v>-5.9205937000000004</v>
          </cell>
          <cell r="M190">
            <v>19.807161000000001</v>
          </cell>
          <cell r="N190">
            <v>21.053663</v>
          </cell>
          <cell r="O190">
            <v>-5.9205944352771267</v>
          </cell>
          <cell r="P190">
            <v>-7.2049000000000003</v>
          </cell>
          <cell r="Q190">
            <v>19.807161000000001</v>
          </cell>
          <cell r="R190">
            <v>21.345050000000001</v>
          </cell>
          <cell r="S190">
            <v>-7.2048976226338208</v>
          </cell>
          <cell r="T190">
            <v>1130</v>
          </cell>
          <cell r="U190">
            <v>1449</v>
          </cell>
          <cell r="V190">
            <v>1880</v>
          </cell>
          <cell r="W190">
            <v>6.1045760000000004E-3</v>
          </cell>
          <cell r="X190">
            <v>1.5341901E-2</v>
          </cell>
          <cell r="Y190">
            <v>1.9898511000000001E-2</v>
          </cell>
          <cell r="Z190">
            <v>6.89</v>
          </cell>
          <cell r="AA190">
            <v>6.4766665000000003</v>
          </cell>
          <cell r="AB190">
            <v>6.3818864225909877E-2</v>
          </cell>
          <cell r="AC190">
            <v>0</v>
          </cell>
          <cell r="AD190">
            <v>0.20508056999999999</v>
          </cell>
          <cell r="AE190">
            <v>7.6</v>
          </cell>
          <cell r="AF190">
            <v>21.4</v>
          </cell>
          <cell r="AG190">
            <v>46.800000000000004</v>
          </cell>
          <cell r="AH190">
            <v>48.6</v>
          </cell>
          <cell r="AI190">
            <v>8.3000000000000007</v>
          </cell>
          <cell r="AJ190">
            <v>25.055000000000003</v>
          </cell>
          <cell r="AK190">
            <v>12.9</v>
          </cell>
        </row>
        <row r="191">
          <cell r="A191" t="str">
            <v>INE860A01027</v>
          </cell>
          <cell r="C191" t="str">
            <v>HCL Technologies Limited</v>
          </cell>
          <cell r="E191" t="str">
            <v>India</v>
          </cell>
          <cell r="G191">
            <v>1551</v>
          </cell>
          <cell r="H191">
            <v>18.660612</v>
          </cell>
          <cell r="I191">
            <v>0.43243243243243246</v>
          </cell>
          <cell r="J191">
            <v>16</v>
          </cell>
          <cell r="K191">
            <v>37</v>
          </cell>
          <cell r="L191">
            <v>1.2777019999999999</v>
          </cell>
          <cell r="M191">
            <v>58.652979999999999</v>
          </cell>
          <cell r="N191">
            <v>57.913024999999998</v>
          </cell>
          <cell r="O191">
            <v>1.2777004827497773</v>
          </cell>
          <cell r="P191">
            <v>1.4523117999999999</v>
          </cell>
          <cell r="Q191">
            <v>58.652979999999999</v>
          </cell>
          <cell r="R191">
            <v>57.81335</v>
          </cell>
          <cell r="S191">
            <v>1.4523116200669817</v>
          </cell>
          <cell r="T191">
            <v>1320</v>
          </cell>
          <cell r="U191">
            <v>1585</v>
          </cell>
          <cell r="V191">
            <v>1880</v>
          </cell>
          <cell r="W191">
            <v>0.17747478</v>
          </cell>
          <cell r="X191">
            <v>3.7816238000000002E-2</v>
          </cell>
          <cell r="Y191">
            <v>4.2538090000000001E-2</v>
          </cell>
          <cell r="Z191">
            <v>15.19</v>
          </cell>
          <cell r="AA191">
            <v>15.430401</v>
          </cell>
          <cell r="AB191">
            <v>-1.557969880367982E-2</v>
          </cell>
          <cell r="AC191">
            <v>0</v>
          </cell>
          <cell r="AD191">
            <v>0.20508056999999999</v>
          </cell>
          <cell r="AE191">
            <v>85.5</v>
          </cell>
          <cell r="AF191">
            <v>72.099999999999994</v>
          </cell>
          <cell r="AG191">
            <v>95.399999999999991</v>
          </cell>
          <cell r="AH191">
            <v>29.599999999999998</v>
          </cell>
          <cell r="AI191">
            <v>8.3000000000000007</v>
          </cell>
          <cell r="AJ191">
            <v>67.454999999999998</v>
          </cell>
          <cell r="AK191">
            <v>89.4</v>
          </cell>
        </row>
        <row r="192">
          <cell r="A192" t="str">
            <v>INE127D01025</v>
          </cell>
          <cell r="C192" t="str">
            <v>HDFC Asset Management Co. Ltd.</v>
          </cell>
          <cell r="E192" t="str">
            <v>India</v>
          </cell>
          <cell r="G192">
            <v>3428.7</v>
          </cell>
          <cell r="H192">
            <v>41.251860000000001</v>
          </cell>
          <cell r="I192">
            <v>0.47619047619047616</v>
          </cell>
          <cell r="J192">
            <v>10</v>
          </cell>
          <cell r="K192">
            <v>21</v>
          </cell>
          <cell r="L192">
            <v>5.8129619999999997</v>
          </cell>
          <cell r="M192">
            <v>87.095410000000001</v>
          </cell>
          <cell r="N192">
            <v>82.310720000000003</v>
          </cell>
          <cell r="O192">
            <v>5.81296093631547</v>
          </cell>
          <cell r="P192">
            <v>5.9944915999999999</v>
          </cell>
          <cell r="Q192">
            <v>87.095410000000001</v>
          </cell>
          <cell r="R192">
            <v>82.169753999999998</v>
          </cell>
          <cell r="S192">
            <v>5.9944879474751689</v>
          </cell>
          <cell r="T192">
            <v>2350</v>
          </cell>
          <cell r="U192">
            <v>3520</v>
          </cell>
          <cell r="V192">
            <v>4010</v>
          </cell>
          <cell r="W192">
            <v>0.21015315999999998</v>
          </cell>
          <cell r="X192">
            <v>2.5401877E-2</v>
          </cell>
          <cell r="Y192">
            <v>2.8518587000000001E-2</v>
          </cell>
          <cell r="Z192">
            <v>23.29</v>
          </cell>
          <cell r="AA192">
            <v>23.29</v>
          </cell>
          <cell r="AB192">
            <v>0</v>
          </cell>
          <cell r="AC192">
            <v>0</v>
          </cell>
          <cell r="AD192">
            <v>0.20508056999999999</v>
          </cell>
          <cell r="AE192">
            <v>95.899999999999991</v>
          </cell>
          <cell r="AF192">
            <v>86.1</v>
          </cell>
          <cell r="AG192">
            <v>96.8</v>
          </cell>
          <cell r="AH192">
            <v>33.200000000000003</v>
          </cell>
          <cell r="AI192">
            <v>8.3000000000000007</v>
          </cell>
          <cell r="AJ192">
            <v>74.265000000000015</v>
          </cell>
          <cell r="AK192">
            <v>95.399999999999991</v>
          </cell>
        </row>
        <row r="193">
          <cell r="A193" t="str">
            <v>INE040A01034</v>
          </cell>
          <cell r="C193" t="str">
            <v>HDFC Bank Limited</v>
          </cell>
          <cell r="E193" t="str">
            <v>India</v>
          </cell>
          <cell r="G193">
            <v>1435.3</v>
          </cell>
          <cell r="H193">
            <v>17.268585000000002</v>
          </cell>
          <cell r="I193">
            <v>0.88372093023255816</v>
          </cell>
          <cell r="J193">
            <v>38</v>
          </cell>
          <cell r="K193">
            <v>43</v>
          </cell>
          <cell r="L193">
            <v>-0.59335260000000001</v>
          </cell>
          <cell r="M193">
            <v>82.726479999999995</v>
          </cell>
          <cell r="N193">
            <v>83.220269999999999</v>
          </cell>
          <cell r="O193">
            <v>-0.59335303766738789</v>
          </cell>
          <cell r="P193">
            <v>-1.0085454</v>
          </cell>
          <cell r="Q193">
            <v>82.726479999999995</v>
          </cell>
          <cell r="R193">
            <v>83.569310000000002</v>
          </cell>
          <cell r="S193">
            <v>-1.0085400968369962</v>
          </cell>
          <cell r="T193">
            <v>1625</v>
          </cell>
          <cell r="U193">
            <v>1965</v>
          </cell>
          <cell r="V193">
            <v>2410</v>
          </cell>
          <cell r="W193">
            <v>4.4252750000000002E-3</v>
          </cell>
          <cell r="X193">
            <v>5.7637062000000003E-2</v>
          </cell>
          <cell r="Y193">
            <v>6.7329150000000004E-2</v>
          </cell>
          <cell r="Z193">
            <v>30.26</v>
          </cell>
          <cell r="AA193">
            <v>26.655000000000001</v>
          </cell>
          <cell r="AB193">
            <v>0.13524667041830796</v>
          </cell>
          <cell r="AC193">
            <v>1</v>
          </cell>
          <cell r="AD193">
            <v>0.20508056999999999</v>
          </cell>
          <cell r="AE193">
            <v>30.5</v>
          </cell>
          <cell r="AF193">
            <v>43</v>
          </cell>
          <cell r="AG193">
            <v>45.4</v>
          </cell>
          <cell r="AH193">
            <v>80.800000000000011</v>
          </cell>
          <cell r="AI193">
            <v>91.8</v>
          </cell>
          <cell r="AJ193">
            <v>51.575000000000003</v>
          </cell>
          <cell r="AK193">
            <v>72.099999999999994</v>
          </cell>
        </row>
        <row r="194">
          <cell r="A194" t="str">
            <v>INE795G01014</v>
          </cell>
          <cell r="C194" t="str">
            <v>HDFC Life Insurance Co. Ltd.</v>
          </cell>
          <cell r="E194" t="str">
            <v>India</v>
          </cell>
          <cell r="G194">
            <v>579.1</v>
          </cell>
          <cell r="H194">
            <v>6.9673499999999997</v>
          </cell>
          <cell r="I194">
            <v>0.7931034482758621</v>
          </cell>
          <cell r="J194">
            <v>23</v>
          </cell>
          <cell r="K194">
            <v>29</v>
          </cell>
          <cell r="L194">
            <v>-4.6153535999999997</v>
          </cell>
          <cell r="M194">
            <v>7.2784579999999997</v>
          </cell>
          <cell r="N194">
            <v>7.6306386000000002</v>
          </cell>
          <cell r="O194">
            <v>-4.6153489696131089</v>
          </cell>
          <cell r="P194">
            <v>-4.3944507000000002</v>
          </cell>
          <cell r="Q194">
            <v>7.2784579999999997</v>
          </cell>
          <cell r="R194">
            <v>7.6130079999999998</v>
          </cell>
          <cell r="S194">
            <v>-4.3944522322845287</v>
          </cell>
          <cell r="T194">
            <v>635</v>
          </cell>
          <cell r="U194">
            <v>737</v>
          </cell>
          <cell r="V194">
            <v>850</v>
          </cell>
          <cell r="W194">
            <v>-2.5833925999999997E-2</v>
          </cell>
          <cell r="X194">
            <v>1.2568569E-2</v>
          </cell>
          <cell r="Y194">
            <v>1.5669899000000001E-2</v>
          </cell>
          <cell r="Z194">
            <v>6.21</v>
          </cell>
          <cell r="AA194">
            <v>3.9005999999999998</v>
          </cell>
          <cell r="AB194">
            <v>0.59206275957544996</v>
          </cell>
          <cell r="AC194">
            <v>1</v>
          </cell>
          <cell r="AD194">
            <v>0.20508056999999999</v>
          </cell>
          <cell r="AE194">
            <v>10.4</v>
          </cell>
          <cell r="AF194">
            <v>27.200000000000003</v>
          </cell>
          <cell r="AG194">
            <v>4.5</v>
          </cell>
          <cell r="AH194">
            <v>71.5</v>
          </cell>
          <cell r="AI194">
            <v>91.8</v>
          </cell>
          <cell r="AJ194">
            <v>31.445</v>
          </cell>
          <cell r="AK194">
            <v>34.4</v>
          </cell>
        </row>
        <row r="195">
          <cell r="A195" t="str">
            <v>INE545A01016</v>
          </cell>
          <cell r="C195" t="str">
            <v>HEG Limited</v>
          </cell>
          <cell r="E195" t="str">
            <v>India</v>
          </cell>
          <cell r="G195">
            <v>1730.25</v>
          </cell>
          <cell r="H195">
            <v>20.817229999999999</v>
          </cell>
          <cell r="I195">
            <v>0.33333333333333331</v>
          </cell>
          <cell r="J195">
            <v>1</v>
          </cell>
          <cell r="K195">
            <v>3</v>
          </cell>
          <cell r="L195">
            <v>10.610715000000001</v>
          </cell>
          <cell r="M195">
            <v>108.066666</v>
          </cell>
          <cell r="N195">
            <v>97.7</v>
          </cell>
          <cell r="O195">
            <v>10.610712384851585</v>
          </cell>
          <cell r="P195">
            <v>-2.7302724999999999</v>
          </cell>
          <cell r="Q195">
            <v>108.066666</v>
          </cell>
          <cell r="R195">
            <v>111.1</v>
          </cell>
          <cell r="S195">
            <v>-2.7302736273627337</v>
          </cell>
          <cell r="T195">
            <v>1800</v>
          </cell>
          <cell r="U195">
            <v>1955</v>
          </cell>
          <cell r="V195">
            <v>2110</v>
          </cell>
          <cell r="W195">
            <v>-7.3459716000000008E-2</v>
          </cell>
          <cell r="X195">
            <v>6.2457256000000003E-2</v>
          </cell>
          <cell r="Y195">
            <v>0.10836585</v>
          </cell>
          <cell r="Z195" t="e">
            <v>#N/A</v>
          </cell>
          <cell r="AA195" t="e">
            <v>#N/A</v>
          </cell>
          <cell r="AB195">
            <v>0</v>
          </cell>
          <cell r="AC195">
            <v>0</v>
          </cell>
          <cell r="AD195">
            <v>0.20508056999999999</v>
          </cell>
          <cell r="AE195">
            <v>98.5</v>
          </cell>
          <cell r="AF195">
            <v>34.200000000000003</v>
          </cell>
          <cell r="AG195">
            <v>1.0999999999999999</v>
          </cell>
          <cell r="AH195">
            <v>22.1</v>
          </cell>
          <cell r="AI195">
            <v>8.3000000000000007</v>
          </cell>
          <cell r="AJ195">
            <v>36.904999999999994</v>
          </cell>
          <cell r="AK195">
            <v>47.599999999999994</v>
          </cell>
        </row>
        <row r="196">
          <cell r="A196" t="str">
            <v>INE578A01017</v>
          </cell>
          <cell r="C196" t="str">
            <v>Heidelbergcement India Limited.</v>
          </cell>
          <cell r="E196" t="str">
            <v>India</v>
          </cell>
          <cell r="G196">
            <v>225.35</v>
          </cell>
          <cell r="H196">
            <v>2.7112630000000002</v>
          </cell>
          <cell r="I196">
            <v>0.33333333333333331</v>
          </cell>
          <cell r="J196">
            <v>4</v>
          </cell>
          <cell r="K196">
            <v>12</v>
          </cell>
          <cell r="L196">
            <v>0.74486715000000003</v>
          </cell>
          <cell r="M196">
            <v>9.4688979999999994</v>
          </cell>
          <cell r="N196">
            <v>9.3988890000000005</v>
          </cell>
          <cell r="O196">
            <v>0.74486463240495127</v>
          </cell>
          <cell r="P196">
            <v>-2.384395</v>
          </cell>
          <cell r="Q196">
            <v>9.4688979999999994</v>
          </cell>
          <cell r="R196">
            <v>9.700189</v>
          </cell>
          <cell r="S196">
            <v>-2.3843968401028093</v>
          </cell>
          <cell r="T196">
            <v>160</v>
          </cell>
          <cell r="U196">
            <v>190.5</v>
          </cell>
          <cell r="V196">
            <v>252</v>
          </cell>
          <cell r="W196">
            <v>2.5694857000000002E-2</v>
          </cell>
          <cell r="X196">
            <v>4.2018626000000003E-2</v>
          </cell>
          <cell r="Y196">
            <v>5.2026524999999997E-2</v>
          </cell>
          <cell r="Z196">
            <v>2</v>
          </cell>
          <cell r="AA196">
            <v>2.25</v>
          </cell>
          <cell r="AB196">
            <v>-0.11111111111111116</v>
          </cell>
          <cell r="AC196">
            <v>-1</v>
          </cell>
          <cell r="AD196">
            <v>0.20508056999999999</v>
          </cell>
          <cell r="AE196">
            <v>80.900000000000006</v>
          </cell>
          <cell r="AF196">
            <v>36</v>
          </cell>
          <cell r="AG196">
            <v>63.1</v>
          </cell>
          <cell r="AH196">
            <v>22.1</v>
          </cell>
          <cell r="AI196">
            <v>0.1</v>
          </cell>
          <cell r="AJ196">
            <v>47.225000000000001</v>
          </cell>
          <cell r="AK196">
            <v>65.3</v>
          </cell>
        </row>
        <row r="197">
          <cell r="A197" t="str">
            <v>INE158A01026</v>
          </cell>
          <cell r="C197" t="str">
            <v>Hero Motocorp Limited</v>
          </cell>
          <cell r="E197" t="str">
            <v>India</v>
          </cell>
          <cell r="G197">
            <v>4445.25</v>
          </cell>
          <cell r="H197">
            <v>53.482323000000001</v>
          </cell>
          <cell r="I197">
            <v>0.66666666666666663</v>
          </cell>
          <cell r="J197">
            <v>28</v>
          </cell>
          <cell r="K197">
            <v>42</v>
          </cell>
          <cell r="L197">
            <v>1.5306329999999999</v>
          </cell>
          <cell r="M197">
            <v>197.16434000000001</v>
          </cell>
          <cell r="N197">
            <v>194.19197</v>
          </cell>
          <cell r="O197">
            <v>1.5306348661069835</v>
          </cell>
          <cell r="P197">
            <v>5.9424067000000003</v>
          </cell>
          <cell r="Q197">
            <v>197.16434000000001</v>
          </cell>
          <cell r="R197">
            <v>186.10521</v>
          </cell>
          <cell r="S197">
            <v>5.9424075231424345</v>
          </cell>
          <cell r="T197">
            <v>2499</v>
          </cell>
          <cell r="U197">
            <v>3900</v>
          </cell>
          <cell r="V197">
            <v>5325</v>
          </cell>
          <cell r="W197">
            <v>0.11998625</v>
          </cell>
          <cell r="X197">
            <v>4.4353935999999997E-2</v>
          </cell>
          <cell r="Y197">
            <v>4.9273020000000001E-2</v>
          </cell>
          <cell r="Z197">
            <v>50.2</v>
          </cell>
          <cell r="AA197">
            <v>52.922429999999999</v>
          </cell>
          <cell r="AB197">
            <v>-5.1441893352213719E-2</v>
          </cell>
          <cell r="AC197">
            <v>0</v>
          </cell>
          <cell r="AD197">
            <v>0.20508056999999999</v>
          </cell>
          <cell r="AE197">
            <v>87.5</v>
          </cell>
          <cell r="AF197">
            <v>85.7</v>
          </cell>
          <cell r="AG197">
            <v>89.600000000000009</v>
          </cell>
          <cell r="AH197">
            <v>54.300000000000004</v>
          </cell>
          <cell r="AI197">
            <v>8.3000000000000007</v>
          </cell>
          <cell r="AJ197">
            <v>72.375000000000014</v>
          </cell>
          <cell r="AK197">
            <v>93.4</v>
          </cell>
        </row>
        <row r="198">
          <cell r="A198" t="str">
            <v>INE548A01028</v>
          </cell>
          <cell r="C198" t="str">
            <v>HFCL Limited</v>
          </cell>
          <cell r="E198" t="str">
            <v>India</v>
          </cell>
          <cell r="G198">
            <v>105.76</v>
          </cell>
          <cell r="H198">
            <v>1.2724347</v>
          </cell>
          <cell r="I198">
            <v>1</v>
          </cell>
          <cell r="J198">
            <v>1</v>
          </cell>
          <cell r="K198">
            <v>1</v>
          </cell>
          <cell r="L198">
            <v>0</v>
          </cell>
          <cell r="M198">
            <v>2.85</v>
          </cell>
          <cell r="N198">
            <v>2.85</v>
          </cell>
          <cell r="O198">
            <v>0</v>
          </cell>
          <cell r="P198">
            <v>0</v>
          </cell>
          <cell r="Q198">
            <v>2.85</v>
          </cell>
          <cell r="R198">
            <v>2.85</v>
          </cell>
          <cell r="S198">
            <v>0</v>
          </cell>
          <cell r="T198">
            <v>90</v>
          </cell>
          <cell r="U198">
            <v>90</v>
          </cell>
          <cell r="V198">
            <v>90</v>
          </cell>
          <cell r="W198">
            <v>0</v>
          </cell>
          <cell r="X198">
            <v>2.6947806000000001E-2</v>
          </cell>
          <cell r="Y198">
            <v>3.8294252000000001E-2</v>
          </cell>
          <cell r="Z198" t="e">
            <v>#N/A</v>
          </cell>
          <cell r="AA198" t="e">
            <v>#N/A</v>
          </cell>
          <cell r="AB198">
            <v>0</v>
          </cell>
          <cell r="AC198">
            <v>0</v>
          </cell>
          <cell r="AD198">
            <v>0.20508056999999999</v>
          </cell>
          <cell r="AE198">
            <v>42.5</v>
          </cell>
          <cell r="AF198">
            <v>49.4</v>
          </cell>
          <cell r="AG198">
            <v>12.7</v>
          </cell>
          <cell r="AH198">
            <v>86</v>
          </cell>
          <cell r="AI198">
            <v>8.3000000000000007</v>
          </cell>
          <cell r="AJ198">
            <v>35.994999999999997</v>
          </cell>
          <cell r="AK198">
            <v>44</v>
          </cell>
        </row>
        <row r="199">
          <cell r="A199" t="str">
            <v>INE475B01022</v>
          </cell>
          <cell r="C199" t="str">
            <v>Hikal Limited</v>
          </cell>
          <cell r="E199" t="str">
            <v>India</v>
          </cell>
          <cell r="G199">
            <v>281.55</v>
          </cell>
          <cell r="H199">
            <v>3.3874241999999999</v>
          </cell>
          <cell r="I199">
            <v>1</v>
          </cell>
          <cell r="J199">
            <v>1</v>
          </cell>
          <cell r="K199">
            <v>1</v>
          </cell>
          <cell r="L199">
            <v>0</v>
          </cell>
          <cell r="M199">
            <v>6.6</v>
          </cell>
          <cell r="N199">
            <v>6.6</v>
          </cell>
          <cell r="O199">
            <v>0</v>
          </cell>
          <cell r="P199">
            <v>-45.454548000000003</v>
          </cell>
          <cell r="Q199">
            <v>6.6</v>
          </cell>
          <cell r="R199">
            <v>12.1</v>
          </cell>
          <cell r="S199">
            <v>-45.45454545454546</v>
          </cell>
          <cell r="T199">
            <v>350</v>
          </cell>
          <cell r="U199">
            <v>350</v>
          </cell>
          <cell r="V199">
            <v>350</v>
          </cell>
          <cell r="W199">
            <v>0</v>
          </cell>
          <cell r="X199">
            <v>2.3441663000000001E-2</v>
          </cell>
          <cell r="Y199">
            <v>3.1610724E-2</v>
          </cell>
          <cell r="Z199" t="e">
            <v>#N/A</v>
          </cell>
          <cell r="AA199" t="e">
            <v>#N/A</v>
          </cell>
          <cell r="AB199">
            <v>0</v>
          </cell>
          <cell r="AC199">
            <v>0</v>
          </cell>
          <cell r="AD199">
            <v>0.20508056999999999</v>
          </cell>
          <cell r="AE199">
            <v>42.5</v>
          </cell>
          <cell r="AF199">
            <v>3.5999999999999996</v>
          </cell>
          <cell r="AG199">
            <v>12.7</v>
          </cell>
          <cell r="AH199">
            <v>86</v>
          </cell>
          <cell r="AI199">
            <v>8.3000000000000007</v>
          </cell>
          <cell r="AJ199">
            <v>24.544999999999998</v>
          </cell>
          <cell r="AK199">
            <v>11.5</v>
          </cell>
        </row>
        <row r="200">
          <cell r="A200" t="str">
            <v>INE038A01020</v>
          </cell>
          <cell r="C200" t="str">
            <v>Hindalco Industries Limited</v>
          </cell>
          <cell r="E200" t="str">
            <v>India</v>
          </cell>
          <cell r="G200">
            <v>567.70000000000005</v>
          </cell>
          <cell r="H200">
            <v>6.8301930000000004</v>
          </cell>
          <cell r="I200">
            <v>0.95</v>
          </cell>
          <cell r="J200">
            <v>19</v>
          </cell>
          <cell r="K200">
            <v>20</v>
          </cell>
          <cell r="L200">
            <v>-0.53233810000000004</v>
          </cell>
          <cell r="M200">
            <v>45.967784999999999</v>
          </cell>
          <cell r="N200">
            <v>46.213799999999999</v>
          </cell>
          <cell r="O200">
            <v>-0.53234098905521332</v>
          </cell>
          <cell r="P200">
            <v>2.2344382</v>
          </cell>
          <cell r="Q200">
            <v>45.967784999999999</v>
          </cell>
          <cell r="R200">
            <v>44.96311</v>
          </cell>
          <cell r="S200">
            <v>2.2344428577115716</v>
          </cell>
          <cell r="T200">
            <v>535</v>
          </cell>
          <cell r="U200">
            <v>570</v>
          </cell>
          <cell r="V200">
            <v>760</v>
          </cell>
          <cell r="W200">
            <v>2.4379064999999998E-2</v>
          </cell>
          <cell r="X200">
            <v>8.0971959999999996E-2</v>
          </cell>
          <cell r="Y200">
            <v>8.848789E-2</v>
          </cell>
          <cell r="Z200">
            <v>14.5</v>
          </cell>
          <cell r="AA200">
            <v>14.5</v>
          </cell>
          <cell r="AB200">
            <v>0</v>
          </cell>
          <cell r="AC200">
            <v>0</v>
          </cell>
          <cell r="AD200">
            <v>0.20508056999999999</v>
          </cell>
          <cell r="AE200">
            <v>31.900000000000002</v>
          </cell>
          <cell r="AF200">
            <v>75.3</v>
          </cell>
          <cell r="AG200">
            <v>61.5</v>
          </cell>
          <cell r="AH200">
            <v>85.2</v>
          </cell>
          <cell r="AI200">
            <v>8.3000000000000007</v>
          </cell>
          <cell r="AJ200">
            <v>51.94</v>
          </cell>
          <cell r="AK200">
            <v>73.099999999999994</v>
          </cell>
        </row>
        <row r="201">
          <cell r="A201" t="str">
            <v>INE066F01012</v>
          </cell>
          <cell r="C201" t="str">
            <v>Hindustan Aeronautics Limited</v>
          </cell>
          <cell r="E201" t="str">
            <v>India</v>
          </cell>
          <cell r="G201">
            <v>2903.65</v>
          </cell>
          <cell r="H201">
            <v>34.934803000000002</v>
          </cell>
          <cell r="I201">
            <v>1</v>
          </cell>
          <cell r="J201">
            <v>9</v>
          </cell>
          <cell r="K201">
            <v>9</v>
          </cell>
          <cell r="L201">
            <v>1.7821381000000001</v>
          </cell>
          <cell r="M201">
            <v>81.040210000000002</v>
          </cell>
          <cell r="N201">
            <v>79.621250000000003</v>
          </cell>
          <cell r="O201">
            <v>1.7821373063095614</v>
          </cell>
          <cell r="P201">
            <v>-2.0645988000000002</v>
          </cell>
          <cell r="Q201">
            <v>81.040210000000002</v>
          </cell>
          <cell r="R201">
            <v>82.748633999999996</v>
          </cell>
          <cell r="S201">
            <v>-2.0645948064834441</v>
          </cell>
          <cell r="T201">
            <v>2266</v>
          </cell>
          <cell r="U201">
            <v>2750</v>
          </cell>
          <cell r="V201">
            <v>3618</v>
          </cell>
          <cell r="W201">
            <v>0.12555464999999999</v>
          </cell>
          <cell r="X201">
            <v>2.790977E-2</v>
          </cell>
          <cell r="Y201">
            <v>3.1997829999999998E-2</v>
          </cell>
          <cell r="Z201">
            <v>19</v>
          </cell>
          <cell r="AA201">
            <v>18.055965</v>
          </cell>
          <cell r="AB201">
            <v>5.2283829748229982E-2</v>
          </cell>
          <cell r="AC201">
            <v>0</v>
          </cell>
          <cell r="AD201">
            <v>0.20508056999999999</v>
          </cell>
          <cell r="AE201">
            <v>88.7</v>
          </cell>
          <cell r="AF201">
            <v>37.799999999999997</v>
          </cell>
          <cell r="AG201">
            <v>90.8</v>
          </cell>
          <cell r="AH201">
            <v>86</v>
          </cell>
          <cell r="AI201">
            <v>8.3000000000000007</v>
          </cell>
          <cell r="AJ201">
            <v>64.17</v>
          </cell>
          <cell r="AK201">
            <v>86.2</v>
          </cell>
        </row>
        <row r="202">
          <cell r="A202" t="str">
            <v>INE531E01026</v>
          </cell>
          <cell r="C202" t="str">
            <v>Hindustan Copper Ltd</v>
          </cell>
          <cell r="E202" t="str">
            <v>India</v>
          </cell>
          <cell r="G202">
            <v>281.7</v>
          </cell>
          <cell r="H202">
            <v>3.3892289999999998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 t="e">
            <v>#N/A</v>
          </cell>
          <cell r="Z202" t="e">
            <v>#N/A</v>
          </cell>
          <cell r="AA202" t="e">
            <v>#N/A</v>
          </cell>
          <cell r="AB202">
            <v>0</v>
          </cell>
          <cell r="AC202">
            <v>0</v>
          </cell>
          <cell r="AD202">
            <v>0.20508056999999999</v>
          </cell>
          <cell r="AE202">
            <v>42.5</v>
          </cell>
          <cell r="AF202">
            <v>49.4</v>
          </cell>
          <cell r="AG202">
            <v>12.7</v>
          </cell>
          <cell r="AH202">
            <v>0.1</v>
          </cell>
          <cell r="AI202">
            <v>8.3000000000000007</v>
          </cell>
          <cell r="AJ202">
            <v>27.405000000000005</v>
          </cell>
          <cell r="AK202">
            <v>17.100000000000001</v>
          </cell>
        </row>
        <row r="203">
          <cell r="A203" t="str">
            <v>INE094A01015</v>
          </cell>
          <cell r="C203" t="str">
            <v>Hindustan Petroleum Corporation Limited</v>
          </cell>
          <cell r="E203" t="str">
            <v>India</v>
          </cell>
          <cell r="G203">
            <v>430.25</v>
          </cell>
          <cell r="H203">
            <v>5.1764849999999996</v>
          </cell>
          <cell r="I203">
            <v>0.53333333333333333</v>
          </cell>
          <cell r="J203">
            <v>16</v>
          </cell>
          <cell r="K203">
            <v>30</v>
          </cell>
          <cell r="L203">
            <v>6.5334430000000001</v>
          </cell>
          <cell r="M203">
            <v>105.29233600000001</v>
          </cell>
          <cell r="N203">
            <v>98.835009999999997</v>
          </cell>
          <cell r="O203">
            <v>6.5334399217443329</v>
          </cell>
          <cell r="P203">
            <v>49.244280000000003</v>
          </cell>
          <cell r="Q203">
            <v>105.29233600000001</v>
          </cell>
          <cell r="R203">
            <v>70.550330000000002</v>
          </cell>
          <cell r="S203">
            <v>49.244285604333825</v>
          </cell>
          <cell r="T203">
            <v>284</v>
          </cell>
          <cell r="U203">
            <v>411</v>
          </cell>
          <cell r="V203">
            <v>574</v>
          </cell>
          <cell r="W203">
            <v>0.21715575999999998</v>
          </cell>
          <cell r="X203">
            <v>0.24472362</v>
          </cell>
          <cell r="Y203">
            <v>0.1470072</v>
          </cell>
          <cell r="Z203">
            <v>22.4</v>
          </cell>
          <cell r="AA203">
            <v>26.50761</v>
          </cell>
          <cell r="AB203">
            <v>-0.15495965120959609</v>
          </cell>
          <cell r="AC203">
            <v>-1</v>
          </cell>
          <cell r="AD203">
            <v>0.20508056999999999</v>
          </cell>
          <cell r="AE203">
            <v>96.7</v>
          </cell>
          <cell r="AF203">
            <v>98.9</v>
          </cell>
          <cell r="AG203">
            <v>97.2</v>
          </cell>
          <cell r="AH203">
            <v>41.8</v>
          </cell>
          <cell r="AI203">
            <v>0.1</v>
          </cell>
          <cell r="AJ203">
            <v>77.394999999999996</v>
          </cell>
          <cell r="AK203">
            <v>97.2</v>
          </cell>
        </row>
        <row r="204">
          <cell r="A204" t="str">
            <v>INE030A01027</v>
          </cell>
          <cell r="C204" t="str">
            <v>Hindustan Unilever Limited</v>
          </cell>
          <cell r="E204" t="str">
            <v>India</v>
          </cell>
          <cell r="G204">
            <v>2430.1</v>
          </cell>
          <cell r="H204">
            <v>29.237366000000002</v>
          </cell>
          <cell r="I204">
            <v>0.48837209302325579</v>
          </cell>
          <cell r="J204">
            <v>21</v>
          </cell>
          <cell r="K204">
            <v>43</v>
          </cell>
          <cell r="L204">
            <v>-3.3836503000000002</v>
          </cell>
          <cell r="M204">
            <v>44.640495000000001</v>
          </cell>
          <cell r="N204">
            <v>46.203873000000002</v>
          </cell>
          <cell r="O204">
            <v>-3.383651409482491</v>
          </cell>
          <cell r="P204">
            <v>-3.6537712</v>
          </cell>
          <cell r="Q204">
            <v>44.640495000000001</v>
          </cell>
          <cell r="R204">
            <v>46.333412000000003</v>
          </cell>
          <cell r="S204">
            <v>-3.6537714943160271</v>
          </cell>
          <cell r="T204">
            <v>2350</v>
          </cell>
          <cell r="U204">
            <v>2728</v>
          </cell>
          <cell r="V204">
            <v>3105</v>
          </cell>
          <cell r="W204">
            <v>-3.6338969999999998E-2</v>
          </cell>
          <cell r="X204">
            <v>1.8369818E-2</v>
          </cell>
          <cell r="Y204">
            <v>2.0394144999999999E-2</v>
          </cell>
          <cell r="Z204">
            <v>11.1</v>
          </cell>
          <cell r="AA204">
            <v>11.392586</v>
          </cell>
          <cell r="AB204">
            <v>-2.5682140999418346E-2</v>
          </cell>
          <cell r="AC204">
            <v>0</v>
          </cell>
          <cell r="AD204">
            <v>0.20508056999999999</v>
          </cell>
          <cell r="AE204">
            <v>12</v>
          </cell>
          <cell r="AF204">
            <v>30.4</v>
          </cell>
          <cell r="AG204">
            <v>3.9</v>
          </cell>
          <cell r="AH204">
            <v>33.4</v>
          </cell>
          <cell r="AI204">
            <v>8.3000000000000007</v>
          </cell>
          <cell r="AJ204">
            <v>16.16</v>
          </cell>
          <cell r="AK204">
            <v>4.3</v>
          </cell>
        </row>
        <row r="205">
          <cell r="A205" t="str">
            <v>INE267A01025</v>
          </cell>
          <cell r="C205" t="str">
            <v>Hindustan Zinc Limited</v>
          </cell>
          <cell r="E205" t="str">
            <v>India</v>
          </cell>
          <cell r="G205">
            <v>313.39999999999998</v>
          </cell>
          <cell r="H205">
            <v>3.7706225</v>
          </cell>
          <cell r="I205">
            <v>9.0909090909090912E-2</v>
          </cell>
          <cell r="J205">
            <v>1</v>
          </cell>
          <cell r="K205">
            <v>11</v>
          </cell>
          <cell r="L205">
            <v>-10.193809999999999</v>
          </cell>
          <cell r="M205">
            <v>19.166543999999998</v>
          </cell>
          <cell r="N205">
            <v>21.342120000000001</v>
          </cell>
          <cell r="O205">
            <v>-10.193813922890527</v>
          </cell>
          <cell r="P205">
            <v>-11.582822999999999</v>
          </cell>
          <cell r="Q205">
            <v>19.166543999999998</v>
          </cell>
          <cell r="R205">
            <v>21.677399000000001</v>
          </cell>
          <cell r="S205">
            <v>-11.58282412018159</v>
          </cell>
          <cell r="T205">
            <v>215</v>
          </cell>
          <cell r="U205">
            <v>275</v>
          </cell>
          <cell r="V205">
            <v>325</v>
          </cell>
          <cell r="W205">
            <v>3.0633104000000001E-2</v>
          </cell>
          <cell r="X205">
            <v>6.1156812999999997E-2</v>
          </cell>
          <cell r="Y205">
            <v>7.3255470000000003E-2</v>
          </cell>
          <cell r="Z205" t="e">
            <v>#N/A</v>
          </cell>
          <cell r="AA205" t="e">
            <v>#N/A</v>
          </cell>
          <cell r="AB205">
            <v>0</v>
          </cell>
          <cell r="AC205">
            <v>0</v>
          </cell>
          <cell r="AD205">
            <v>0.20508056999999999</v>
          </cell>
          <cell r="AE205">
            <v>4.2</v>
          </cell>
          <cell r="AF205">
            <v>14.799999999999999</v>
          </cell>
          <cell r="AG205">
            <v>66.5</v>
          </cell>
          <cell r="AH205">
            <v>16.3</v>
          </cell>
          <cell r="AI205">
            <v>8.3000000000000007</v>
          </cell>
          <cell r="AJ205">
            <v>24.25</v>
          </cell>
          <cell r="AK205">
            <v>10.7</v>
          </cell>
        </row>
        <row r="206">
          <cell r="A206" t="str">
            <v>INE07Y701011</v>
          </cell>
          <cell r="C206" t="str">
            <v>Hitachi Energy India Limited</v>
          </cell>
          <cell r="E206" t="str">
            <v>India</v>
          </cell>
          <cell r="G206">
            <v>5897.4</v>
          </cell>
          <cell r="H206">
            <v>70.953636000000003</v>
          </cell>
          <cell r="I206">
            <v>0.5</v>
          </cell>
          <cell r="J206">
            <v>3</v>
          </cell>
          <cell r="K206">
            <v>6</v>
          </cell>
          <cell r="L206">
            <v>-35.724829999999997</v>
          </cell>
          <cell r="M206">
            <v>31.1</v>
          </cell>
          <cell r="N206">
            <v>48.385714999999998</v>
          </cell>
          <cell r="O206">
            <v>-35.724831182095784</v>
          </cell>
          <cell r="P206">
            <v>-41.977607999999996</v>
          </cell>
          <cell r="Q206">
            <v>31.1</v>
          </cell>
          <cell r="R206">
            <v>53.6</v>
          </cell>
          <cell r="S206">
            <v>-41.977611940298509</v>
          </cell>
          <cell r="T206">
            <v>4200</v>
          </cell>
          <cell r="U206">
            <v>5220.5</v>
          </cell>
          <cell r="V206">
            <v>6500</v>
          </cell>
          <cell r="W206">
            <v>0.12880406999999999</v>
          </cell>
          <cell r="X206">
            <v>5.2735107000000002E-3</v>
          </cell>
          <cell r="Y206">
            <v>1.3867693E-2</v>
          </cell>
          <cell r="Z206">
            <v>15.5</v>
          </cell>
          <cell r="AA206">
            <v>15.5</v>
          </cell>
          <cell r="AB206">
            <v>0</v>
          </cell>
          <cell r="AC206">
            <v>0</v>
          </cell>
          <cell r="AD206">
            <v>0.20508056999999999</v>
          </cell>
          <cell r="AE206">
            <v>1.4000000000000001</v>
          </cell>
          <cell r="AF206">
            <v>4</v>
          </cell>
          <cell r="AG206">
            <v>91.600000000000009</v>
          </cell>
          <cell r="AH206">
            <v>33.6</v>
          </cell>
          <cell r="AI206">
            <v>8.3000000000000007</v>
          </cell>
          <cell r="AJ206">
            <v>28.855000000000004</v>
          </cell>
          <cell r="AK206">
            <v>30.4</v>
          </cell>
        </row>
        <row r="207">
          <cell r="A207" t="str">
            <v>INE461D01028</v>
          </cell>
          <cell r="C207" t="str">
            <v>HLE Glascoat Ltd</v>
          </cell>
          <cell r="E207" t="str">
            <v>India</v>
          </cell>
          <cell r="G207">
            <v>541.54999999999995</v>
          </cell>
          <cell r="H207">
            <v>6.5155729999999998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15.8</v>
          </cell>
          <cell r="S207">
            <v>-100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 t="e">
            <v>#N/A</v>
          </cell>
          <cell r="Z207" t="e">
            <v>#N/A</v>
          </cell>
          <cell r="AA207" t="e">
            <v>#N/A</v>
          </cell>
          <cell r="AB207">
            <v>0</v>
          </cell>
          <cell r="AC207">
            <v>0</v>
          </cell>
          <cell r="AD207">
            <v>0.20508056999999999</v>
          </cell>
          <cell r="AE207">
            <v>42.5</v>
          </cell>
          <cell r="AF207">
            <v>49.4</v>
          </cell>
          <cell r="AG207">
            <v>12.7</v>
          </cell>
          <cell r="AH207">
            <v>0.1</v>
          </cell>
          <cell r="AI207">
            <v>8.3000000000000007</v>
          </cell>
          <cell r="AJ207">
            <v>27.405000000000005</v>
          </cell>
          <cell r="AK207">
            <v>17.100000000000001</v>
          </cell>
        </row>
        <row r="208">
          <cell r="A208" t="str">
            <v>INE481N01025</v>
          </cell>
          <cell r="C208" t="str">
            <v>Home First Finance Company India Ltd.</v>
          </cell>
          <cell r="E208" t="str">
            <v>India</v>
          </cell>
          <cell r="G208">
            <v>962.25</v>
          </cell>
          <cell r="H208">
            <v>11.577159</v>
          </cell>
          <cell r="I208">
            <v>0.95238095238095233</v>
          </cell>
          <cell r="J208">
            <v>20</v>
          </cell>
          <cell r="K208">
            <v>21</v>
          </cell>
          <cell r="L208">
            <v>1.0588799</v>
          </cell>
          <cell r="M208">
            <v>33.694546000000003</v>
          </cell>
          <cell r="N208">
            <v>33.341500000000003</v>
          </cell>
          <cell r="O208">
            <v>1.058878574749178</v>
          </cell>
          <cell r="P208">
            <v>2.9398521999999998</v>
          </cell>
          <cell r="Q208">
            <v>33.694546000000003</v>
          </cell>
          <cell r="R208">
            <v>32.732264999999998</v>
          </cell>
          <cell r="S208">
            <v>2.9398546052343377</v>
          </cell>
          <cell r="T208">
            <v>735</v>
          </cell>
          <cell r="U208">
            <v>1150</v>
          </cell>
          <cell r="V208">
            <v>1250</v>
          </cell>
          <cell r="W208">
            <v>2.3972778E-2</v>
          </cell>
          <cell r="X208">
            <v>3.5016414000000003E-2</v>
          </cell>
          <cell r="Y208">
            <v>4.3401120000000001E-2</v>
          </cell>
          <cell r="Z208">
            <v>8.33</v>
          </cell>
          <cell r="AA208">
            <v>8.33</v>
          </cell>
          <cell r="AB208">
            <v>0</v>
          </cell>
          <cell r="AC208">
            <v>0</v>
          </cell>
          <cell r="AD208">
            <v>0.20508056999999999</v>
          </cell>
          <cell r="AE208">
            <v>84.5</v>
          </cell>
          <cell r="AF208">
            <v>77.5</v>
          </cell>
          <cell r="AG208">
            <v>60.699999999999996</v>
          </cell>
          <cell r="AH208">
            <v>85.399999999999991</v>
          </cell>
          <cell r="AI208">
            <v>8.3000000000000007</v>
          </cell>
          <cell r="AJ208">
            <v>65.460000000000008</v>
          </cell>
          <cell r="AK208">
            <v>87.8</v>
          </cell>
        </row>
        <row r="209">
          <cell r="A209" t="str">
            <v>INE671A01010</v>
          </cell>
          <cell r="C209" t="str">
            <v>Honeywell Automation India Limited</v>
          </cell>
          <cell r="E209" t="str">
            <v>India</v>
          </cell>
          <cell r="G209">
            <v>38697.800000000003</v>
          </cell>
          <cell r="H209">
            <v>465.5865</v>
          </cell>
          <cell r="I209">
            <v>0.4</v>
          </cell>
          <cell r="J209">
            <v>2</v>
          </cell>
          <cell r="K209">
            <v>5</v>
          </cell>
          <cell r="L209">
            <v>0</v>
          </cell>
          <cell r="M209">
            <v>559.29999999999995</v>
          </cell>
          <cell r="N209">
            <v>559.29999999999995</v>
          </cell>
          <cell r="O209">
            <v>0</v>
          </cell>
          <cell r="P209">
            <v>-7.0003380000000002</v>
          </cell>
          <cell r="Q209">
            <v>559.29999999999995</v>
          </cell>
          <cell r="R209">
            <v>601.4</v>
          </cell>
          <cell r="S209">
            <v>-7.0003325573661517</v>
          </cell>
          <cell r="T209">
            <v>33800</v>
          </cell>
          <cell r="U209">
            <v>39612.5</v>
          </cell>
          <cell r="V209">
            <v>40900</v>
          </cell>
          <cell r="W209">
            <v>-4.7140025999999995E-2</v>
          </cell>
          <cell r="X209">
            <v>1.4453017E-2</v>
          </cell>
          <cell r="Y209">
            <v>1.7355854E-2</v>
          </cell>
          <cell r="Z209" t="e">
            <v>#N/A</v>
          </cell>
          <cell r="AA209" t="e">
            <v>#N/A</v>
          </cell>
          <cell r="AB209">
            <v>0</v>
          </cell>
          <cell r="AC209">
            <v>0</v>
          </cell>
          <cell r="AD209">
            <v>0.20508056999999999</v>
          </cell>
          <cell r="AE209">
            <v>42.5</v>
          </cell>
          <cell r="AF209">
            <v>21.6</v>
          </cell>
          <cell r="AG209">
            <v>2.9000000000000004</v>
          </cell>
          <cell r="AH209">
            <v>26.8</v>
          </cell>
          <cell r="AI209">
            <v>8.3000000000000007</v>
          </cell>
          <cell r="AJ209">
            <v>20.675000000000001</v>
          </cell>
          <cell r="AK209">
            <v>6.7</v>
          </cell>
        </row>
        <row r="210">
          <cell r="A210" t="str">
            <v>INE031A01017</v>
          </cell>
          <cell r="C210" t="str">
            <v>Housing &amp; Urban Development Corp. Ltd.</v>
          </cell>
          <cell r="E210" t="str">
            <v>India</v>
          </cell>
          <cell r="G210">
            <v>163.69999999999999</v>
          </cell>
          <cell r="H210">
            <v>1.9695305999999999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 t="e">
            <v>#N/A</v>
          </cell>
          <cell r="Z210" t="e">
            <v>#N/A</v>
          </cell>
          <cell r="AA210" t="e">
            <v>#N/A</v>
          </cell>
          <cell r="AB210">
            <v>0</v>
          </cell>
          <cell r="AC210">
            <v>0</v>
          </cell>
          <cell r="AD210">
            <v>0.20508056999999999</v>
          </cell>
          <cell r="AE210">
            <v>42.5</v>
          </cell>
          <cell r="AF210">
            <v>49.4</v>
          </cell>
          <cell r="AG210">
            <v>12.7</v>
          </cell>
          <cell r="AH210">
            <v>0.1</v>
          </cell>
          <cell r="AI210">
            <v>8.3000000000000007</v>
          </cell>
          <cell r="AJ210">
            <v>27.405000000000005</v>
          </cell>
          <cell r="AK210">
            <v>17.100000000000001</v>
          </cell>
        </row>
        <row r="211">
          <cell r="A211" t="str">
            <v>INE001A01036</v>
          </cell>
          <cell r="C211" t="str">
            <v>Housing Development Finance Corporation Limited</v>
          </cell>
          <cell r="E211" t="str">
            <v>India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 t="e">
            <v>#N/A</v>
          </cell>
          <cell r="Z211" t="e">
            <v>#N/A</v>
          </cell>
          <cell r="AA211" t="e">
            <v>#N/A</v>
          </cell>
          <cell r="AB211">
            <v>0</v>
          </cell>
          <cell r="AC211">
            <v>0</v>
          </cell>
          <cell r="AD211">
            <v>0.20508056999999999</v>
          </cell>
          <cell r="AE211">
            <v>42.5</v>
          </cell>
          <cell r="AF211">
            <v>49.4</v>
          </cell>
          <cell r="AG211">
            <v>12.7</v>
          </cell>
          <cell r="AH211">
            <v>0.1</v>
          </cell>
          <cell r="AI211">
            <v>8.3000000000000007</v>
          </cell>
          <cell r="AJ211">
            <v>27.405000000000005</v>
          </cell>
          <cell r="AK211">
            <v>17.100000000000001</v>
          </cell>
        </row>
        <row r="212">
          <cell r="A212" t="str">
            <v>INE090A01021</v>
          </cell>
          <cell r="C212" t="str">
            <v>ICICI Bank Limited</v>
          </cell>
          <cell r="E212" t="str">
            <v>India</v>
          </cell>
          <cell r="G212">
            <v>1009.9</v>
          </cell>
          <cell r="H212">
            <v>12.150453000000001</v>
          </cell>
          <cell r="I212">
            <v>0.9555555555555556</v>
          </cell>
          <cell r="J212">
            <v>43</v>
          </cell>
          <cell r="K212">
            <v>45</v>
          </cell>
          <cell r="L212">
            <v>3.3277268000000002</v>
          </cell>
          <cell r="M212">
            <v>56.790329999999997</v>
          </cell>
          <cell r="N212">
            <v>54.961365000000001</v>
          </cell>
          <cell r="O212">
            <v>3.3277284870927071</v>
          </cell>
          <cell r="P212">
            <v>3.9120898</v>
          </cell>
          <cell r="Q212">
            <v>56.790329999999997</v>
          </cell>
          <cell r="R212">
            <v>54.652282999999997</v>
          </cell>
          <cell r="S212">
            <v>3.9120909185074604</v>
          </cell>
          <cell r="T212">
            <v>1105</v>
          </cell>
          <cell r="U212">
            <v>1220</v>
          </cell>
          <cell r="V212">
            <v>1400</v>
          </cell>
          <cell r="W212">
            <v>2.8286128000000001E-2</v>
          </cell>
          <cell r="X212">
            <v>5.6233619999999998E-2</v>
          </cell>
          <cell r="Y212">
            <v>6.0780194000000003E-2</v>
          </cell>
          <cell r="Z212">
            <v>13.55</v>
          </cell>
          <cell r="AA212">
            <v>14.000814</v>
          </cell>
          <cell r="AB212">
            <v>-3.2199127850709219E-2</v>
          </cell>
          <cell r="AC212">
            <v>0</v>
          </cell>
          <cell r="AD212">
            <v>0.20508056999999999</v>
          </cell>
          <cell r="AE212">
            <v>93.100000000000009</v>
          </cell>
          <cell r="AF212">
            <v>80.100000000000009</v>
          </cell>
          <cell r="AG212">
            <v>64.7</v>
          </cell>
          <cell r="AH212">
            <v>85.6</v>
          </cell>
          <cell r="AI212">
            <v>8.3000000000000007</v>
          </cell>
          <cell r="AJ212">
            <v>69.280000000000015</v>
          </cell>
          <cell r="AK212">
            <v>90.8</v>
          </cell>
        </row>
        <row r="213">
          <cell r="A213" t="str">
            <v>INE765G01017</v>
          </cell>
          <cell r="C213" t="str">
            <v>ICICI Lombard General Insurance Co. Ltd.</v>
          </cell>
          <cell r="E213" t="str">
            <v>India</v>
          </cell>
          <cell r="G213">
            <v>1482.05</v>
          </cell>
          <cell r="H213">
            <v>17.831050000000001</v>
          </cell>
          <cell r="I213">
            <v>0.70833333333333337</v>
          </cell>
          <cell r="J213">
            <v>17</v>
          </cell>
          <cell r="K213">
            <v>24</v>
          </cell>
          <cell r="L213">
            <v>-2.8315918</v>
          </cell>
          <cell r="M213">
            <v>39.76276</v>
          </cell>
          <cell r="N213">
            <v>40.921489999999999</v>
          </cell>
          <cell r="O213">
            <v>-2.8315928867692741</v>
          </cell>
          <cell r="P213">
            <v>-2.9840252</v>
          </cell>
          <cell r="Q213">
            <v>39.76276</v>
          </cell>
          <cell r="R213">
            <v>40.985785999999997</v>
          </cell>
          <cell r="S213">
            <v>-2.9840247543379994</v>
          </cell>
          <cell r="T213">
            <v>1100</v>
          </cell>
          <cell r="U213">
            <v>1600</v>
          </cell>
          <cell r="V213">
            <v>1780</v>
          </cell>
          <cell r="W213">
            <v>2.3373479999999999E-2</v>
          </cell>
          <cell r="X213">
            <v>2.6829566999999999E-2</v>
          </cell>
          <cell r="Y213">
            <v>3.2496604999999998E-2</v>
          </cell>
          <cell r="Z213">
            <v>10.95</v>
          </cell>
          <cell r="AA213">
            <v>11.363498</v>
          </cell>
          <cell r="AB213">
            <v>-3.6388267063539814E-2</v>
          </cell>
          <cell r="AC213">
            <v>0</v>
          </cell>
          <cell r="AD213">
            <v>0.20508056999999999</v>
          </cell>
          <cell r="AE213">
            <v>14.6</v>
          </cell>
          <cell r="AF213">
            <v>33</v>
          </cell>
          <cell r="AG213">
            <v>59.9</v>
          </cell>
          <cell r="AH213">
            <v>61.5</v>
          </cell>
          <cell r="AI213">
            <v>8.3000000000000007</v>
          </cell>
          <cell r="AJ213">
            <v>34.269999999999996</v>
          </cell>
          <cell r="AK213">
            <v>40.6</v>
          </cell>
        </row>
        <row r="214">
          <cell r="A214" t="str">
            <v>INE726G01019</v>
          </cell>
          <cell r="C214" t="str">
            <v>ICICI Prudential Life Insurance Co. Ltd.</v>
          </cell>
          <cell r="E214" t="str">
            <v>India</v>
          </cell>
          <cell r="G214">
            <v>486.6</v>
          </cell>
          <cell r="H214">
            <v>5.8544510000000001</v>
          </cell>
          <cell r="I214">
            <v>0.75</v>
          </cell>
          <cell r="J214">
            <v>24</v>
          </cell>
          <cell r="K214">
            <v>32</v>
          </cell>
          <cell r="L214">
            <v>-12.925820999999999</v>
          </cell>
          <cell r="M214">
            <v>6.2012076</v>
          </cell>
          <cell r="N214">
            <v>7.1217527</v>
          </cell>
          <cell r="O214">
            <v>-12.925822318991786</v>
          </cell>
          <cell r="P214">
            <v>-17.810186000000002</v>
          </cell>
          <cell r="Q214">
            <v>6.2012076</v>
          </cell>
          <cell r="R214">
            <v>7.5449840000000004</v>
          </cell>
          <cell r="S214">
            <v>-17.81019548881747</v>
          </cell>
          <cell r="T214">
            <v>515</v>
          </cell>
          <cell r="U214">
            <v>575</v>
          </cell>
          <cell r="V214">
            <v>670</v>
          </cell>
          <cell r="W214">
            <v>-6.8700299999999992E-2</v>
          </cell>
          <cell r="X214">
            <v>1.2743953000000001E-2</v>
          </cell>
          <cell r="Y214">
            <v>1.4841869000000001E-2</v>
          </cell>
          <cell r="Z214">
            <v>1.6022240000000001</v>
          </cell>
          <cell r="AA214">
            <v>2.6311119999999999</v>
          </cell>
          <cell r="AB214">
            <v>-0.39104682734904472</v>
          </cell>
          <cell r="AC214">
            <v>-1</v>
          </cell>
          <cell r="AD214">
            <v>0.20508056999999999</v>
          </cell>
          <cell r="AE214">
            <v>3.2</v>
          </cell>
          <cell r="AF214">
            <v>10.199999999999999</v>
          </cell>
          <cell r="AG214">
            <v>1.3</v>
          </cell>
          <cell r="AH214">
            <v>65.3</v>
          </cell>
          <cell r="AI214">
            <v>0.1</v>
          </cell>
          <cell r="AJ214">
            <v>10.220000000000001</v>
          </cell>
          <cell r="AK214">
            <v>1.5</v>
          </cell>
        </row>
        <row r="215">
          <cell r="A215" t="str">
            <v>INE763G01038</v>
          </cell>
          <cell r="C215" t="str">
            <v>ICICI Securities Ltd.</v>
          </cell>
          <cell r="E215" t="str">
            <v>India</v>
          </cell>
          <cell r="G215">
            <v>776.35</v>
          </cell>
          <cell r="H215">
            <v>9.3405319999999996</v>
          </cell>
          <cell r="I215">
            <v>0</v>
          </cell>
          <cell r="J215">
            <v>0</v>
          </cell>
          <cell r="K215">
            <v>1</v>
          </cell>
          <cell r="L215">
            <v>5.9091969999999998</v>
          </cell>
          <cell r="M215">
            <v>47.196666999999998</v>
          </cell>
          <cell r="N215">
            <v>44.563330000000001</v>
          </cell>
          <cell r="O215">
            <v>5.9092015789663721</v>
          </cell>
          <cell r="P215">
            <v>11.122884000000001</v>
          </cell>
          <cell r="Q215">
            <v>47.196666999999998</v>
          </cell>
          <cell r="R215">
            <v>42.472499999999997</v>
          </cell>
          <cell r="S215">
            <v>11.122884219200667</v>
          </cell>
          <cell r="T215">
            <v>700</v>
          </cell>
          <cell r="U215">
            <v>700</v>
          </cell>
          <cell r="V215">
            <v>700</v>
          </cell>
          <cell r="W215">
            <v>0</v>
          </cell>
          <cell r="X215">
            <v>6.0793026999999999E-2</v>
          </cell>
          <cell r="Y215">
            <v>6.6387589999999996E-2</v>
          </cell>
          <cell r="Z215" t="e">
            <v>#N/A</v>
          </cell>
          <cell r="AA215" t="e">
            <v>#N/A</v>
          </cell>
          <cell r="AB215">
            <v>0</v>
          </cell>
          <cell r="AC215">
            <v>0</v>
          </cell>
          <cell r="AD215">
            <v>0.20508056999999999</v>
          </cell>
          <cell r="AE215">
            <v>96.1</v>
          </cell>
          <cell r="AF215">
            <v>93.5</v>
          </cell>
          <cell r="AG215">
            <v>12.7</v>
          </cell>
          <cell r="AH215">
            <v>0.1</v>
          </cell>
          <cell r="AI215">
            <v>8.3000000000000007</v>
          </cell>
          <cell r="AJ215">
            <v>51.829999999999991</v>
          </cell>
          <cell r="AK215">
            <v>72.5</v>
          </cell>
        </row>
        <row r="216">
          <cell r="A216" t="str">
            <v>INE008A01015</v>
          </cell>
          <cell r="C216" t="str">
            <v>IDBI Bank Limited</v>
          </cell>
          <cell r="E216" t="str">
            <v>India</v>
          </cell>
          <cell r="G216">
            <v>83.56</v>
          </cell>
          <cell r="H216">
            <v>1.0053388999999999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 t="e">
            <v>#N/A</v>
          </cell>
          <cell r="Z216" t="e">
            <v>#N/A</v>
          </cell>
          <cell r="AA216" t="e">
            <v>#N/A</v>
          </cell>
          <cell r="AB216">
            <v>0</v>
          </cell>
          <cell r="AC216">
            <v>0</v>
          </cell>
          <cell r="AD216">
            <v>0.20508056999999999</v>
          </cell>
          <cell r="AE216">
            <v>42.5</v>
          </cell>
          <cell r="AF216">
            <v>49.4</v>
          </cell>
          <cell r="AG216">
            <v>12.7</v>
          </cell>
          <cell r="AH216">
            <v>0.1</v>
          </cell>
          <cell r="AI216">
            <v>8.3000000000000007</v>
          </cell>
          <cell r="AJ216">
            <v>27.405000000000005</v>
          </cell>
          <cell r="AK216">
            <v>17.100000000000001</v>
          </cell>
        </row>
        <row r="217">
          <cell r="A217" t="str">
            <v>INE092T01019</v>
          </cell>
          <cell r="C217" t="str">
            <v>IDFC First Bank Ltd.</v>
          </cell>
          <cell r="E217" t="str">
            <v>India</v>
          </cell>
          <cell r="G217">
            <v>80.12</v>
          </cell>
          <cell r="H217">
            <v>0.96395120000000001</v>
          </cell>
          <cell r="I217">
            <v>0.5</v>
          </cell>
          <cell r="J217">
            <v>8</v>
          </cell>
          <cell r="K217">
            <v>16</v>
          </cell>
          <cell r="L217">
            <v>-5.7870555000000001</v>
          </cell>
          <cell r="M217">
            <v>4.5654519999999996</v>
          </cell>
          <cell r="N217">
            <v>4.8458860000000001</v>
          </cell>
          <cell r="O217">
            <v>-5.7870531828441818</v>
          </cell>
          <cell r="P217">
            <v>-6.7845950000000004</v>
          </cell>
          <cell r="Q217">
            <v>4.5654519999999996</v>
          </cell>
          <cell r="R217">
            <v>4.8977440000000003</v>
          </cell>
          <cell r="S217">
            <v>-6.7845930697888797</v>
          </cell>
          <cell r="T217">
            <v>65</v>
          </cell>
          <cell r="U217">
            <v>93.5</v>
          </cell>
          <cell r="V217">
            <v>107</v>
          </cell>
          <cell r="W217">
            <v>-3.8796317999999996E-2</v>
          </cell>
          <cell r="X217">
            <v>5.6982673999999997E-2</v>
          </cell>
          <cell r="Y217">
            <v>7.2495749999999998E-2</v>
          </cell>
          <cell r="Z217">
            <v>1.4</v>
          </cell>
          <cell r="AA217">
            <v>1.25</v>
          </cell>
          <cell r="AB217">
            <v>0.11999999999999988</v>
          </cell>
          <cell r="AC217">
            <v>1</v>
          </cell>
          <cell r="AD217">
            <v>0.20508056999999999</v>
          </cell>
          <cell r="AE217">
            <v>8</v>
          </cell>
          <cell r="AF217">
            <v>21.8</v>
          </cell>
          <cell r="AG217">
            <v>3.6999999999999997</v>
          </cell>
          <cell r="AH217">
            <v>33.6</v>
          </cell>
          <cell r="AI217">
            <v>91.8</v>
          </cell>
          <cell r="AJ217">
            <v>25.504999999999999</v>
          </cell>
          <cell r="AK217">
            <v>13.900000000000002</v>
          </cell>
        </row>
        <row r="218">
          <cell r="A218" t="str">
            <v>INE043D01016</v>
          </cell>
          <cell r="C218" t="str">
            <v>IDFC Ltd.</v>
          </cell>
          <cell r="E218" t="str">
            <v>India</v>
          </cell>
          <cell r="G218">
            <v>116.05</v>
          </cell>
          <cell r="H218">
            <v>1.3962372999999999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 t="e">
            <v>#N/A</v>
          </cell>
          <cell r="Z218" t="e">
            <v>#N/A</v>
          </cell>
          <cell r="AA218" t="e">
            <v>#N/A</v>
          </cell>
          <cell r="AB218">
            <v>0</v>
          </cell>
          <cell r="AC218">
            <v>0</v>
          </cell>
          <cell r="AD218">
            <v>0.20508056999999999</v>
          </cell>
          <cell r="AE218">
            <v>42.5</v>
          </cell>
          <cell r="AF218">
            <v>49.4</v>
          </cell>
          <cell r="AG218">
            <v>12.7</v>
          </cell>
          <cell r="AH218">
            <v>0.1</v>
          </cell>
          <cell r="AI218">
            <v>8.3000000000000007</v>
          </cell>
          <cell r="AJ218">
            <v>27.405000000000005</v>
          </cell>
          <cell r="AK218">
            <v>17.100000000000001</v>
          </cell>
        </row>
        <row r="219">
          <cell r="A219" t="str">
            <v>INE559A01017</v>
          </cell>
          <cell r="C219" t="str">
            <v>IFB Industries Ltd</v>
          </cell>
          <cell r="E219" t="str">
            <v>India</v>
          </cell>
          <cell r="G219">
            <v>1242.75</v>
          </cell>
          <cell r="H219">
            <v>14.95195</v>
          </cell>
          <cell r="I219">
            <v>0.5</v>
          </cell>
          <cell r="J219">
            <v>2</v>
          </cell>
          <cell r="K219">
            <v>4</v>
          </cell>
          <cell r="L219">
            <v>0</v>
          </cell>
          <cell r="M219">
            <v>33.1</v>
          </cell>
          <cell r="N219">
            <v>33.1</v>
          </cell>
          <cell r="O219">
            <v>0</v>
          </cell>
          <cell r="P219">
            <v>22.140212999999999</v>
          </cell>
          <cell r="Q219">
            <v>33.1</v>
          </cell>
          <cell r="R219">
            <v>27.1</v>
          </cell>
          <cell r="S219">
            <v>22.14022140221401</v>
          </cell>
          <cell r="T219">
            <v>852</v>
          </cell>
          <cell r="U219">
            <v>942.5</v>
          </cell>
          <cell r="V219">
            <v>1531</v>
          </cell>
          <cell r="W219">
            <v>-5.658709E-2</v>
          </cell>
          <cell r="X219">
            <v>2.6634478999999999E-2</v>
          </cell>
          <cell r="Y219">
            <v>3.9777376000000003E-2</v>
          </cell>
          <cell r="Z219">
            <v>10.6</v>
          </cell>
          <cell r="AA219">
            <v>10.6</v>
          </cell>
          <cell r="AB219">
            <v>0</v>
          </cell>
          <cell r="AC219">
            <v>0</v>
          </cell>
          <cell r="AD219">
            <v>0.20508056999999999</v>
          </cell>
          <cell r="AE219">
            <v>42.5</v>
          </cell>
          <cell r="AF219">
            <v>96.899999999999991</v>
          </cell>
          <cell r="AG219">
            <v>2.7</v>
          </cell>
          <cell r="AH219">
            <v>33.6</v>
          </cell>
          <cell r="AI219">
            <v>8.3000000000000007</v>
          </cell>
          <cell r="AJ219">
            <v>40.129999999999988</v>
          </cell>
          <cell r="AK219">
            <v>54.500000000000007</v>
          </cell>
        </row>
        <row r="220">
          <cell r="A220" t="str">
            <v>INE530B01024</v>
          </cell>
          <cell r="C220" t="str">
            <v>IIFL Finance Limited</v>
          </cell>
          <cell r="E220" t="str">
            <v>India</v>
          </cell>
          <cell r="G220">
            <v>601.54999999999995</v>
          </cell>
          <cell r="H220">
            <v>7.2374535</v>
          </cell>
          <cell r="I220">
            <v>1</v>
          </cell>
          <cell r="J220">
            <v>8</v>
          </cell>
          <cell r="K220">
            <v>8</v>
          </cell>
          <cell r="L220">
            <v>-0.25246668</v>
          </cell>
          <cell r="M220">
            <v>51.681885000000001</v>
          </cell>
          <cell r="N220">
            <v>51.812694999999998</v>
          </cell>
          <cell r="O220">
            <v>-0.25246708359794034</v>
          </cell>
          <cell r="P220">
            <v>-0.44327703000000002</v>
          </cell>
          <cell r="Q220">
            <v>51.681885000000001</v>
          </cell>
          <cell r="R220">
            <v>51.911999999999999</v>
          </cell>
          <cell r="S220">
            <v>-0.44327901063337949</v>
          </cell>
          <cell r="T220">
            <v>765</v>
          </cell>
          <cell r="U220">
            <v>800</v>
          </cell>
          <cell r="V220">
            <v>850</v>
          </cell>
          <cell r="W220">
            <v>1.1169125E-2</v>
          </cell>
          <cell r="X220">
            <v>8.5914530000000003E-2</v>
          </cell>
          <cell r="Y220">
            <v>0.107281104</v>
          </cell>
          <cell r="Z220" t="e">
            <v>#N/A</v>
          </cell>
          <cell r="AA220" t="e">
            <v>#N/A</v>
          </cell>
          <cell r="AB220">
            <v>0</v>
          </cell>
          <cell r="AC220">
            <v>0</v>
          </cell>
          <cell r="AD220">
            <v>0.20508056999999999</v>
          </cell>
          <cell r="AE220">
            <v>36.299999999999997</v>
          </cell>
          <cell r="AF220">
            <v>47</v>
          </cell>
          <cell r="AG220">
            <v>50.9</v>
          </cell>
          <cell r="AH220">
            <v>86</v>
          </cell>
          <cell r="AI220">
            <v>8.3000000000000007</v>
          </cell>
          <cell r="AJ220">
            <v>43.394999999999996</v>
          </cell>
          <cell r="AK220">
            <v>60.3</v>
          </cell>
        </row>
        <row r="221">
          <cell r="A221" t="str">
            <v>INE466L01020</v>
          </cell>
          <cell r="C221" t="str">
            <v>360 One Wam Limited</v>
          </cell>
          <cell r="E221" t="str">
            <v>India</v>
          </cell>
          <cell r="G221">
            <v>630.79999999999995</v>
          </cell>
          <cell r="H221">
            <v>7.5893702999999997</v>
          </cell>
          <cell r="I221">
            <v>1</v>
          </cell>
          <cell r="J221">
            <v>6</v>
          </cell>
          <cell r="K221">
            <v>6</v>
          </cell>
          <cell r="L221">
            <v>-0.29608113000000003</v>
          </cell>
          <cell r="M221">
            <v>20.709375000000001</v>
          </cell>
          <cell r="N221">
            <v>20.770873999999999</v>
          </cell>
          <cell r="O221">
            <v>-0.2960828706581986</v>
          </cell>
          <cell r="P221">
            <v>-2.0028548000000002</v>
          </cell>
          <cell r="Q221">
            <v>20.709375000000001</v>
          </cell>
          <cell r="R221">
            <v>21.132631</v>
          </cell>
          <cell r="S221">
            <v>-2.0028552052983817</v>
          </cell>
          <cell r="T221">
            <v>629</v>
          </cell>
          <cell r="U221">
            <v>747.5</v>
          </cell>
          <cell r="V221">
            <v>770</v>
          </cell>
          <cell r="W221">
            <v>0.10105852999999999</v>
          </cell>
          <cell r="X221">
            <v>3.2830335000000002E-2</v>
          </cell>
          <cell r="Y221">
            <v>3.8664023999999998E-2</v>
          </cell>
          <cell r="Z221" t="e">
            <v>#N/A</v>
          </cell>
          <cell r="AA221" t="e">
            <v>#N/A</v>
          </cell>
          <cell r="AB221">
            <v>0</v>
          </cell>
          <cell r="AC221">
            <v>0</v>
          </cell>
          <cell r="AD221">
            <v>0.20508056999999999</v>
          </cell>
          <cell r="AE221">
            <v>35.699999999999996</v>
          </cell>
          <cell r="AF221">
            <v>38.4</v>
          </cell>
          <cell r="AG221">
            <v>86.8</v>
          </cell>
          <cell r="AH221">
            <v>86</v>
          </cell>
          <cell r="AI221">
            <v>8.3000000000000007</v>
          </cell>
          <cell r="AJ221">
            <v>50.069999999999993</v>
          </cell>
          <cell r="AK221">
            <v>68.899999999999991</v>
          </cell>
        </row>
        <row r="222">
          <cell r="A222" t="str">
            <v>INE148I01020</v>
          </cell>
          <cell r="C222" t="str">
            <v>Indiabulls Housing Finance Ltd.</v>
          </cell>
          <cell r="E222" t="str">
            <v>India</v>
          </cell>
          <cell r="G222">
            <v>198.8</v>
          </cell>
          <cell r="H222">
            <v>2.3918309999999998</v>
          </cell>
          <cell r="I222">
            <v>0</v>
          </cell>
          <cell r="J222">
            <v>0</v>
          </cell>
          <cell r="K222">
            <v>1</v>
          </cell>
          <cell r="L222">
            <v>0</v>
          </cell>
          <cell r="M222">
            <v>27.47</v>
          </cell>
          <cell r="N222">
            <v>27.47</v>
          </cell>
          <cell r="O222">
            <v>0</v>
          </cell>
          <cell r="P222">
            <v>2.2329678999999998</v>
          </cell>
          <cell r="Q222">
            <v>27.47</v>
          </cell>
          <cell r="R222">
            <v>26.87</v>
          </cell>
          <cell r="S222">
            <v>2.2329735764793357</v>
          </cell>
          <cell r="T222">
            <v>132</v>
          </cell>
          <cell r="U222">
            <v>132</v>
          </cell>
          <cell r="V222">
            <v>132</v>
          </cell>
          <cell r="W222">
            <v>0</v>
          </cell>
          <cell r="X222">
            <v>0.13817905999999999</v>
          </cell>
          <cell r="Y222">
            <v>0.15749498000000001</v>
          </cell>
          <cell r="Z222">
            <v>7.31</v>
          </cell>
          <cell r="AA222">
            <v>7.31</v>
          </cell>
          <cell r="AB222">
            <v>0</v>
          </cell>
          <cell r="AC222">
            <v>0</v>
          </cell>
          <cell r="AD222">
            <v>0.20508056999999999</v>
          </cell>
          <cell r="AE222">
            <v>42.5</v>
          </cell>
          <cell r="AF222">
            <v>75.099999999999994</v>
          </cell>
          <cell r="AG222">
            <v>12.7</v>
          </cell>
          <cell r="AH222">
            <v>0.1</v>
          </cell>
          <cell r="AI222">
            <v>8.3000000000000007</v>
          </cell>
          <cell r="AJ222">
            <v>33.829999999999991</v>
          </cell>
          <cell r="AK222">
            <v>39.4</v>
          </cell>
        </row>
        <row r="223">
          <cell r="A223" t="str">
            <v>INE069I01010</v>
          </cell>
          <cell r="C223" t="str">
            <v>Indiabulls Real Estate Limited</v>
          </cell>
          <cell r="E223" t="str">
            <v>India</v>
          </cell>
          <cell r="G223">
            <v>102.23</v>
          </cell>
          <cell r="H223">
            <v>1.2299640999999999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 t="e">
            <v>#N/A</v>
          </cell>
          <cell r="Z223" t="e">
            <v>#N/A</v>
          </cell>
          <cell r="AA223" t="e">
            <v>#N/A</v>
          </cell>
          <cell r="AB223">
            <v>0</v>
          </cell>
          <cell r="AC223">
            <v>0</v>
          </cell>
          <cell r="AD223">
            <v>0.20508056999999999</v>
          </cell>
          <cell r="AE223">
            <v>42.5</v>
          </cell>
          <cell r="AF223">
            <v>49.4</v>
          </cell>
          <cell r="AG223">
            <v>12.7</v>
          </cell>
          <cell r="AH223">
            <v>0.1</v>
          </cell>
          <cell r="AI223">
            <v>8.3000000000000007</v>
          </cell>
          <cell r="AJ223">
            <v>27.405000000000005</v>
          </cell>
          <cell r="AK223">
            <v>17.100000000000001</v>
          </cell>
        </row>
        <row r="224">
          <cell r="A224" t="str">
            <v>INE933S01016</v>
          </cell>
          <cell r="C224" t="str">
            <v>IndiaMART InterMESH Ltd.</v>
          </cell>
          <cell r="E224" t="str">
            <v>India</v>
          </cell>
          <cell r="G224">
            <v>2449.8000000000002</v>
          </cell>
          <cell r="H224">
            <v>29.474381999999999</v>
          </cell>
          <cell r="I224">
            <v>0.73684210526315785</v>
          </cell>
          <cell r="J224">
            <v>14</v>
          </cell>
          <cell r="K224">
            <v>19</v>
          </cell>
          <cell r="L224">
            <v>6.0163460000000002E-2</v>
          </cell>
          <cell r="M224">
            <v>53.203884000000002</v>
          </cell>
          <cell r="N224">
            <v>53.171894000000002</v>
          </cell>
          <cell r="O224">
            <v>6.0163363750032062E-2</v>
          </cell>
          <cell r="P224">
            <v>-3.1424932000000001</v>
          </cell>
          <cell r="Q224">
            <v>53.203884000000002</v>
          </cell>
          <cell r="R224">
            <v>54.930058000000002</v>
          </cell>
          <cell r="S224">
            <v>-3.142494406250218</v>
          </cell>
          <cell r="T224">
            <v>2150</v>
          </cell>
          <cell r="U224">
            <v>3100</v>
          </cell>
          <cell r="V224">
            <v>3755</v>
          </cell>
          <cell r="W224">
            <v>-2.6018454999999999E-2</v>
          </cell>
          <cell r="X224">
            <v>2.1717642999999998E-2</v>
          </cell>
          <cell r="Y224">
            <v>2.6596473999999998E-2</v>
          </cell>
          <cell r="Z224">
            <v>11.1</v>
          </cell>
          <cell r="AA224">
            <v>13.1</v>
          </cell>
          <cell r="AB224">
            <v>-0.15267175572519087</v>
          </cell>
          <cell r="AC224">
            <v>-1</v>
          </cell>
          <cell r="AD224">
            <v>0.20508056999999999</v>
          </cell>
          <cell r="AE224">
            <v>74.2</v>
          </cell>
          <cell r="AF224">
            <v>31.6</v>
          </cell>
          <cell r="AG224">
            <v>4.3</v>
          </cell>
          <cell r="AH224">
            <v>64.3</v>
          </cell>
          <cell r="AI224">
            <v>0.1</v>
          </cell>
          <cell r="AJ224">
            <v>33.97</v>
          </cell>
          <cell r="AK224">
            <v>39.800000000000004</v>
          </cell>
        </row>
        <row r="225">
          <cell r="A225" t="str">
            <v>INE562A01011</v>
          </cell>
          <cell r="C225" t="str">
            <v>Indian Bank</v>
          </cell>
          <cell r="E225" t="str">
            <v>India</v>
          </cell>
          <cell r="G225">
            <v>460.8</v>
          </cell>
          <cell r="H225">
            <v>5.5440420000000001</v>
          </cell>
          <cell r="I225">
            <v>0.66666666666666663</v>
          </cell>
          <cell r="J225">
            <v>6</v>
          </cell>
          <cell r="K225">
            <v>9</v>
          </cell>
          <cell r="L225">
            <v>-1.7853494999999999</v>
          </cell>
          <cell r="M225">
            <v>60.512500000000003</v>
          </cell>
          <cell r="N225">
            <v>61.612499999999997</v>
          </cell>
          <cell r="O225">
            <v>-1.7853519983769384</v>
          </cell>
          <cell r="P225">
            <v>4.4219154999999999</v>
          </cell>
          <cell r="Q225">
            <v>60.512500000000003</v>
          </cell>
          <cell r="R225">
            <v>57.95</v>
          </cell>
          <cell r="S225">
            <v>4.4219154443485786</v>
          </cell>
          <cell r="T225">
            <v>451</v>
          </cell>
          <cell r="U225">
            <v>525</v>
          </cell>
          <cell r="V225">
            <v>550</v>
          </cell>
          <cell r="W225">
            <v>8.5943060000000002E-2</v>
          </cell>
          <cell r="X225">
            <v>0.13132054000000001</v>
          </cell>
          <cell r="Y225">
            <v>0.14835612000000001</v>
          </cell>
          <cell r="Z225" t="e">
            <v>#N/A</v>
          </cell>
          <cell r="AA225" t="e">
            <v>#N/A</v>
          </cell>
          <cell r="AB225">
            <v>0</v>
          </cell>
          <cell r="AC225">
            <v>0</v>
          </cell>
          <cell r="AD225">
            <v>0.20508056999999999</v>
          </cell>
          <cell r="AE225">
            <v>20.399999999999999</v>
          </cell>
          <cell r="AF225">
            <v>81.3</v>
          </cell>
          <cell r="AG225">
            <v>85.2</v>
          </cell>
          <cell r="AH225">
            <v>54.300000000000004</v>
          </cell>
          <cell r="AI225">
            <v>8.3000000000000007</v>
          </cell>
          <cell r="AJ225">
            <v>53.399999999999991</v>
          </cell>
          <cell r="AK225">
            <v>74.5</v>
          </cell>
        </row>
        <row r="226">
          <cell r="A226" t="str">
            <v>INE022Q01020</v>
          </cell>
          <cell r="C226" t="str">
            <v>Indian Energy Exchange Ltd.</v>
          </cell>
          <cell r="E226" t="str">
            <v>India</v>
          </cell>
          <cell r="G226">
            <v>135.69999999999999</v>
          </cell>
          <cell r="H226">
            <v>1.6326531</v>
          </cell>
          <cell r="I226">
            <v>0.4</v>
          </cell>
          <cell r="J226">
            <v>4</v>
          </cell>
          <cell r="K226">
            <v>10</v>
          </cell>
          <cell r="L226">
            <v>0.85576105000000002</v>
          </cell>
          <cell r="M226">
            <v>3.8892159999999998</v>
          </cell>
          <cell r="N226">
            <v>3.8562159999999999</v>
          </cell>
          <cell r="O226">
            <v>0.85576119180046373</v>
          </cell>
          <cell r="P226">
            <v>1.7278619</v>
          </cell>
          <cell r="Q226">
            <v>3.8892159999999998</v>
          </cell>
          <cell r="R226">
            <v>3.8231568</v>
          </cell>
          <cell r="S226">
            <v>1.7278705388175553</v>
          </cell>
          <cell r="T226">
            <v>102</v>
          </cell>
          <cell r="U226">
            <v>127.5</v>
          </cell>
          <cell r="V226">
            <v>200</v>
          </cell>
          <cell r="W226">
            <v>3.5205972000000002E-2</v>
          </cell>
          <cell r="X226">
            <v>2.8660398E-2</v>
          </cell>
          <cell r="Y226">
            <v>3.184526E-2</v>
          </cell>
          <cell r="Z226">
            <v>1.1658809999999999</v>
          </cell>
          <cell r="AA226">
            <v>1.1658809999999999</v>
          </cell>
          <cell r="AB226">
            <v>0</v>
          </cell>
          <cell r="AC226">
            <v>0</v>
          </cell>
          <cell r="AD226">
            <v>0.20508056999999999</v>
          </cell>
          <cell r="AE226">
            <v>82.899999999999991</v>
          </cell>
          <cell r="AF226">
            <v>73.3</v>
          </cell>
          <cell r="AG226">
            <v>69.899999999999991</v>
          </cell>
          <cell r="AH226">
            <v>26.8</v>
          </cell>
          <cell r="AI226">
            <v>8.3000000000000007</v>
          </cell>
          <cell r="AJ226">
            <v>60.449999999999989</v>
          </cell>
          <cell r="AK226">
            <v>81.2</v>
          </cell>
        </row>
        <row r="227">
          <cell r="A227" t="str">
            <v>INE242A01010</v>
          </cell>
          <cell r="C227" t="str">
            <v>Indian Oil Corp. Ltd.</v>
          </cell>
          <cell r="E227" t="str">
            <v>India</v>
          </cell>
          <cell r="G227">
            <v>143.85</v>
          </cell>
          <cell r="H227">
            <v>1.7307086</v>
          </cell>
          <cell r="I227">
            <v>0.5</v>
          </cell>
          <cell r="J227">
            <v>15</v>
          </cell>
          <cell r="K227">
            <v>30</v>
          </cell>
          <cell r="L227">
            <v>23.598320000000001</v>
          </cell>
          <cell r="M227">
            <v>31.193783</v>
          </cell>
          <cell r="N227">
            <v>25.238030999999999</v>
          </cell>
          <cell r="O227">
            <v>23.598322705919482</v>
          </cell>
          <cell r="P227">
            <v>57.564335</v>
          </cell>
          <cell r="Q227">
            <v>31.193783</v>
          </cell>
          <cell r="R227">
            <v>19.79749</v>
          </cell>
          <cell r="S227">
            <v>57.564332650250115</v>
          </cell>
          <cell r="T227">
            <v>85</v>
          </cell>
          <cell r="U227">
            <v>147.5</v>
          </cell>
          <cell r="V227">
            <v>191</v>
          </cell>
          <cell r="W227">
            <v>0.26073459999999998</v>
          </cell>
          <cell r="X227">
            <v>0.21684937000000001</v>
          </cell>
          <cell r="Y227">
            <v>0.12994066000000001</v>
          </cell>
          <cell r="Z227">
            <v>4.3099999999999996</v>
          </cell>
          <cell r="AA227">
            <v>3.7050000000000001</v>
          </cell>
          <cell r="AB227">
            <v>0.16329284750337369</v>
          </cell>
          <cell r="AC227">
            <v>1</v>
          </cell>
          <cell r="AD227">
            <v>0.20508056999999999</v>
          </cell>
          <cell r="AE227">
            <v>99.3</v>
          </cell>
          <cell r="AF227">
            <v>99.3</v>
          </cell>
          <cell r="AG227">
            <v>98.4</v>
          </cell>
          <cell r="AH227">
            <v>33.6</v>
          </cell>
          <cell r="AI227">
            <v>91.8</v>
          </cell>
          <cell r="AJ227">
            <v>91.38</v>
          </cell>
          <cell r="AK227">
            <v>99.8</v>
          </cell>
        </row>
        <row r="228">
          <cell r="A228" t="str">
            <v>INE565A01014</v>
          </cell>
          <cell r="C228" t="str">
            <v>Indian Overseas Bank</v>
          </cell>
          <cell r="E228" t="str">
            <v>India</v>
          </cell>
          <cell r="G228">
            <v>45.77</v>
          </cell>
          <cell r="H228">
            <v>0.55067449999999996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 t="e">
            <v>#N/A</v>
          </cell>
          <cell r="Z228" t="e">
            <v>#N/A</v>
          </cell>
          <cell r="AA228" t="e">
            <v>#N/A</v>
          </cell>
          <cell r="AB228">
            <v>0</v>
          </cell>
          <cell r="AC228">
            <v>0</v>
          </cell>
          <cell r="AD228">
            <v>0.20508056999999999</v>
          </cell>
          <cell r="AE228">
            <v>42.5</v>
          </cell>
          <cell r="AF228">
            <v>49.4</v>
          </cell>
          <cell r="AG228">
            <v>12.7</v>
          </cell>
          <cell r="AH228">
            <v>0.1</v>
          </cell>
          <cell r="AI228">
            <v>8.3000000000000007</v>
          </cell>
          <cell r="AJ228">
            <v>27.405000000000005</v>
          </cell>
          <cell r="AK228">
            <v>17.100000000000001</v>
          </cell>
        </row>
        <row r="229">
          <cell r="A229" t="str">
            <v>INE335Y01020</v>
          </cell>
          <cell r="C229" t="str">
            <v>Indian Railway Catering &amp; Tourism Corp. Ltd.</v>
          </cell>
          <cell r="E229" t="str">
            <v>India</v>
          </cell>
          <cell r="G229">
            <v>970.3</v>
          </cell>
          <cell r="H229">
            <v>11.674011</v>
          </cell>
          <cell r="I229">
            <v>0.2857142857142857</v>
          </cell>
          <cell r="J229">
            <v>2</v>
          </cell>
          <cell r="K229">
            <v>7</v>
          </cell>
          <cell r="L229">
            <v>0.38498149999999998</v>
          </cell>
          <cell r="M229">
            <v>14.9</v>
          </cell>
          <cell r="N229">
            <v>14.842857</v>
          </cell>
          <cell r="O229">
            <v>0.38498652921064025</v>
          </cell>
          <cell r="P229">
            <v>1.3605430000000001</v>
          </cell>
          <cell r="Q229">
            <v>14.9</v>
          </cell>
          <cell r="R229">
            <v>14.7</v>
          </cell>
          <cell r="S229">
            <v>1.3605442176870763</v>
          </cell>
          <cell r="T229">
            <v>450</v>
          </cell>
          <cell r="U229">
            <v>730</v>
          </cell>
          <cell r="V229">
            <v>1080</v>
          </cell>
          <cell r="W229">
            <v>6.7664249999999995E-2</v>
          </cell>
          <cell r="X229">
            <v>1.5356076E-2</v>
          </cell>
          <cell r="Y229">
            <v>1.7181726000000001E-2</v>
          </cell>
          <cell r="Z229">
            <v>3.8</v>
          </cell>
          <cell r="AA229">
            <v>3.8666665999999998</v>
          </cell>
          <cell r="AB229">
            <v>-1.7241362366230417E-2</v>
          </cell>
          <cell r="AC229">
            <v>0</v>
          </cell>
          <cell r="AD229">
            <v>0.20508056999999999</v>
          </cell>
          <cell r="AE229">
            <v>77.3</v>
          </cell>
          <cell r="AF229">
            <v>71.899999999999991</v>
          </cell>
          <cell r="AG229">
            <v>80</v>
          </cell>
          <cell r="AH229">
            <v>19.900000000000002</v>
          </cell>
          <cell r="AI229">
            <v>8.3000000000000007</v>
          </cell>
          <cell r="AJ229">
            <v>60.534999999999997</v>
          </cell>
          <cell r="AK229">
            <v>81.599999999999994</v>
          </cell>
        </row>
        <row r="230">
          <cell r="A230" t="str">
            <v>INE053F01010</v>
          </cell>
          <cell r="C230" t="str">
            <v>Indian Railway Finance Corp. Ltd.</v>
          </cell>
          <cell r="E230" t="str">
            <v>India</v>
          </cell>
          <cell r="G230">
            <v>173.94</v>
          </cell>
          <cell r="H230">
            <v>2.0927316999999999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 t="e">
            <v>#N/A</v>
          </cell>
          <cell r="Z230" t="e">
            <v>#N/A</v>
          </cell>
          <cell r="AA230" t="e">
            <v>#N/A</v>
          </cell>
          <cell r="AB230">
            <v>0</v>
          </cell>
          <cell r="AC230">
            <v>0</v>
          </cell>
          <cell r="AD230">
            <v>0.20508056999999999</v>
          </cell>
          <cell r="AE230">
            <v>42.5</v>
          </cell>
          <cell r="AF230">
            <v>49.4</v>
          </cell>
          <cell r="AG230">
            <v>12.7</v>
          </cell>
          <cell r="AH230">
            <v>0.1</v>
          </cell>
          <cell r="AI230">
            <v>8.3000000000000007</v>
          </cell>
          <cell r="AJ230">
            <v>27.405000000000005</v>
          </cell>
          <cell r="AK230">
            <v>17.100000000000001</v>
          </cell>
        </row>
        <row r="231">
          <cell r="A231" t="str">
            <v>INE09VQ01012</v>
          </cell>
          <cell r="C231" t="str">
            <v>Indigo Paints Ltd</v>
          </cell>
          <cell r="E231" t="str">
            <v>India</v>
          </cell>
          <cell r="G231">
            <v>1448.7</v>
          </cell>
          <cell r="H231">
            <v>17.429804000000001</v>
          </cell>
          <cell r="I231">
            <v>0.44444444444444442</v>
          </cell>
          <cell r="J231">
            <v>4</v>
          </cell>
          <cell r="K231">
            <v>9</v>
          </cell>
          <cell r="L231">
            <v>0</v>
          </cell>
          <cell r="M231">
            <v>30.924285999999999</v>
          </cell>
          <cell r="N231">
            <v>30.924285999999999</v>
          </cell>
          <cell r="O231">
            <v>0</v>
          </cell>
          <cell r="P231">
            <v>-5.2854989999999997</v>
          </cell>
          <cell r="Q231">
            <v>30.924285999999999</v>
          </cell>
          <cell r="R231">
            <v>32.65</v>
          </cell>
          <cell r="S231">
            <v>-5.2854946401225122</v>
          </cell>
          <cell r="T231">
            <v>1375</v>
          </cell>
          <cell r="U231">
            <v>1607</v>
          </cell>
          <cell r="V231">
            <v>2070</v>
          </cell>
          <cell r="W231">
            <v>8.3684974999999988E-3</v>
          </cell>
          <cell r="X231">
            <v>2.1346232E-2</v>
          </cell>
          <cell r="Y231">
            <v>2.5126961999999999E-2</v>
          </cell>
          <cell r="Z231">
            <v>7.4</v>
          </cell>
          <cell r="AA231">
            <v>8.25</v>
          </cell>
          <cell r="AB231">
            <v>-0.10303030303030303</v>
          </cell>
          <cell r="AC231">
            <v>-1</v>
          </cell>
          <cell r="AD231">
            <v>0.20508056999999999</v>
          </cell>
          <cell r="AE231">
            <v>42.5</v>
          </cell>
          <cell r="AF231">
            <v>25.8</v>
          </cell>
          <cell r="AG231">
            <v>48.6</v>
          </cell>
          <cell r="AH231">
            <v>30.2</v>
          </cell>
          <cell r="AI231">
            <v>0.1</v>
          </cell>
          <cell r="AJ231">
            <v>32.260000000000005</v>
          </cell>
          <cell r="AK231">
            <v>36.4</v>
          </cell>
        </row>
        <row r="232">
          <cell r="A232" t="str">
            <v>INE203G01027</v>
          </cell>
          <cell r="C232" t="str">
            <v>Indraprastha Gas Limited</v>
          </cell>
          <cell r="E232" t="str">
            <v>India</v>
          </cell>
          <cell r="G232">
            <v>405.1</v>
          </cell>
          <cell r="H232">
            <v>4.8738966000000001</v>
          </cell>
          <cell r="I232">
            <v>0.64516129032258063</v>
          </cell>
          <cell r="J232">
            <v>20</v>
          </cell>
          <cell r="K232">
            <v>31</v>
          </cell>
          <cell r="L232">
            <v>1.8666594999999999</v>
          </cell>
          <cell r="M232">
            <v>27.026743</v>
          </cell>
          <cell r="N232">
            <v>26.531490000000002</v>
          </cell>
          <cell r="O232">
            <v>1.8666610883896873</v>
          </cell>
          <cell r="P232">
            <v>5.2483114999999998</v>
          </cell>
          <cell r="Q232">
            <v>27.026743</v>
          </cell>
          <cell r="R232">
            <v>25.679027999999999</v>
          </cell>
          <cell r="S232">
            <v>5.2483100217033174</v>
          </cell>
          <cell r="T232">
            <v>335</v>
          </cell>
          <cell r="U232">
            <v>455</v>
          </cell>
          <cell r="V232">
            <v>565</v>
          </cell>
          <cell r="W232">
            <v>1.4437274E-2</v>
          </cell>
          <cell r="X232">
            <v>6.6716224000000005E-2</v>
          </cell>
          <cell r="Y232">
            <v>6.9357290000000002E-2</v>
          </cell>
          <cell r="Z232">
            <v>7.7047970000000001</v>
          </cell>
          <cell r="AA232">
            <v>8.0882649999999998</v>
          </cell>
          <cell r="AB232">
            <v>-4.7410414965385006E-2</v>
          </cell>
          <cell r="AC232">
            <v>0</v>
          </cell>
          <cell r="AD232">
            <v>0.20508056999999999</v>
          </cell>
          <cell r="AE232">
            <v>89.1</v>
          </cell>
          <cell r="AF232">
            <v>83.899999999999991</v>
          </cell>
          <cell r="AG232">
            <v>53.5</v>
          </cell>
          <cell r="AH232">
            <v>52.5</v>
          </cell>
          <cell r="AI232">
            <v>8.3000000000000007</v>
          </cell>
          <cell r="AJ232">
            <v>63.12</v>
          </cell>
          <cell r="AK232">
            <v>84.399999999999991</v>
          </cell>
        </row>
        <row r="233">
          <cell r="A233" t="str">
            <v>INE121J01017</v>
          </cell>
          <cell r="C233" t="str">
            <v>Indus Towers Limited</v>
          </cell>
          <cell r="E233" t="str">
            <v>India</v>
          </cell>
          <cell r="G233">
            <v>225.4</v>
          </cell>
          <cell r="H233">
            <v>2.7118644999999999</v>
          </cell>
          <cell r="I233">
            <v>0.42857142857142855</v>
          </cell>
          <cell r="J233">
            <v>9</v>
          </cell>
          <cell r="K233">
            <v>21</v>
          </cell>
          <cell r="L233">
            <v>2.7472253000000002</v>
          </cell>
          <cell r="M233">
            <v>20.68017</v>
          </cell>
          <cell r="N233">
            <v>20.127230000000001</v>
          </cell>
          <cell r="O233">
            <v>2.7472235374664145</v>
          </cell>
          <cell r="P233">
            <v>2.413068</v>
          </cell>
          <cell r="Q233">
            <v>20.68017</v>
          </cell>
          <cell r="R233">
            <v>20.192902</v>
          </cell>
          <cell r="S233">
            <v>2.4130657396346455</v>
          </cell>
          <cell r="T233">
            <v>160</v>
          </cell>
          <cell r="U233">
            <v>205.5</v>
          </cell>
          <cell r="V233">
            <v>280</v>
          </cell>
          <cell r="W233">
            <v>0.18393826000000002</v>
          </cell>
          <cell r="X233">
            <v>9.1748759999999999E-2</v>
          </cell>
          <cell r="Y233">
            <v>9.5618725000000002E-2</v>
          </cell>
          <cell r="Z233">
            <v>5.415438</v>
          </cell>
          <cell r="AA233">
            <v>5.3840089999999998</v>
          </cell>
          <cell r="AB233">
            <v>5.8374716684166383E-3</v>
          </cell>
          <cell r="AC233">
            <v>0</v>
          </cell>
          <cell r="AD233">
            <v>0.20508056999999999</v>
          </cell>
          <cell r="AE233">
            <v>91.7</v>
          </cell>
          <cell r="AF233">
            <v>75.900000000000006</v>
          </cell>
          <cell r="AG233">
            <v>95.6</v>
          </cell>
          <cell r="AH233">
            <v>28.4</v>
          </cell>
          <cell r="AI233">
            <v>8.3000000000000007</v>
          </cell>
          <cell r="AJ233">
            <v>69.885000000000019</v>
          </cell>
          <cell r="AK233">
            <v>91</v>
          </cell>
        </row>
        <row r="234">
          <cell r="A234" t="str">
            <v>INE095A01012</v>
          </cell>
          <cell r="C234" t="str">
            <v>IndusInd Bank Ltd.</v>
          </cell>
          <cell r="E234" t="str">
            <v>India</v>
          </cell>
          <cell r="G234">
            <v>1513.05</v>
          </cell>
          <cell r="H234">
            <v>18.204022999999999</v>
          </cell>
          <cell r="I234">
            <v>0.8936170212765957</v>
          </cell>
          <cell r="J234">
            <v>42</v>
          </cell>
          <cell r="K234">
            <v>47</v>
          </cell>
          <cell r="L234">
            <v>-1.3269289</v>
          </cell>
          <cell r="M234">
            <v>115.58073</v>
          </cell>
          <cell r="N234">
            <v>117.135025</v>
          </cell>
          <cell r="O234">
            <v>-1.3269259130648581</v>
          </cell>
          <cell r="P234">
            <v>-1.2821515000000001</v>
          </cell>
          <cell r="Q234">
            <v>115.58073</v>
          </cell>
          <cell r="R234">
            <v>117.08189400000001</v>
          </cell>
          <cell r="S234">
            <v>-1.2821487154965228</v>
          </cell>
          <cell r="T234">
            <v>1380</v>
          </cell>
          <cell r="U234">
            <v>1878</v>
          </cell>
          <cell r="V234">
            <v>2070</v>
          </cell>
          <cell r="W234">
            <v>7.8248009999999993E-2</v>
          </cell>
          <cell r="X234">
            <v>7.6389230000000002E-2</v>
          </cell>
          <cell r="Y234">
            <v>9.0022060000000001E-2</v>
          </cell>
          <cell r="Z234">
            <v>31.73</v>
          </cell>
          <cell r="AA234">
            <v>31.517633</v>
          </cell>
          <cell r="AB234">
            <v>6.7380377200281227E-3</v>
          </cell>
          <cell r="AC234">
            <v>0</v>
          </cell>
          <cell r="AD234">
            <v>0.20508056999999999</v>
          </cell>
          <cell r="AE234">
            <v>22.8</v>
          </cell>
          <cell r="AF234">
            <v>42</v>
          </cell>
          <cell r="AG234">
            <v>82.399999999999991</v>
          </cell>
          <cell r="AH234">
            <v>82.199999999999989</v>
          </cell>
          <cell r="AI234">
            <v>8.3000000000000007</v>
          </cell>
          <cell r="AJ234">
            <v>46.264999999999993</v>
          </cell>
          <cell r="AK234">
            <v>63.9</v>
          </cell>
        </row>
        <row r="235">
          <cell r="A235" t="str">
            <v>INE483S01020</v>
          </cell>
          <cell r="C235" t="str">
            <v>Infibeam Avenues Ltd.</v>
          </cell>
          <cell r="E235" t="str">
            <v>India</v>
          </cell>
          <cell r="G235">
            <v>29.09</v>
          </cell>
          <cell r="H235">
            <v>0.34999174</v>
          </cell>
          <cell r="I235">
            <v>1</v>
          </cell>
          <cell r="J235">
            <v>1</v>
          </cell>
          <cell r="K235">
            <v>1</v>
          </cell>
          <cell r="L235">
            <v>0</v>
          </cell>
          <cell r="M235">
            <v>0.5</v>
          </cell>
          <cell r="N235">
            <v>0.5</v>
          </cell>
          <cell r="O235">
            <v>0</v>
          </cell>
          <cell r="P235">
            <v>0</v>
          </cell>
          <cell r="Q235">
            <v>0.5</v>
          </cell>
          <cell r="R235">
            <v>0</v>
          </cell>
          <cell r="S235">
            <v>0</v>
          </cell>
          <cell r="T235">
            <v>30</v>
          </cell>
          <cell r="U235">
            <v>30</v>
          </cell>
          <cell r="V235">
            <v>30</v>
          </cell>
          <cell r="W235">
            <v>0.2</v>
          </cell>
          <cell r="X235">
            <v>1.7188037E-2</v>
          </cell>
          <cell r="Y235">
            <v>2.0625645000000001E-2</v>
          </cell>
          <cell r="Z235">
            <v>0.1</v>
          </cell>
          <cell r="AA235">
            <v>0.1</v>
          </cell>
          <cell r="AB235">
            <v>0</v>
          </cell>
          <cell r="AC235">
            <v>0</v>
          </cell>
          <cell r="AD235">
            <v>0.20508056999999999</v>
          </cell>
          <cell r="AE235">
            <v>42.5</v>
          </cell>
          <cell r="AF235">
            <v>49.4</v>
          </cell>
          <cell r="AG235">
            <v>96.399999999999991</v>
          </cell>
          <cell r="AH235">
            <v>86</v>
          </cell>
          <cell r="AI235">
            <v>8.3000000000000007</v>
          </cell>
          <cell r="AJ235">
            <v>56.92</v>
          </cell>
          <cell r="AK235">
            <v>77.400000000000006</v>
          </cell>
        </row>
        <row r="236">
          <cell r="A236" t="str">
            <v>INE663F01024</v>
          </cell>
          <cell r="C236" t="str">
            <v>Info Edge India Ltd.</v>
          </cell>
          <cell r="E236" t="str">
            <v>India</v>
          </cell>
          <cell r="G236">
            <v>4981.3500000000004</v>
          </cell>
          <cell r="H236">
            <v>59.932327000000001</v>
          </cell>
          <cell r="I236">
            <v>0.55000000000000004</v>
          </cell>
          <cell r="J236">
            <v>11</v>
          </cell>
          <cell r="K236">
            <v>20</v>
          </cell>
          <cell r="L236">
            <v>1.3573040000000001</v>
          </cell>
          <cell r="M236">
            <v>63.773139999999998</v>
          </cell>
          <cell r="N236">
            <v>62.919136000000002</v>
          </cell>
          <cell r="O236">
            <v>1.3573040799542913</v>
          </cell>
          <cell r="P236">
            <v>5.0195827</v>
          </cell>
          <cell r="Q236">
            <v>63.773139999999998</v>
          </cell>
          <cell r="R236">
            <v>60.725000000000001</v>
          </cell>
          <cell r="S236">
            <v>5.0195800741045682</v>
          </cell>
          <cell r="T236">
            <v>3100</v>
          </cell>
          <cell r="U236">
            <v>5075</v>
          </cell>
          <cell r="V236">
            <v>6220</v>
          </cell>
          <cell r="W236">
            <v>2.3028209999999997E-2</v>
          </cell>
          <cell r="X236">
            <v>1.280238E-2</v>
          </cell>
          <cell r="Y236">
            <v>1.4702978E-2</v>
          </cell>
          <cell r="Z236">
            <v>16.84</v>
          </cell>
          <cell r="AA236">
            <v>16.259287</v>
          </cell>
          <cell r="AB236">
            <v>3.5715772776506061E-2</v>
          </cell>
          <cell r="AC236">
            <v>0</v>
          </cell>
          <cell r="AD236">
            <v>0.20508056999999999</v>
          </cell>
          <cell r="AE236">
            <v>85.7</v>
          </cell>
          <cell r="AF236">
            <v>82.899999999999991</v>
          </cell>
          <cell r="AG236">
            <v>59.3</v>
          </cell>
          <cell r="AH236">
            <v>42.8</v>
          </cell>
          <cell r="AI236">
            <v>8.3000000000000007</v>
          </cell>
          <cell r="AJ236">
            <v>62.499999999999993</v>
          </cell>
          <cell r="AK236">
            <v>84</v>
          </cell>
        </row>
        <row r="237">
          <cell r="A237" t="str">
            <v>INE009A01021</v>
          </cell>
          <cell r="C237" t="str">
            <v>Infosys Limited</v>
          </cell>
          <cell r="E237" t="str">
            <v>India</v>
          </cell>
          <cell r="G237">
            <v>1670.8</v>
          </cell>
          <cell r="H237">
            <v>20.101966999999998</v>
          </cell>
          <cell r="I237">
            <v>0.57777777777777772</v>
          </cell>
          <cell r="J237">
            <v>26</v>
          </cell>
          <cell r="K237">
            <v>45</v>
          </cell>
          <cell r="L237">
            <v>-1.7033609999999999</v>
          </cell>
          <cell r="M237">
            <v>59.559905999999998</v>
          </cell>
          <cell r="N237">
            <v>60.592007000000002</v>
          </cell>
          <cell r="O237">
            <v>-1.7033616331606272</v>
          </cell>
          <cell r="P237">
            <v>-2.1485333</v>
          </cell>
          <cell r="Q237">
            <v>59.559905999999998</v>
          </cell>
          <cell r="R237">
            <v>60.867669999999997</v>
          </cell>
          <cell r="S237">
            <v>-2.1485363247845668</v>
          </cell>
          <cell r="T237">
            <v>1160</v>
          </cell>
          <cell r="U237">
            <v>1695</v>
          </cell>
          <cell r="V237">
            <v>1994.7899</v>
          </cell>
          <cell r="W237">
            <v>8.1270109999999993E-2</v>
          </cell>
          <cell r="X237">
            <v>3.5647537999999999E-2</v>
          </cell>
          <cell r="Y237">
            <v>3.9956722E-2</v>
          </cell>
          <cell r="Z237">
            <v>14.919974</v>
          </cell>
          <cell r="AA237">
            <v>14.962749000000001</v>
          </cell>
          <cell r="AB237">
            <v>-2.8587661264651842E-3</v>
          </cell>
          <cell r="AC237">
            <v>0</v>
          </cell>
          <cell r="AD237">
            <v>0.20508056999999999</v>
          </cell>
          <cell r="AE237">
            <v>20.8</v>
          </cell>
          <cell r="AF237">
            <v>37</v>
          </cell>
          <cell r="AG237">
            <v>83.8</v>
          </cell>
          <cell r="AH237">
            <v>45.800000000000004</v>
          </cell>
          <cell r="AI237">
            <v>8.3000000000000007</v>
          </cell>
          <cell r="AJ237">
            <v>41.224999999999994</v>
          </cell>
          <cell r="AK237">
            <v>56.499999999999993</v>
          </cell>
        </row>
        <row r="238">
          <cell r="A238" t="str">
            <v>INE312H01016</v>
          </cell>
          <cell r="C238" t="str">
            <v>Inox Leisure Limited</v>
          </cell>
          <cell r="E238" t="str">
            <v>India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 t="e">
            <v>#N/A</v>
          </cell>
          <cell r="Z238" t="e">
            <v>#N/A</v>
          </cell>
          <cell r="AA238" t="e">
            <v>#N/A</v>
          </cell>
          <cell r="AB238">
            <v>0</v>
          </cell>
          <cell r="AC238">
            <v>0</v>
          </cell>
          <cell r="AD238">
            <v>0.20508056999999999</v>
          </cell>
          <cell r="AE238">
            <v>42.5</v>
          </cell>
          <cell r="AF238">
            <v>49.4</v>
          </cell>
          <cell r="AG238">
            <v>12.7</v>
          </cell>
          <cell r="AH238">
            <v>0.1</v>
          </cell>
          <cell r="AI238">
            <v>8.3000000000000007</v>
          </cell>
          <cell r="AJ238">
            <v>27.405000000000005</v>
          </cell>
          <cell r="AK238">
            <v>17.100000000000001</v>
          </cell>
        </row>
        <row r="239">
          <cell r="A239" t="str">
            <v>INE306R01017</v>
          </cell>
          <cell r="C239" t="str">
            <v>Intellect Design Arena Ltd</v>
          </cell>
          <cell r="E239" t="str">
            <v>India</v>
          </cell>
          <cell r="G239">
            <v>910.25</v>
          </cell>
          <cell r="H239">
            <v>10.951529000000001</v>
          </cell>
          <cell r="I239">
            <v>0.75</v>
          </cell>
          <cell r="J239">
            <v>3</v>
          </cell>
          <cell r="K239">
            <v>4</v>
          </cell>
          <cell r="L239">
            <v>-2.1048813000000002</v>
          </cell>
          <cell r="M239">
            <v>24.57056</v>
          </cell>
          <cell r="N239">
            <v>25.098862</v>
          </cell>
          <cell r="O239">
            <v>-2.1048842772234067</v>
          </cell>
          <cell r="P239">
            <v>-9.6846409999999992</v>
          </cell>
          <cell r="Q239">
            <v>24.57056</v>
          </cell>
          <cell r="R239">
            <v>27.205296000000001</v>
          </cell>
          <cell r="S239">
            <v>-9.6846437546571842</v>
          </cell>
          <cell r="T239">
            <v>830</v>
          </cell>
          <cell r="U239">
            <v>888.36379999999997</v>
          </cell>
          <cell r="V239">
            <v>970</v>
          </cell>
          <cell r="W239">
            <v>0.11916721000000001</v>
          </cell>
          <cell r="X239">
            <v>2.6993199999999998E-2</v>
          </cell>
          <cell r="Y239">
            <v>3.4809492999999997E-2</v>
          </cell>
          <cell r="Z239">
            <v>6.2</v>
          </cell>
          <cell r="AA239">
            <v>6.2</v>
          </cell>
          <cell r="AB239">
            <v>0</v>
          </cell>
          <cell r="AC239">
            <v>0</v>
          </cell>
          <cell r="AD239">
            <v>0.20508056999999999</v>
          </cell>
          <cell r="AE239">
            <v>18.2</v>
          </cell>
          <cell r="AF239">
            <v>16.2</v>
          </cell>
          <cell r="AG239">
            <v>89.4</v>
          </cell>
          <cell r="AH239">
            <v>65.3</v>
          </cell>
          <cell r="AI239">
            <v>8.3000000000000007</v>
          </cell>
          <cell r="AJ239">
            <v>38.725000000000001</v>
          </cell>
          <cell r="AK239">
            <v>50.7</v>
          </cell>
        </row>
        <row r="240">
          <cell r="A240" t="str">
            <v>INE646L01027</v>
          </cell>
          <cell r="C240" t="str">
            <v>InterGlobe Aviation Ltd</v>
          </cell>
          <cell r="E240" t="str">
            <v>India</v>
          </cell>
          <cell r="G240">
            <v>2864.85</v>
          </cell>
          <cell r="H240">
            <v>34.46799</v>
          </cell>
          <cell r="I240">
            <v>0.77272727272727271</v>
          </cell>
          <cell r="J240">
            <v>17</v>
          </cell>
          <cell r="K240">
            <v>22</v>
          </cell>
          <cell r="L240">
            <v>-2.7794080000000001E-3</v>
          </cell>
          <cell r="M240">
            <v>158.10594</v>
          </cell>
          <cell r="N240">
            <v>158.11034000000001</v>
          </cell>
          <cell r="O240">
            <v>-2.7828666992912865E-3</v>
          </cell>
          <cell r="P240">
            <v>0.25948218000000001</v>
          </cell>
          <cell r="Q240">
            <v>158.10594</v>
          </cell>
          <cell r="R240">
            <v>157.69675000000001</v>
          </cell>
          <cell r="S240">
            <v>0.25947903174923237</v>
          </cell>
          <cell r="T240">
            <v>2000</v>
          </cell>
          <cell r="U240">
            <v>3053</v>
          </cell>
          <cell r="V240">
            <v>4000</v>
          </cell>
          <cell r="W240">
            <v>3.0108616000000001E-2</v>
          </cell>
          <cell r="X240">
            <v>5.5188204999999997E-2</v>
          </cell>
          <cell r="Y240">
            <v>5.5046972E-2</v>
          </cell>
          <cell r="Z240">
            <v>50.659080000000003</v>
          </cell>
          <cell r="AA240">
            <v>62.737009999999998</v>
          </cell>
          <cell r="AB240">
            <v>-0.19251682539540849</v>
          </cell>
          <cell r="AC240">
            <v>-1</v>
          </cell>
          <cell r="AD240">
            <v>0.20508056999999999</v>
          </cell>
          <cell r="AE240">
            <v>42.3</v>
          </cell>
          <cell r="AF240">
            <v>65.7</v>
          </cell>
          <cell r="AG240">
            <v>65.900000000000006</v>
          </cell>
          <cell r="AH240">
            <v>68.300000000000011</v>
          </cell>
          <cell r="AI240">
            <v>0.1</v>
          </cell>
          <cell r="AJ240">
            <v>50.320000000000007</v>
          </cell>
          <cell r="AK240">
            <v>69.099999999999994</v>
          </cell>
        </row>
        <row r="241">
          <cell r="A241" t="str">
            <v>INE571A01038</v>
          </cell>
          <cell r="C241" t="str">
            <v>IPCA Laboratories Limited</v>
          </cell>
          <cell r="E241" t="str">
            <v>India</v>
          </cell>
          <cell r="G241">
            <v>1114.5</v>
          </cell>
          <cell r="H241">
            <v>13.408931000000001</v>
          </cell>
          <cell r="I241">
            <v>0.3125</v>
          </cell>
          <cell r="J241">
            <v>5</v>
          </cell>
          <cell r="K241">
            <v>16</v>
          </cell>
          <cell r="L241">
            <v>-1.1835937999999999</v>
          </cell>
          <cell r="M241">
            <v>26.829180000000001</v>
          </cell>
          <cell r="N241">
            <v>27.150531999999998</v>
          </cell>
          <cell r="O241">
            <v>-1.1835937505754845</v>
          </cell>
          <cell r="P241">
            <v>-8.8785310000000006</v>
          </cell>
          <cell r="Q241">
            <v>26.829180000000001</v>
          </cell>
          <cell r="R241">
            <v>29.443314000000001</v>
          </cell>
          <cell r="S241">
            <v>-8.8785318120100154</v>
          </cell>
          <cell r="T241">
            <v>790</v>
          </cell>
          <cell r="U241">
            <v>1063.5</v>
          </cell>
          <cell r="V241">
            <v>1200</v>
          </cell>
          <cell r="W241">
            <v>3.8146298000000002E-2</v>
          </cell>
          <cell r="X241">
            <v>2.4072838999999999E-2</v>
          </cell>
          <cell r="Y241">
            <v>3.4269184000000001E-2</v>
          </cell>
          <cell r="Z241">
            <v>6.4</v>
          </cell>
          <cell r="AA241">
            <v>6</v>
          </cell>
          <cell r="AB241">
            <v>6.6666666666666652E-2</v>
          </cell>
          <cell r="AC241">
            <v>0</v>
          </cell>
          <cell r="AD241">
            <v>0.20508056999999999</v>
          </cell>
          <cell r="AE241">
            <v>24.4</v>
          </cell>
          <cell r="AF241">
            <v>17.2</v>
          </cell>
          <cell r="AG241">
            <v>70.3</v>
          </cell>
          <cell r="AH241">
            <v>21.5</v>
          </cell>
          <cell r="AI241">
            <v>8.3000000000000007</v>
          </cell>
          <cell r="AJ241">
            <v>31.369999999999997</v>
          </cell>
          <cell r="AK241">
            <v>34</v>
          </cell>
        </row>
        <row r="242">
          <cell r="A242" t="str">
            <v>INE821I01022</v>
          </cell>
          <cell r="C242" t="str">
            <v>IRB Infrastructure Developers Limited</v>
          </cell>
          <cell r="E242" t="str">
            <v>India</v>
          </cell>
          <cell r="G242">
            <v>50.62</v>
          </cell>
          <cell r="H242">
            <v>0.60902650000000003</v>
          </cell>
          <cell r="I242">
            <v>0.5714285714285714</v>
          </cell>
          <cell r="J242">
            <v>4</v>
          </cell>
          <cell r="K242">
            <v>7</v>
          </cell>
          <cell r="L242">
            <v>1.4939213</v>
          </cell>
          <cell r="M242">
            <v>1.2686740999999999</v>
          </cell>
          <cell r="N242">
            <v>1.25</v>
          </cell>
          <cell r="O242">
            <v>1.4939279999999888</v>
          </cell>
          <cell r="P242">
            <v>-6.0049999999999999</v>
          </cell>
          <cell r="Q242">
            <v>1.2686740999999999</v>
          </cell>
          <cell r="R242">
            <v>1.3497254999999999</v>
          </cell>
          <cell r="S242">
            <v>-6.0050284298548089</v>
          </cell>
          <cell r="T242">
            <v>33</v>
          </cell>
          <cell r="U242">
            <v>36</v>
          </cell>
          <cell r="V242">
            <v>63</v>
          </cell>
          <cell r="W242">
            <v>0.11393323000000001</v>
          </cell>
          <cell r="X242">
            <v>2.5062706000000001E-2</v>
          </cell>
          <cell r="Y242">
            <v>3.2561779999999999E-2</v>
          </cell>
          <cell r="Z242" t="e">
            <v>#N/A</v>
          </cell>
          <cell r="AA242" t="e">
            <v>#N/A</v>
          </cell>
          <cell r="AB242">
            <v>0</v>
          </cell>
          <cell r="AC242">
            <v>0</v>
          </cell>
          <cell r="AD242">
            <v>0.20508056999999999</v>
          </cell>
          <cell r="AE242">
            <v>87.1</v>
          </cell>
          <cell r="AF242">
            <v>24</v>
          </cell>
          <cell r="AG242">
            <v>88.6</v>
          </cell>
          <cell r="AH242">
            <v>44.800000000000004</v>
          </cell>
          <cell r="AI242">
            <v>8.3000000000000007</v>
          </cell>
          <cell r="AJ242">
            <v>55.65</v>
          </cell>
          <cell r="AK242">
            <v>76.400000000000006</v>
          </cell>
        </row>
        <row r="243">
          <cell r="A243" t="str">
            <v>INE962Y01021</v>
          </cell>
          <cell r="C243" t="str">
            <v>IRCON International Ltd.</v>
          </cell>
          <cell r="E243" t="str">
            <v>India</v>
          </cell>
          <cell r="G243">
            <v>247.2</v>
          </cell>
          <cell r="H243">
            <v>2.9741477999999999</v>
          </cell>
          <cell r="I243">
            <v>0.66666666666666663</v>
          </cell>
          <cell r="J243">
            <v>2</v>
          </cell>
          <cell r="K243">
            <v>3</v>
          </cell>
          <cell r="L243">
            <v>0.78431295999999995</v>
          </cell>
          <cell r="M243">
            <v>8.5666670000000007</v>
          </cell>
          <cell r="N243">
            <v>8.5</v>
          </cell>
          <cell r="O243">
            <v>0.78431764705884088</v>
          </cell>
          <cell r="P243">
            <v>1.9841306999999999</v>
          </cell>
          <cell r="Q243">
            <v>8.5666670000000007</v>
          </cell>
          <cell r="R243">
            <v>8.4</v>
          </cell>
          <cell r="S243">
            <v>1.9841309523809469</v>
          </cell>
          <cell r="T243">
            <v>120</v>
          </cell>
          <cell r="U243">
            <v>187</v>
          </cell>
          <cell r="V243">
            <v>190</v>
          </cell>
          <cell r="W243">
            <v>0</v>
          </cell>
          <cell r="X243">
            <v>3.4654799999999999E-2</v>
          </cell>
          <cell r="Y243">
            <v>3.7216827000000001E-2</v>
          </cell>
          <cell r="Z243">
            <v>2.1</v>
          </cell>
          <cell r="AA243">
            <v>2.1</v>
          </cell>
          <cell r="AB243">
            <v>0</v>
          </cell>
          <cell r="AC243">
            <v>0</v>
          </cell>
          <cell r="AD243">
            <v>0.20508056999999999</v>
          </cell>
          <cell r="AE243">
            <v>81.699999999999989</v>
          </cell>
          <cell r="AF243">
            <v>74.099999999999994</v>
          </cell>
          <cell r="AG243">
            <v>12.7</v>
          </cell>
          <cell r="AH243">
            <v>54.300000000000004</v>
          </cell>
          <cell r="AI243">
            <v>8.3000000000000007</v>
          </cell>
          <cell r="AJ243">
            <v>48.79999999999999</v>
          </cell>
          <cell r="AK243">
            <v>67.300000000000011</v>
          </cell>
        </row>
        <row r="244">
          <cell r="A244" t="str">
            <v>INE154A01025</v>
          </cell>
          <cell r="C244" t="str">
            <v>ITC Limited</v>
          </cell>
          <cell r="E244" t="str">
            <v>India</v>
          </cell>
          <cell r="G244">
            <v>455.45</v>
          </cell>
          <cell r="H244">
            <v>5.4796750000000003</v>
          </cell>
          <cell r="I244">
            <v>0.94444444444444442</v>
          </cell>
          <cell r="J244">
            <v>34</v>
          </cell>
          <cell r="K244">
            <v>36</v>
          </cell>
          <cell r="L244">
            <v>-0.32340849999999999</v>
          </cell>
          <cell r="M244">
            <v>16.703372999999999</v>
          </cell>
          <cell r="N244">
            <v>16.757567999999999</v>
          </cell>
          <cell r="O244">
            <v>-0.32340611716449308</v>
          </cell>
          <cell r="P244">
            <v>-0.75723594000000005</v>
          </cell>
          <cell r="Q244">
            <v>16.703372999999999</v>
          </cell>
          <cell r="R244">
            <v>16.830822000000001</v>
          </cell>
          <cell r="S244">
            <v>-0.75723574285321282</v>
          </cell>
          <cell r="T244">
            <v>460</v>
          </cell>
          <cell r="U244">
            <v>510</v>
          </cell>
          <cell r="V244">
            <v>585</v>
          </cell>
          <cell r="W244">
            <v>8.7239646999999997E-3</v>
          </cell>
          <cell r="X244">
            <v>3.6674435999999998E-2</v>
          </cell>
          <cell r="Y244">
            <v>4.1029558000000001E-2</v>
          </cell>
          <cell r="Z244">
            <v>4.0999999999999996</v>
          </cell>
          <cell r="AA244">
            <v>4.08</v>
          </cell>
          <cell r="AB244">
            <v>4.9019607843137081E-3</v>
          </cell>
          <cell r="AC244">
            <v>0</v>
          </cell>
          <cell r="AD244">
            <v>0.20508056999999999</v>
          </cell>
          <cell r="AE244">
            <v>35.099999999999994</v>
          </cell>
          <cell r="AF244">
            <v>45.2</v>
          </cell>
          <cell r="AG244">
            <v>49</v>
          </cell>
          <cell r="AH244">
            <v>85</v>
          </cell>
          <cell r="AI244">
            <v>8.3000000000000007</v>
          </cell>
          <cell r="AJ244">
            <v>42.07</v>
          </cell>
          <cell r="AK244">
            <v>58.3</v>
          </cell>
        </row>
        <row r="245">
          <cell r="A245" t="str">
            <v>INE248A01017</v>
          </cell>
          <cell r="C245" t="str">
            <v>ITI Limited</v>
          </cell>
          <cell r="E245" t="str">
            <v>India</v>
          </cell>
          <cell r="G245">
            <v>341.7</v>
          </cell>
          <cell r="H245">
            <v>4.1111097000000001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 t="e">
            <v>#N/A</v>
          </cell>
          <cell r="Z245" t="e">
            <v>#N/A</v>
          </cell>
          <cell r="AA245" t="e">
            <v>#N/A</v>
          </cell>
          <cell r="AB245">
            <v>0</v>
          </cell>
          <cell r="AC245">
            <v>0</v>
          </cell>
          <cell r="AD245">
            <v>0.20508056999999999</v>
          </cell>
          <cell r="AE245">
            <v>42.5</v>
          </cell>
          <cell r="AF245">
            <v>49.4</v>
          </cell>
          <cell r="AG245">
            <v>12.7</v>
          </cell>
          <cell r="AH245">
            <v>0.1</v>
          </cell>
          <cell r="AI245">
            <v>8.3000000000000007</v>
          </cell>
          <cell r="AJ245">
            <v>27.405000000000005</v>
          </cell>
          <cell r="AK245">
            <v>17.100000000000001</v>
          </cell>
        </row>
        <row r="246">
          <cell r="A246" t="str">
            <v>INE039C01032</v>
          </cell>
          <cell r="C246" t="str">
            <v>Jamna Auto Industries Limited</v>
          </cell>
          <cell r="E246" t="str">
            <v>India</v>
          </cell>
          <cell r="G246">
            <v>110.9</v>
          </cell>
          <cell r="H246">
            <v>1.3342757999999999</v>
          </cell>
          <cell r="I246">
            <v>1</v>
          </cell>
          <cell r="J246">
            <v>2</v>
          </cell>
          <cell r="K246">
            <v>2</v>
          </cell>
          <cell r="L246">
            <v>0</v>
          </cell>
          <cell r="M246">
            <v>5.2</v>
          </cell>
          <cell r="N246">
            <v>5.2</v>
          </cell>
          <cell r="O246">
            <v>0</v>
          </cell>
          <cell r="P246">
            <v>-2.4999978999999999</v>
          </cell>
          <cell r="Q246">
            <v>5.2</v>
          </cell>
          <cell r="R246">
            <v>5.3333335000000002</v>
          </cell>
          <cell r="S246">
            <v>-2.500003046874899</v>
          </cell>
          <cell r="T246">
            <v>131</v>
          </cell>
          <cell r="U246">
            <v>131.5</v>
          </cell>
          <cell r="V246">
            <v>132</v>
          </cell>
          <cell r="W246">
            <v>0</v>
          </cell>
          <cell r="X246">
            <v>4.6889090000000001E-2</v>
          </cell>
          <cell r="Y246">
            <v>5.0495940000000003E-2</v>
          </cell>
          <cell r="Z246">
            <v>1.3</v>
          </cell>
          <cell r="AA246">
            <v>1.3</v>
          </cell>
          <cell r="AB246">
            <v>0</v>
          </cell>
          <cell r="AC246">
            <v>0</v>
          </cell>
          <cell r="AD246">
            <v>0.20508056999999999</v>
          </cell>
          <cell r="AE246">
            <v>42.5</v>
          </cell>
          <cell r="AF246">
            <v>35.6</v>
          </cell>
          <cell r="AG246">
            <v>12.7</v>
          </cell>
          <cell r="AH246">
            <v>86</v>
          </cell>
          <cell r="AI246">
            <v>8.3000000000000007</v>
          </cell>
          <cell r="AJ246">
            <v>32.544999999999995</v>
          </cell>
          <cell r="AK246">
            <v>37</v>
          </cell>
        </row>
        <row r="247">
          <cell r="A247" t="str">
            <v>INE572A01028</v>
          </cell>
          <cell r="C247" t="str">
            <v>JB Chemicals &amp; Pharmaceuticals Ltd.</v>
          </cell>
          <cell r="E247" t="str">
            <v>India</v>
          </cell>
          <cell r="G247">
            <v>1689.35</v>
          </cell>
          <cell r="H247">
            <v>20.325147999999999</v>
          </cell>
          <cell r="I247">
            <v>0.69230769230769229</v>
          </cell>
          <cell r="J247">
            <v>9</v>
          </cell>
          <cell r="K247">
            <v>13</v>
          </cell>
          <cell r="L247">
            <v>-0.82141626000000001</v>
          </cell>
          <cell r="M247">
            <v>37.685949999999998</v>
          </cell>
          <cell r="N247">
            <v>37.998074000000003</v>
          </cell>
          <cell r="O247">
            <v>-0.8214205804220609</v>
          </cell>
          <cell r="P247">
            <v>-0.43818042000000001</v>
          </cell>
          <cell r="Q247">
            <v>37.685949999999998</v>
          </cell>
          <cell r="R247">
            <v>37.85181</v>
          </cell>
          <cell r="S247">
            <v>-0.43818248057359011</v>
          </cell>
          <cell r="T247">
            <v>1367</v>
          </cell>
          <cell r="U247">
            <v>1757.5</v>
          </cell>
          <cell r="V247">
            <v>1970</v>
          </cell>
          <cell r="W247">
            <v>2.3543704000000002E-2</v>
          </cell>
          <cell r="X247">
            <v>2.2307960000000002E-2</v>
          </cell>
          <cell r="Y247">
            <v>2.7332104999999999E-2</v>
          </cell>
          <cell r="Z247">
            <v>9</v>
          </cell>
          <cell r="AA247">
            <v>9.1199999999999992</v>
          </cell>
          <cell r="AB247">
            <v>-1.3157894736842035E-2</v>
          </cell>
          <cell r="AC247">
            <v>0</v>
          </cell>
          <cell r="AD247">
            <v>0.20508056999999999</v>
          </cell>
          <cell r="AE247">
            <v>27.900000000000002</v>
          </cell>
          <cell r="AF247">
            <v>47.4</v>
          </cell>
          <cell r="AG247">
            <v>60.3</v>
          </cell>
          <cell r="AH247">
            <v>59.5</v>
          </cell>
          <cell r="AI247">
            <v>8.3000000000000007</v>
          </cell>
          <cell r="AJ247">
            <v>41.094999999999999</v>
          </cell>
          <cell r="AK247">
            <v>56.3</v>
          </cell>
        </row>
        <row r="248">
          <cell r="A248" t="str">
            <v>INE455T01018</v>
          </cell>
          <cell r="C248" t="str">
            <v>Jindal Stainless (Hisar) Ltd.</v>
          </cell>
          <cell r="E248" t="str">
            <v>India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 t="e">
            <v>#N/A</v>
          </cell>
          <cell r="Z248" t="e">
            <v>#N/A</v>
          </cell>
          <cell r="AA248" t="e">
            <v>#N/A</v>
          </cell>
          <cell r="AB248">
            <v>0</v>
          </cell>
          <cell r="AC248">
            <v>0</v>
          </cell>
          <cell r="AD248">
            <v>0.20508056999999999</v>
          </cell>
          <cell r="AE248">
            <v>42.5</v>
          </cell>
          <cell r="AF248">
            <v>49.4</v>
          </cell>
          <cell r="AG248">
            <v>12.7</v>
          </cell>
          <cell r="AH248">
            <v>0.1</v>
          </cell>
          <cell r="AI248">
            <v>8.3000000000000007</v>
          </cell>
          <cell r="AJ248">
            <v>27.405000000000005</v>
          </cell>
          <cell r="AK248">
            <v>17.100000000000001</v>
          </cell>
        </row>
        <row r="249">
          <cell r="A249" t="str">
            <v>INE220G01021</v>
          </cell>
          <cell r="C249" t="str">
            <v>Jindal Stainless Limited</v>
          </cell>
          <cell r="E249" t="str">
            <v>India</v>
          </cell>
          <cell r="G249">
            <v>537.70000000000005</v>
          </cell>
          <cell r="H249">
            <v>6.4692525999999999</v>
          </cell>
          <cell r="I249">
            <v>0.8</v>
          </cell>
          <cell r="J249">
            <v>8</v>
          </cell>
          <cell r="K249">
            <v>10</v>
          </cell>
          <cell r="L249">
            <v>-1.1240075</v>
          </cell>
          <cell r="M249">
            <v>37.826000000000001</v>
          </cell>
          <cell r="N249">
            <v>38.256</v>
          </cell>
          <cell r="O249">
            <v>-1.1240066917607705</v>
          </cell>
          <cell r="P249">
            <v>-4.0436277</v>
          </cell>
          <cell r="Q249">
            <v>37.826000000000001</v>
          </cell>
          <cell r="R249">
            <v>39.42</v>
          </cell>
          <cell r="S249">
            <v>-4.0436326737696593</v>
          </cell>
          <cell r="T249">
            <v>578</v>
          </cell>
          <cell r="U249">
            <v>653</v>
          </cell>
          <cell r="V249">
            <v>775</v>
          </cell>
          <cell r="W249">
            <v>0.12671984</v>
          </cell>
          <cell r="X249">
            <v>7.0347770000000004E-2</v>
          </cell>
          <cell r="Y249">
            <v>9.0890830000000006E-2</v>
          </cell>
          <cell r="Z249" t="e">
            <v>#N/A</v>
          </cell>
          <cell r="AA249" t="e">
            <v>#N/A</v>
          </cell>
          <cell r="AB249">
            <v>0</v>
          </cell>
          <cell r="AC249">
            <v>0</v>
          </cell>
          <cell r="AD249">
            <v>0.20508056999999999</v>
          </cell>
          <cell r="AE249">
            <v>24.6</v>
          </cell>
          <cell r="AF249">
            <v>28.599999999999998</v>
          </cell>
          <cell r="AG249">
            <v>91.2</v>
          </cell>
          <cell r="AH249">
            <v>71.7</v>
          </cell>
          <cell r="AI249">
            <v>8.3000000000000007</v>
          </cell>
          <cell r="AJ249">
            <v>44.515000000000001</v>
          </cell>
          <cell r="AK249">
            <v>60.9</v>
          </cell>
        </row>
        <row r="250">
          <cell r="A250" t="str">
            <v>INE749A01030</v>
          </cell>
          <cell r="C250" t="str">
            <v>Jindal Steel &amp; Power Ltd.</v>
          </cell>
          <cell r="E250" t="str">
            <v>India</v>
          </cell>
          <cell r="G250">
            <v>716.5</v>
          </cell>
          <cell r="H250">
            <v>8.620457</v>
          </cell>
          <cell r="I250">
            <v>0.68181818181818177</v>
          </cell>
          <cell r="J250">
            <v>15</v>
          </cell>
          <cell r="K250">
            <v>22</v>
          </cell>
          <cell r="L250">
            <v>-0.98772709999999997</v>
          </cell>
          <cell r="M250">
            <v>50.121270000000003</v>
          </cell>
          <cell r="N250">
            <v>50.621270000000003</v>
          </cell>
          <cell r="O250">
            <v>-0.98772709574453943</v>
          </cell>
          <cell r="P250">
            <v>-4.2872485999999999</v>
          </cell>
          <cell r="Q250">
            <v>50.121270000000003</v>
          </cell>
          <cell r="R250">
            <v>52.366343999999998</v>
          </cell>
          <cell r="S250">
            <v>-4.2872460219869346</v>
          </cell>
          <cell r="T250">
            <v>525</v>
          </cell>
          <cell r="U250">
            <v>727.5</v>
          </cell>
          <cell r="V250">
            <v>950</v>
          </cell>
          <cell r="W250">
            <v>3.147987E-2</v>
          </cell>
          <cell r="X250">
            <v>6.9952920000000002E-2</v>
          </cell>
          <cell r="Y250">
            <v>8.6842223999999996E-2</v>
          </cell>
          <cell r="Z250">
            <v>9.5</v>
          </cell>
          <cell r="AA250">
            <v>12.363334</v>
          </cell>
          <cell r="AB250">
            <v>-0.23159885513082479</v>
          </cell>
          <cell r="AC250">
            <v>-1</v>
          </cell>
          <cell r="AD250">
            <v>0.20508056999999999</v>
          </cell>
          <cell r="AE250">
            <v>25.3</v>
          </cell>
          <cell r="AF250">
            <v>27.400000000000002</v>
          </cell>
          <cell r="AG250">
            <v>67.300000000000011</v>
          </cell>
          <cell r="AH250">
            <v>58.3</v>
          </cell>
          <cell r="AI250">
            <v>0.1</v>
          </cell>
          <cell r="AJ250">
            <v>35.845000000000006</v>
          </cell>
          <cell r="AK250">
            <v>43.8</v>
          </cell>
        </row>
        <row r="251">
          <cell r="A251" t="str">
            <v>INE823G01014</v>
          </cell>
          <cell r="C251" t="str">
            <v>J.K. Cement Ltd.</v>
          </cell>
          <cell r="E251" t="str">
            <v>India</v>
          </cell>
          <cell r="G251">
            <v>4171</v>
          </cell>
          <cell r="H251">
            <v>50.182727999999997</v>
          </cell>
          <cell r="I251">
            <v>0.68181818181818177</v>
          </cell>
          <cell r="J251">
            <v>15</v>
          </cell>
          <cell r="K251">
            <v>22</v>
          </cell>
          <cell r="L251">
            <v>8.0341430000000003</v>
          </cell>
          <cell r="M251">
            <v>107.64632400000001</v>
          </cell>
          <cell r="N251">
            <v>99.641019999999997</v>
          </cell>
          <cell r="O251">
            <v>8.0341449736263328</v>
          </cell>
          <cell r="P251">
            <v>11.386516</v>
          </cell>
          <cell r="Q251">
            <v>107.64632400000001</v>
          </cell>
          <cell r="R251">
            <v>96.642150000000001</v>
          </cell>
          <cell r="S251">
            <v>11.386516131936219</v>
          </cell>
          <cell r="T251">
            <v>2820</v>
          </cell>
          <cell r="U251">
            <v>4305</v>
          </cell>
          <cell r="V251">
            <v>5700</v>
          </cell>
          <cell r="W251">
            <v>0.16183672000000002</v>
          </cell>
          <cell r="X251">
            <v>2.5808278E-2</v>
          </cell>
          <cell r="Y251">
            <v>3.3219369999999998E-2</v>
          </cell>
          <cell r="Z251" t="e">
            <v>#N/A</v>
          </cell>
          <cell r="AA251" t="e">
            <v>#N/A</v>
          </cell>
          <cell r="AB251">
            <v>0</v>
          </cell>
          <cell r="AC251">
            <v>0</v>
          </cell>
          <cell r="AD251">
            <v>0.20508056999999999</v>
          </cell>
          <cell r="AE251">
            <v>97.5</v>
          </cell>
          <cell r="AF251">
            <v>94.3</v>
          </cell>
          <cell r="AG251">
            <v>93.8</v>
          </cell>
          <cell r="AH251">
            <v>58.3</v>
          </cell>
          <cell r="AI251">
            <v>8.3000000000000007</v>
          </cell>
          <cell r="AJ251">
            <v>78.475000000000009</v>
          </cell>
          <cell r="AK251">
            <v>98</v>
          </cell>
        </row>
        <row r="252">
          <cell r="A252" t="str">
            <v>INE786A01032</v>
          </cell>
          <cell r="C252" t="str">
            <v>JK Lakshmi Cement Limited</v>
          </cell>
          <cell r="E252" t="str">
            <v>India</v>
          </cell>
          <cell r="G252">
            <v>932.05</v>
          </cell>
          <cell r="H252">
            <v>11.213812000000001</v>
          </cell>
          <cell r="I252">
            <v>0.6875</v>
          </cell>
          <cell r="J252">
            <v>11</v>
          </cell>
          <cell r="K252">
            <v>16</v>
          </cell>
          <cell r="L252">
            <v>-0.28213713000000001</v>
          </cell>
          <cell r="M252">
            <v>39.823480000000004</v>
          </cell>
          <cell r="N252">
            <v>39.936152999999997</v>
          </cell>
          <cell r="O252">
            <v>-0.2821328333752926</v>
          </cell>
          <cell r="P252">
            <v>6.5372599999999998</v>
          </cell>
          <cell r="Q252">
            <v>39.823480000000004</v>
          </cell>
          <cell r="R252">
            <v>37.379860000000001</v>
          </cell>
          <cell r="S252">
            <v>6.537263649462588</v>
          </cell>
          <cell r="T252">
            <v>551</v>
          </cell>
          <cell r="U252">
            <v>920</v>
          </cell>
          <cell r="V252">
            <v>1100</v>
          </cell>
          <cell r="W252">
            <v>5.2536544999999997E-2</v>
          </cell>
          <cell r="X252">
            <v>4.2726763000000001E-2</v>
          </cell>
          <cell r="Y252">
            <v>5.7984658000000001E-2</v>
          </cell>
          <cell r="Z252">
            <v>10.9</v>
          </cell>
          <cell r="AA252">
            <v>10.324999999999999</v>
          </cell>
          <cell r="AB252">
            <v>5.5690072639225319E-2</v>
          </cell>
          <cell r="AC252">
            <v>0</v>
          </cell>
          <cell r="AD252">
            <v>0.20508056999999999</v>
          </cell>
          <cell r="AE252">
            <v>36.1</v>
          </cell>
          <cell r="AF252">
            <v>87.3</v>
          </cell>
          <cell r="AG252">
            <v>76.8</v>
          </cell>
          <cell r="AH252">
            <v>59.099999999999994</v>
          </cell>
          <cell r="AI252">
            <v>8.3000000000000007</v>
          </cell>
          <cell r="AJ252">
            <v>57.204999999999991</v>
          </cell>
          <cell r="AK252">
            <v>77.8</v>
          </cell>
        </row>
        <row r="253">
          <cell r="A253" t="str">
            <v>INE789E01012</v>
          </cell>
          <cell r="C253" t="str">
            <v>JK Paper Limited</v>
          </cell>
          <cell r="E253" t="str">
            <v>India</v>
          </cell>
          <cell r="G253">
            <v>420.3</v>
          </cell>
          <cell r="H253">
            <v>5.0567726999999998</v>
          </cell>
          <cell r="I253">
            <v>0</v>
          </cell>
          <cell r="J253">
            <v>0</v>
          </cell>
          <cell r="K253">
            <v>2</v>
          </cell>
          <cell r="L253">
            <v>0</v>
          </cell>
          <cell r="M253">
            <v>59.75</v>
          </cell>
          <cell r="N253">
            <v>59.75</v>
          </cell>
          <cell r="O253">
            <v>0</v>
          </cell>
          <cell r="P253">
            <v>3.6606535999999998</v>
          </cell>
          <cell r="Q253">
            <v>59.75</v>
          </cell>
          <cell r="R253">
            <v>57.64</v>
          </cell>
          <cell r="S253">
            <v>3.6606523247744605</v>
          </cell>
          <cell r="T253">
            <v>385</v>
          </cell>
          <cell r="U253">
            <v>385.5</v>
          </cell>
          <cell r="V253">
            <v>386</v>
          </cell>
          <cell r="W253">
            <v>0</v>
          </cell>
          <cell r="X253">
            <v>0.14216037000000001</v>
          </cell>
          <cell r="Y253">
            <v>0.15488936</v>
          </cell>
          <cell r="Z253">
            <v>16.3</v>
          </cell>
          <cell r="AA253">
            <v>16.3</v>
          </cell>
          <cell r="AB253">
            <v>0</v>
          </cell>
          <cell r="AC253">
            <v>0</v>
          </cell>
          <cell r="AD253">
            <v>0.20508056999999999</v>
          </cell>
          <cell r="AE253">
            <v>42.5</v>
          </cell>
          <cell r="AF253">
            <v>78.900000000000006</v>
          </cell>
          <cell r="AG253">
            <v>12.7</v>
          </cell>
          <cell r="AH253">
            <v>0.1</v>
          </cell>
          <cell r="AI253">
            <v>8.3000000000000007</v>
          </cell>
          <cell r="AJ253">
            <v>34.779999999999994</v>
          </cell>
          <cell r="AK253">
            <v>42.199999999999996</v>
          </cell>
        </row>
        <row r="254">
          <cell r="A254" t="str">
            <v>INE780C01023</v>
          </cell>
          <cell r="C254" t="str">
            <v>JM Financial Limited</v>
          </cell>
          <cell r="E254" t="str">
            <v>India</v>
          </cell>
          <cell r="G254">
            <v>113.34</v>
          </cell>
          <cell r="H254">
            <v>1.3636322000000001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 t="e">
            <v>#N/A</v>
          </cell>
          <cell r="Z254" t="e">
            <v>#N/A</v>
          </cell>
          <cell r="AA254" t="e">
            <v>#N/A</v>
          </cell>
          <cell r="AB254">
            <v>0</v>
          </cell>
          <cell r="AC254">
            <v>0</v>
          </cell>
          <cell r="AD254">
            <v>0.20508056999999999</v>
          </cell>
          <cell r="AE254">
            <v>42.5</v>
          </cell>
          <cell r="AF254">
            <v>49.4</v>
          </cell>
          <cell r="AG254">
            <v>12.7</v>
          </cell>
          <cell r="AH254">
            <v>0.1</v>
          </cell>
          <cell r="AI254">
            <v>8.3000000000000007</v>
          </cell>
          <cell r="AJ254">
            <v>27.405000000000005</v>
          </cell>
          <cell r="AK254">
            <v>17.100000000000001</v>
          </cell>
        </row>
        <row r="255">
          <cell r="A255" t="str">
            <v>INE782A01015</v>
          </cell>
          <cell r="C255" t="str">
            <v>Johnson Controls-Hitachi Air Conditioning India Ltd.</v>
          </cell>
          <cell r="E255" t="str">
            <v>India</v>
          </cell>
          <cell r="G255">
            <v>1154.8499999999999</v>
          </cell>
          <cell r="H255">
            <v>13.894394999999999</v>
          </cell>
          <cell r="I255">
            <v>0.25</v>
          </cell>
          <cell r="J255">
            <v>1</v>
          </cell>
          <cell r="K255">
            <v>4</v>
          </cell>
          <cell r="L255">
            <v>0</v>
          </cell>
          <cell r="M255">
            <v>-28.4</v>
          </cell>
          <cell r="N255">
            <v>-28.4</v>
          </cell>
          <cell r="O255">
            <v>0</v>
          </cell>
          <cell r="P255">
            <v>-100000</v>
          </cell>
          <cell r="Q255">
            <v>-28.4</v>
          </cell>
          <cell r="R255">
            <v>5.9249999999999998</v>
          </cell>
          <cell r="S255">
            <v>-579.32489451476795</v>
          </cell>
          <cell r="T255">
            <v>684</v>
          </cell>
          <cell r="U255">
            <v>930</v>
          </cell>
          <cell r="V255">
            <v>1225</v>
          </cell>
          <cell r="W255">
            <v>1.7182461999999999E-2</v>
          </cell>
          <cell r="X255">
            <v>0</v>
          </cell>
          <cell r="Y255">
            <v>1.7924407E-2</v>
          </cell>
          <cell r="Z255">
            <v>-9</v>
          </cell>
          <cell r="AA255">
            <v>-6</v>
          </cell>
          <cell r="AB255">
            <v>0.5</v>
          </cell>
          <cell r="AC255">
            <v>1</v>
          </cell>
          <cell r="AD255">
            <v>0.20508056999999999</v>
          </cell>
          <cell r="AE255">
            <v>42.5</v>
          </cell>
          <cell r="AF255">
            <v>0.2</v>
          </cell>
          <cell r="AG255">
            <v>55.500000000000007</v>
          </cell>
          <cell r="AH255">
            <v>19.100000000000001</v>
          </cell>
          <cell r="AI255">
            <v>91.8</v>
          </cell>
          <cell r="AJ255">
            <v>40.230000000000004</v>
          </cell>
          <cell r="AK255">
            <v>54.900000000000006</v>
          </cell>
        </row>
        <row r="256">
          <cell r="A256" t="str">
            <v>INE121E01018</v>
          </cell>
          <cell r="C256" t="str">
            <v>JSW Energy Limited</v>
          </cell>
          <cell r="E256" t="str">
            <v>India</v>
          </cell>
          <cell r="G256">
            <v>487.25</v>
          </cell>
          <cell r="H256">
            <v>5.8622712999999997</v>
          </cell>
          <cell r="I256">
            <v>0.5714285714285714</v>
          </cell>
          <cell r="J256">
            <v>4</v>
          </cell>
          <cell r="K256">
            <v>7</v>
          </cell>
          <cell r="L256">
            <v>4.5517399999999997</v>
          </cell>
          <cell r="M256">
            <v>10.736779</v>
          </cell>
          <cell r="N256">
            <v>10.269345</v>
          </cell>
          <cell r="O256">
            <v>4.5517411285724618</v>
          </cell>
          <cell r="P256">
            <v>5.8471060000000001</v>
          </cell>
          <cell r="Q256">
            <v>10.736779</v>
          </cell>
          <cell r="R256">
            <v>10.143668</v>
          </cell>
          <cell r="S256">
            <v>5.8471058003870091</v>
          </cell>
          <cell r="T256">
            <v>235</v>
          </cell>
          <cell r="U256">
            <v>507</v>
          </cell>
          <cell r="V256">
            <v>600</v>
          </cell>
          <cell r="W256">
            <v>0.11170595</v>
          </cell>
          <cell r="X256">
            <v>2.2035463000000002E-2</v>
          </cell>
          <cell r="Y256">
            <v>3.1602356999999998E-2</v>
          </cell>
          <cell r="Z256" t="e">
            <v>#N/A</v>
          </cell>
          <cell r="AA256" t="e">
            <v>#N/A</v>
          </cell>
          <cell r="AB256">
            <v>0</v>
          </cell>
          <cell r="AC256">
            <v>0</v>
          </cell>
          <cell r="AD256">
            <v>0.20508056999999999</v>
          </cell>
          <cell r="AE256">
            <v>95.1</v>
          </cell>
          <cell r="AF256">
            <v>85.5</v>
          </cell>
          <cell r="AG256">
            <v>88.2</v>
          </cell>
          <cell r="AH256">
            <v>44.800000000000004</v>
          </cell>
          <cell r="AI256">
            <v>8.3000000000000007</v>
          </cell>
          <cell r="AJ256">
            <v>72.925000000000011</v>
          </cell>
          <cell r="AK256">
            <v>94.199999999999989</v>
          </cell>
        </row>
        <row r="257">
          <cell r="A257" t="str">
            <v>INE019A01038</v>
          </cell>
          <cell r="C257" t="str">
            <v>JSW Steel Limited</v>
          </cell>
          <cell r="E257" t="str">
            <v>India</v>
          </cell>
          <cell r="G257">
            <v>816.45</v>
          </cell>
          <cell r="H257">
            <v>9.8229889999999997</v>
          </cell>
          <cell r="I257">
            <v>0.38461538461538464</v>
          </cell>
          <cell r="J257">
            <v>10</v>
          </cell>
          <cell r="K257">
            <v>26</v>
          </cell>
          <cell r="L257">
            <v>-2.9833015999999999</v>
          </cell>
          <cell r="M257">
            <v>45.264679999999998</v>
          </cell>
          <cell r="N257">
            <v>46.656585999999997</v>
          </cell>
          <cell r="O257">
            <v>-2.9833001497366229</v>
          </cell>
          <cell r="P257">
            <v>-3.9528012000000001</v>
          </cell>
          <cell r="Q257">
            <v>45.264679999999998</v>
          </cell>
          <cell r="R257">
            <v>47.127536999999997</v>
          </cell>
          <cell r="S257">
            <v>-3.9527994004863842</v>
          </cell>
          <cell r="T257">
            <v>620</v>
          </cell>
          <cell r="U257">
            <v>829.5</v>
          </cell>
          <cell r="V257">
            <v>1000</v>
          </cell>
          <cell r="W257">
            <v>5.0640810000000001E-2</v>
          </cell>
          <cell r="X257">
            <v>5.5440847000000001E-2</v>
          </cell>
          <cell r="Y257">
            <v>7.631375E-2</v>
          </cell>
          <cell r="Z257">
            <v>13.76</v>
          </cell>
          <cell r="AA257">
            <v>13.76</v>
          </cell>
          <cell r="AB257">
            <v>0</v>
          </cell>
          <cell r="AC257">
            <v>0</v>
          </cell>
          <cell r="AD257">
            <v>0.20508056999999999</v>
          </cell>
          <cell r="AE257">
            <v>13.600000000000001</v>
          </cell>
          <cell r="AF257">
            <v>28.999999999999996</v>
          </cell>
          <cell r="AG257">
            <v>76.2</v>
          </cell>
          <cell r="AH257">
            <v>25.8</v>
          </cell>
          <cell r="AI257">
            <v>8.3000000000000007</v>
          </cell>
          <cell r="AJ257">
            <v>33.524999999999999</v>
          </cell>
          <cell r="AK257">
            <v>38.800000000000004</v>
          </cell>
        </row>
        <row r="258">
          <cell r="A258" t="str">
            <v>INE797F01020</v>
          </cell>
          <cell r="C258" t="str">
            <v>Jubilant Foodworks Limited</v>
          </cell>
          <cell r="E258" t="str">
            <v>India</v>
          </cell>
          <cell r="G258">
            <v>508.3</v>
          </cell>
          <cell r="H258">
            <v>6.1155309999999998</v>
          </cell>
          <cell r="I258">
            <v>0.34482758620689657</v>
          </cell>
          <cell r="J258">
            <v>10</v>
          </cell>
          <cell r="K258">
            <v>29</v>
          </cell>
          <cell r="L258">
            <v>-6.4565725</v>
          </cell>
          <cell r="M258">
            <v>5.4264865000000002</v>
          </cell>
          <cell r="N258">
            <v>5.8010339999999996</v>
          </cell>
          <cell r="O258">
            <v>-6.456564467644899</v>
          </cell>
          <cell r="P258">
            <v>-7.7237425000000002</v>
          </cell>
          <cell r="Q258">
            <v>5.4264865000000002</v>
          </cell>
          <cell r="R258">
            <v>5.8806963000000003</v>
          </cell>
          <cell r="S258">
            <v>-7.723741829687758</v>
          </cell>
          <cell r="T258">
            <v>325</v>
          </cell>
          <cell r="U258">
            <v>525.5</v>
          </cell>
          <cell r="V258">
            <v>650</v>
          </cell>
          <cell r="W258">
            <v>6.2133010000000001E-3</v>
          </cell>
          <cell r="X258">
            <v>1.0675756E-2</v>
          </cell>
          <cell r="Y258">
            <v>1.5466024E-2</v>
          </cell>
          <cell r="Z258">
            <v>1.25</v>
          </cell>
          <cell r="AA258">
            <v>1.29375</v>
          </cell>
          <cell r="AB258">
            <v>-3.3816425120772875E-2</v>
          </cell>
          <cell r="AC258">
            <v>0</v>
          </cell>
          <cell r="AD258">
            <v>0.20508056999999999</v>
          </cell>
          <cell r="AE258">
            <v>6.8000000000000007</v>
          </cell>
          <cell r="AF258">
            <v>20.399999999999999</v>
          </cell>
          <cell r="AG258">
            <v>47</v>
          </cell>
          <cell r="AH258">
            <v>24.5</v>
          </cell>
          <cell r="AI258">
            <v>8.3000000000000007</v>
          </cell>
          <cell r="AJ258">
            <v>22.245000000000001</v>
          </cell>
          <cell r="AK258">
            <v>8.3000000000000007</v>
          </cell>
        </row>
        <row r="259">
          <cell r="A259" t="str">
            <v>INE0BY001018</v>
          </cell>
          <cell r="C259" t="str">
            <v>Jubilant Ingrevia Ltd.</v>
          </cell>
          <cell r="E259" t="str">
            <v>India</v>
          </cell>
          <cell r="G259">
            <v>465</v>
          </cell>
          <cell r="H259">
            <v>5.5945739999999997</v>
          </cell>
          <cell r="I259">
            <v>0.66666666666666663</v>
          </cell>
          <cell r="J259">
            <v>2</v>
          </cell>
          <cell r="K259">
            <v>3</v>
          </cell>
          <cell r="L259">
            <v>0</v>
          </cell>
          <cell r="M259">
            <v>17.166665999999999</v>
          </cell>
          <cell r="N259">
            <v>17.166665999999999</v>
          </cell>
          <cell r="O259">
            <v>0</v>
          </cell>
          <cell r="P259">
            <v>-11.663807</v>
          </cell>
          <cell r="Q259">
            <v>17.166665999999999</v>
          </cell>
          <cell r="R259">
            <v>19.433332</v>
          </cell>
          <cell r="S259">
            <v>-11.663805259952342</v>
          </cell>
          <cell r="T259">
            <v>433</v>
          </cell>
          <cell r="U259">
            <v>600</v>
          </cell>
          <cell r="V259">
            <v>617</v>
          </cell>
          <cell r="W259">
            <v>0</v>
          </cell>
          <cell r="X259">
            <v>3.6917560000000002E-2</v>
          </cell>
          <cell r="Y259">
            <v>5.2186376999999999E-2</v>
          </cell>
          <cell r="Z259" t="e">
            <v>#N/A</v>
          </cell>
          <cell r="AA259" t="e">
            <v>#N/A</v>
          </cell>
          <cell r="AB259">
            <v>0</v>
          </cell>
          <cell r="AC259">
            <v>0</v>
          </cell>
          <cell r="AD259">
            <v>0.20508056999999999</v>
          </cell>
          <cell r="AE259">
            <v>42.5</v>
          </cell>
          <cell r="AF259">
            <v>14.6</v>
          </cell>
          <cell r="AG259">
            <v>12.7</v>
          </cell>
          <cell r="AH259">
            <v>54.300000000000004</v>
          </cell>
          <cell r="AI259">
            <v>8.3000000000000007</v>
          </cell>
          <cell r="AJ259">
            <v>24.125</v>
          </cell>
          <cell r="AK259">
            <v>10.5</v>
          </cell>
        </row>
        <row r="260">
          <cell r="A260" t="str">
            <v>INE700A01033</v>
          </cell>
          <cell r="C260" t="str">
            <v>Jubilant Pharmova Limited</v>
          </cell>
          <cell r="E260" t="str">
            <v>India</v>
          </cell>
          <cell r="G260">
            <v>568.5</v>
          </cell>
          <cell r="H260">
            <v>6.8398180000000002</v>
          </cell>
          <cell r="I260">
            <v>1</v>
          </cell>
          <cell r="J260">
            <v>1</v>
          </cell>
          <cell r="K260">
            <v>1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1174</v>
          </cell>
          <cell r="U260">
            <v>1174</v>
          </cell>
          <cell r="V260">
            <v>1174</v>
          </cell>
          <cell r="W260">
            <v>0</v>
          </cell>
          <cell r="X260">
            <v>0</v>
          </cell>
          <cell r="Y260" t="e">
            <v>#N/A</v>
          </cell>
          <cell r="Z260" t="e">
            <v>#N/A</v>
          </cell>
          <cell r="AA260" t="e">
            <v>#N/A</v>
          </cell>
          <cell r="AB260">
            <v>0</v>
          </cell>
          <cell r="AC260">
            <v>0</v>
          </cell>
          <cell r="AD260">
            <v>0.20508056999999999</v>
          </cell>
          <cell r="AE260">
            <v>42.5</v>
          </cell>
          <cell r="AF260">
            <v>49.4</v>
          </cell>
          <cell r="AG260">
            <v>12.7</v>
          </cell>
          <cell r="AH260">
            <v>86</v>
          </cell>
          <cell r="AI260">
            <v>8.3000000000000007</v>
          </cell>
          <cell r="AJ260">
            <v>35.994999999999997</v>
          </cell>
          <cell r="AK260">
            <v>44</v>
          </cell>
        </row>
        <row r="261">
          <cell r="A261" t="str">
            <v>INE599M01018</v>
          </cell>
          <cell r="C261" t="str">
            <v>Just Dial Ltd.</v>
          </cell>
          <cell r="E261" t="str">
            <v>India</v>
          </cell>
          <cell r="G261">
            <v>842.2</v>
          </cell>
          <cell r="H261">
            <v>10.132796000000001</v>
          </cell>
          <cell r="I261">
            <v>0.625</v>
          </cell>
          <cell r="J261">
            <v>5</v>
          </cell>
          <cell r="K261">
            <v>8</v>
          </cell>
          <cell r="L261">
            <v>8.5052289999999999</v>
          </cell>
          <cell r="M261">
            <v>41.287807000000001</v>
          </cell>
          <cell r="N261">
            <v>38.051445000000001</v>
          </cell>
          <cell r="O261">
            <v>8.505227593853526</v>
          </cell>
          <cell r="P261">
            <v>7.9871917000000003</v>
          </cell>
          <cell r="Q261">
            <v>41.287807000000001</v>
          </cell>
          <cell r="R261">
            <v>38.233986000000002</v>
          </cell>
          <cell r="S261">
            <v>7.9871897217308252</v>
          </cell>
          <cell r="T261">
            <v>798</v>
          </cell>
          <cell r="U261">
            <v>1030</v>
          </cell>
          <cell r="V261">
            <v>1125</v>
          </cell>
          <cell r="W261">
            <v>8.0922670000000002E-2</v>
          </cell>
          <cell r="X261">
            <v>4.902376E-2</v>
          </cell>
          <cell r="Y261">
            <v>5.9803362999999998E-2</v>
          </cell>
          <cell r="Z261">
            <v>11.017329</v>
          </cell>
          <cell r="AA261">
            <v>11.017329</v>
          </cell>
          <cell r="AB261">
            <v>0</v>
          </cell>
          <cell r="AC261">
            <v>0</v>
          </cell>
          <cell r="AD261">
            <v>0.20508056999999999</v>
          </cell>
          <cell r="AE261">
            <v>97.899999999999991</v>
          </cell>
          <cell r="AF261">
            <v>89.7</v>
          </cell>
          <cell r="AG261">
            <v>83.6</v>
          </cell>
          <cell r="AH261">
            <v>50.5</v>
          </cell>
          <cell r="AI261">
            <v>8.3000000000000007</v>
          </cell>
          <cell r="AJ261">
            <v>74.094999999999999</v>
          </cell>
          <cell r="AK261">
            <v>94.6</v>
          </cell>
        </row>
        <row r="262">
          <cell r="A262" t="str">
            <v>INE668F01031</v>
          </cell>
          <cell r="C262" t="str">
            <v>Jyothy Labs Limited</v>
          </cell>
          <cell r="E262" t="str">
            <v>India</v>
          </cell>
          <cell r="G262">
            <v>546.79999999999995</v>
          </cell>
          <cell r="H262">
            <v>6.5787376999999996</v>
          </cell>
          <cell r="I262">
            <v>0.66666666666666663</v>
          </cell>
          <cell r="J262">
            <v>8</v>
          </cell>
          <cell r="K262">
            <v>12</v>
          </cell>
          <cell r="L262">
            <v>8.961761E-2</v>
          </cell>
          <cell r="M262">
            <v>10.309231</v>
          </cell>
          <cell r="N262">
            <v>10.3</v>
          </cell>
          <cell r="O262">
            <v>8.9621359223301944E-2</v>
          </cell>
          <cell r="P262">
            <v>11.069084999999999</v>
          </cell>
          <cell r="Q262">
            <v>10.309231</v>
          </cell>
          <cell r="R262">
            <v>9.2818179999999995</v>
          </cell>
          <cell r="S262">
            <v>11.069092283429827</v>
          </cell>
          <cell r="T262">
            <v>370</v>
          </cell>
          <cell r="U262">
            <v>450</v>
          </cell>
          <cell r="V262">
            <v>500</v>
          </cell>
          <cell r="W262">
            <v>9.278357000000001E-3</v>
          </cell>
          <cell r="X262">
            <v>1.8853749999999999E-2</v>
          </cell>
          <cell r="Y262">
            <v>2.1470373000000001E-2</v>
          </cell>
          <cell r="Z262">
            <v>2.52</v>
          </cell>
          <cell r="AA262">
            <v>2.44</v>
          </cell>
          <cell r="AB262">
            <v>3.2786885245901676E-2</v>
          </cell>
          <cell r="AC262">
            <v>0</v>
          </cell>
          <cell r="AD262">
            <v>0.20508056999999999</v>
          </cell>
          <cell r="AE262">
            <v>74.599999999999994</v>
          </cell>
          <cell r="AF262">
            <v>93.100000000000009</v>
          </cell>
          <cell r="AG262">
            <v>49.4</v>
          </cell>
          <cell r="AH262">
            <v>54.300000000000004</v>
          </cell>
          <cell r="AI262">
            <v>8.3000000000000007</v>
          </cell>
          <cell r="AJ262">
            <v>60.949999999999996</v>
          </cell>
          <cell r="AK262">
            <v>82.199999999999989</v>
          </cell>
        </row>
        <row r="263">
          <cell r="A263" t="str">
            <v>INE930H01031</v>
          </cell>
          <cell r="C263" t="str">
            <v>K.P.R. Mill Limited</v>
          </cell>
          <cell r="E263" t="str">
            <v>India</v>
          </cell>
          <cell r="G263">
            <v>768.15</v>
          </cell>
          <cell r="H263">
            <v>9.2418759999999995</v>
          </cell>
          <cell r="I263">
            <v>0.8571428571428571</v>
          </cell>
          <cell r="J263">
            <v>6</v>
          </cell>
          <cell r="K263">
            <v>7</v>
          </cell>
          <cell r="L263">
            <v>0</v>
          </cell>
          <cell r="M263">
            <v>27.342856999999999</v>
          </cell>
          <cell r="N263">
            <v>27.342856999999999</v>
          </cell>
          <cell r="O263">
            <v>0</v>
          </cell>
          <cell r="P263">
            <v>-0.57142775999999995</v>
          </cell>
          <cell r="Q263">
            <v>27.342856999999999</v>
          </cell>
          <cell r="R263">
            <v>27.5</v>
          </cell>
          <cell r="S263">
            <v>-0.57142909090909244</v>
          </cell>
          <cell r="T263">
            <v>753</v>
          </cell>
          <cell r="U263">
            <v>914</v>
          </cell>
          <cell r="V263">
            <v>1000</v>
          </cell>
          <cell r="W263">
            <v>0</v>
          </cell>
          <cell r="X263">
            <v>3.5595722000000003E-2</v>
          </cell>
          <cell r="Y263">
            <v>4.2328039999999997E-2</v>
          </cell>
          <cell r="Z263">
            <v>5.0599999999999996</v>
          </cell>
          <cell r="AA263">
            <v>5.3533334999999997</v>
          </cell>
          <cell r="AB263">
            <v>-5.4794549975263118E-2</v>
          </cell>
          <cell r="AC263">
            <v>0</v>
          </cell>
          <cell r="AD263">
            <v>0.20508056999999999</v>
          </cell>
          <cell r="AE263">
            <v>42.5</v>
          </cell>
          <cell r="AF263">
            <v>46.2</v>
          </cell>
          <cell r="AG263">
            <v>12.7</v>
          </cell>
          <cell r="AH263">
            <v>77.2</v>
          </cell>
          <cell r="AI263">
            <v>8.3000000000000007</v>
          </cell>
          <cell r="AJ263">
            <v>34.314999999999998</v>
          </cell>
          <cell r="AK263">
            <v>40.799999999999997</v>
          </cell>
        </row>
        <row r="264">
          <cell r="A264" t="str">
            <v>INE217B01036</v>
          </cell>
          <cell r="C264" t="str">
            <v>Kajaria Ceramics Limited</v>
          </cell>
          <cell r="E264" t="str">
            <v>India</v>
          </cell>
          <cell r="G264">
            <v>1337.8</v>
          </cell>
          <cell r="H264">
            <v>16.09553</v>
          </cell>
          <cell r="I264">
            <v>0.8</v>
          </cell>
          <cell r="J264">
            <v>24</v>
          </cell>
          <cell r="K264">
            <v>30</v>
          </cell>
          <cell r="L264">
            <v>-0.46407031999999998</v>
          </cell>
          <cell r="M264">
            <v>31.10568</v>
          </cell>
          <cell r="N264">
            <v>31.250706000000001</v>
          </cell>
          <cell r="O264">
            <v>-0.46407271566921704</v>
          </cell>
          <cell r="P264">
            <v>-0.73866856000000003</v>
          </cell>
          <cell r="Q264">
            <v>31.10568</v>
          </cell>
          <cell r="R264">
            <v>31.337157999999999</v>
          </cell>
          <cell r="S264">
            <v>-0.73866940965099381</v>
          </cell>
          <cell r="T264">
            <v>1285</v>
          </cell>
          <cell r="U264">
            <v>1454</v>
          </cell>
          <cell r="V264">
            <v>1680</v>
          </cell>
          <cell r="W264">
            <v>6.2375749999999995E-3</v>
          </cell>
          <cell r="X264">
            <v>2.3251365999999999E-2</v>
          </cell>
          <cell r="Y264">
            <v>2.8125142999999998E-2</v>
          </cell>
          <cell r="Z264">
            <v>7</v>
          </cell>
          <cell r="AA264">
            <v>7.4889029999999996</v>
          </cell>
          <cell r="AB264">
            <v>-6.5283660370550889E-2</v>
          </cell>
          <cell r="AC264">
            <v>0</v>
          </cell>
          <cell r="AD264">
            <v>0.20508056999999999</v>
          </cell>
          <cell r="AE264">
            <v>32.700000000000003</v>
          </cell>
          <cell r="AF264">
            <v>45.4</v>
          </cell>
          <cell r="AG264">
            <v>47.199999999999996</v>
          </cell>
          <cell r="AH264">
            <v>71.7</v>
          </cell>
          <cell r="AI264">
            <v>8.3000000000000007</v>
          </cell>
          <cell r="AJ264">
            <v>39.739999999999995</v>
          </cell>
          <cell r="AK264">
            <v>53.300000000000004</v>
          </cell>
        </row>
        <row r="265">
          <cell r="A265" t="str">
            <v>INE220B01022</v>
          </cell>
          <cell r="C265" t="str">
            <v>Kalpataru Projects International Ltd</v>
          </cell>
          <cell r="E265" t="str">
            <v>India</v>
          </cell>
          <cell r="G265">
            <v>743.95</v>
          </cell>
          <cell r="H265">
            <v>8.9507169999999991</v>
          </cell>
          <cell r="I265">
            <v>0.9285714285714286</v>
          </cell>
          <cell r="J265">
            <v>13</v>
          </cell>
          <cell r="K265">
            <v>14</v>
          </cell>
          <cell r="L265">
            <v>0</v>
          </cell>
          <cell r="M265">
            <v>39.157142999999998</v>
          </cell>
          <cell r="N265">
            <v>39.157142999999998</v>
          </cell>
          <cell r="O265">
            <v>0</v>
          </cell>
          <cell r="P265">
            <v>-8.334721</v>
          </cell>
          <cell r="Q265">
            <v>39.157142999999998</v>
          </cell>
          <cell r="R265">
            <v>42.717529999999996</v>
          </cell>
          <cell r="S265">
            <v>-8.3347211320504719</v>
          </cell>
          <cell r="T265">
            <v>668</v>
          </cell>
          <cell r="U265">
            <v>750</v>
          </cell>
          <cell r="V265">
            <v>959</v>
          </cell>
          <cell r="W265">
            <v>1.6961814000000001E-3</v>
          </cell>
          <cell r="X265">
            <v>5.2634105E-2</v>
          </cell>
          <cell r="Y265">
            <v>7.0818889999999995E-2</v>
          </cell>
          <cell r="Z265">
            <v>8.3000000000000007</v>
          </cell>
          <cell r="AA265">
            <v>8.3000000000000007</v>
          </cell>
          <cell r="AB265">
            <v>0</v>
          </cell>
          <cell r="AC265">
            <v>0</v>
          </cell>
          <cell r="AD265">
            <v>0.20508056999999999</v>
          </cell>
          <cell r="AE265">
            <v>42.5</v>
          </cell>
          <cell r="AF265">
            <v>18.8</v>
          </cell>
          <cell r="AG265">
            <v>43.4</v>
          </cell>
          <cell r="AH265">
            <v>83.8</v>
          </cell>
          <cell r="AI265">
            <v>8.3000000000000007</v>
          </cell>
          <cell r="AJ265">
            <v>35.799999999999997</v>
          </cell>
          <cell r="AK265">
            <v>43.6</v>
          </cell>
        </row>
        <row r="266">
          <cell r="A266" t="str">
            <v>INE303R01014</v>
          </cell>
          <cell r="C266" t="str">
            <v>Kalyan Jewellers India Ltd.</v>
          </cell>
          <cell r="E266" t="str">
            <v>India</v>
          </cell>
          <cell r="G266">
            <v>354.9</v>
          </cell>
          <cell r="H266">
            <v>4.2699230000000004</v>
          </cell>
          <cell r="I266">
            <v>1</v>
          </cell>
          <cell r="J266">
            <v>6</v>
          </cell>
          <cell r="K266">
            <v>6</v>
          </cell>
          <cell r="L266">
            <v>8.1390469999999997</v>
          </cell>
          <cell r="M266">
            <v>6.4439310000000001</v>
          </cell>
          <cell r="N266">
            <v>5.9589309999999998</v>
          </cell>
          <cell r="O266">
            <v>8.1390437311658737</v>
          </cell>
          <cell r="P266">
            <v>-1.0008334999999999</v>
          </cell>
          <cell r="Q266">
            <v>6.4439310000000001</v>
          </cell>
          <cell r="R266">
            <v>6.5090760000000003</v>
          </cell>
          <cell r="S266">
            <v>-1.0008332979980605</v>
          </cell>
          <cell r="T266">
            <v>350</v>
          </cell>
          <cell r="U266">
            <v>382</v>
          </cell>
          <cell r="V266">
            <v>440</v>
          </cell>
          <cell r="W266">
            <v>2.2172893999999999E-2</v>
          </cell>
          <cell r="X266">
            <v>1.8157033E-2</v>
          </cell>
          <cell r="Y266">
            <v>2.4861174E-2</v>
          </cell>
          <cell r="Z266" t="e">
            <v>#N/A</v>
          </cell>
          <cell r="AA266" t="e">
            <v>#N/A</v>
          </cell>
          <cell r="AB266">
            <v>0</v>
          </cell>
          <cell r="AC266">
            <v>0</v>
          </cell>
          <cell r="AD266">
            <v>0.20508056999999999</v>
          </cell>
          <cell r="AE266">
            <v>97.7</v>
          </cell>
          <cell r="AF266">
            <v>43.2</v>
          </cell>
          <cell r="AG266">
            <v>58.099999999999994</v>
          </cell>
          <cell r="AH266">
            <v>86</v>
          </cell>
          <cell r="AI266">
            <v>8.3000000000000007</v>
          </cell>
          <cell r="AJ266">
            <v>59.594999999999999</v>
          </cell>
          <cell r="AK266">
            <v>80.400000000000006</v>
          </cell>
        </row>
        <row r="267">
          <cell r="A267" t="str">
            <v>INE531A01024</v>
          </cell>
          <cell r="C267" t="str">
            <v>Kansai Nerolac Paints Limited</v>
          </cell>
          <cell r="E267" t="str">
            <v>India</v>
          </cell>
          <cell r="G267">
            <v>332.45</v>
          </cell>
          <cell r="H267">
            <v>3.9998198</v>
          </cell>
          <cell r="I267">
            <v>0.52631578947368418</v>
          </cell>
          <cell r="J267">
            <v>10</v>
          </cell>
          <cell r="K267">
            <v>19</v>
          </cell>
          <cell r="L267">
            <v>0.89557180000000003</v>
          </cell>
          <cell r="M267">
            <v>9.8892319999999998</v>
          </cell>
          <cell r="N267">
            <v>9.8014530000000004</v>
          </cell>
          <cell r="O267">
            <v>0.89557129947976932</v>
          </cell>
          <cell r="P267">
            <v>16.486176</v>
          </cell>
          <cell r="Q267">
            <v>9.8892319999999998</v>
          </cell>
          <cell r="R267">
            <v>8.4896180000000001</v>
          </cell>
          <cell r="S267">
            <v>16.48618347727777</v>
          </cell>
          <cell r="T267">
            <v>250</v>
          </cell>
          <cell r="U267">
            <v>360</v>
          </cell>
          <cell r="V267">
            <v>425</v>
          </cell>
          <cell r="W267">
            <v>-7.7192985999999996E-3</v>
          </cell>
          <cell r="X267">
            <v>2.9746523E-2</v>
          </cell>
          <cell r="Y267">
            <v>3.1011948000000001E-2</v>
          </cell>
          <cell r="Z267">
            <v>3.7</v>
          </cell>
          <cell r="AA267">
            <v>2.6549999999999998</v>
          </cell>
          <cell r="AB267">
            <v>0.39359698681732591</v>
          </cell>
          <cell r="AC267">
            <v>1</v>
          </cell>
          <cell r="AD267">
            <v>0.20508056999999999</v>
          </cell>
          <cell r="AE267">
            <v>83.5</v>
          </cell>
          <cell r="AF267">
            <v>96.3</v>
          </cell>
          <cell r="AG267">
            <v>8.9</v>
          </cell>
          <cell r="AH267">
            <v>41.4</v>
          </cell>
          <cell r="AI267">
            <v>91.8</v>
          </cell>
          <cell r="AJ267">
            <v>65.085000000000008</v>
          </cell>
          <cell r="AK267">
            <v>87.2</v>
          </cell>
        </row>
        <row r="268">
          <cell r="A268" t="str">
            <v>INE389H01022</v>
          </cell>
          <cell r="C268" t="str">
            <v>KEC International Limited</v>
          </cell>
          <cell r="E268" t="str">
            <v>India</v>
          </cell>
          <cell r="G268">
            <v>614.4</v>
          </cell>
          <cell r="H268">
            <v>7.3920570000000003</v>
          </cell>
          <cell r="I268">
            <v>0.59090909090909094</v>
          </cell>
          <cell r="J268">
            <v>13</v>
          </cell>
          <cell r="K268">
            <v>22</v>
          </cell>
          <cell r="L268">
            <v>-0.48008859999999998</v>
          </cell>
          <cell r="M268">
            <v>18.614265</v>
          </cell>
          <cell r="N268">
            <v>18.704062</v>
          </cell>
          <cell r="O268">
            <v>-0.48009357539555708</v>
          </cell>
          <cell r="P268">
            <v>-14.255799</v>
          </cell>
          <cell r="Q268">
            <v>18.614265</v>
          </cell>
          <cell r="R268">
            <v>21.709066</v>
          </cell>
          <cell r="S268">
            <v>-14.255799857994811</v>
          </cell>
          <cell r="T268">
            <v>514</v>
          </cell>
          <cell r="U268">
            <v>674</v>
          </cell>
          <cell r="V268">
            <v>770</v>
          </cell>
          <cell r="W268">
            <v>1.6364212E-3</v>
          </cell>
          <cell r="X268">
            <v>3.0296654999999999E-2</v>
          </cell>
          <cell r="Y268">
            <v>5.5626538000000003E-2</v>
          </cell>
          <cell r="Z268">
            <v>1.5</v>
          </cell>
          <cell r="AA268">
            <v>3.3666665999999998</v>
          </cell>
          <cell r="AB268">
            <v>-0.55445543672188979</v>
          </cell>
          <cell r="AC268">
            <v>-1</v>
          </cell>
          <cell r="AD268">
            <v>0.20508056999999999</v>
          </cell>
          <cell r="AE268">
            <v>32.1</v>
          </cell>
          <cell r="AF268">
            <v>12.2</v>
          </cell>
          <cell r="AG268">
            <v>42.8</v>
          </cell>
          <cell r="AH268">
            <v>46.400000000000006</v>
          </cell>
          <cell r="AI268">
            <v>0.1</v>
          </cell>
          <cell r="AJ268">
            <v>26.43</v>
          </cell>
          <cell r="AK268">
            <v>15.7</v>
          </cell>
        </row>
        <row r="269">
          <cell r="A269" t="str">
            <v>INE878B01027</v>
          </cell>
          <cell r="C269" t="str">
            <v>KEI Industries Limited</v>
          </cell>
          <cell r="E269" t="str">
            <v>India</v>
          </cell>
          <cell r="G269">
            <v>3180.9</v>
          </cell>
          <cell r="H269">
            <v>38.270493000000002</v>
          </cell>
          <cell r="I269">
            <v>0.52941176470588236</v>
          </cell>
          <cell r="J269">
            <v>9</v>
          </cell>
          <cell r="K269">
            <v>17</v>
          </cell>
          <cell r="L269">
            <v>0.29920089999999999</v>
          </cell>
          <cell r="M269">
            <v>66.437560000000005</v>
          </cell>
          <cell r="N269">
            <v>66.239369999999994</v>
          </cell>
          <cell r="O269">
            <v>0.29920272490515654</v>
          </cell>
          <cell r="P269">
            <v>-6.7374534999999999E-2</v>
          </cell>
          <cell r="Q269">
            <v>66.437560000000005</v>
          </cell>
          <cell r="R269">
            <v>66.482349999999997</v>
          </cell>
          <cell r="S269">
            <v>-6.7371264704074729E-2</v>
          </cell>
          <cell r="T269">
            <v>2728</v>
          </cell>
          <cell r="U269">
            <v>3295</v>
          </cell>
          <cell r="V269">
            <v>3850</v>
          </cell>
          <cell r="W269">
            <v>0.14162272000000001</v>
          </cell>
          <cell r="X269">
            <v>2.0886404000000001E-2</v>
          </cell>
          <cell r="Y269">
            <v>2.5589793999999999E-2</v>
          </cell>
          <cell r="Z269">
            <v>17.739999999999998</v>
          </cell>
          <cell r="AA269">
            <v>18.22</v>
          </cell>
          <cell r="AB269">
            <v>-2.6344676180022009E-2</v>
          </cell>
          <cell r="AC269">
            <v>0</v>
          </cell>
          <cell r="AD269">
            <v>0.20508056999999999</v>
          </cell>
          <cell r="AE269">
            <v>76.900000000000006</v>
          </cell>
          <cell r="AF269">
            <v>49.2</v>
          </cell>
          <cell r="AG269">
            <v>92.2</v>
          </cell>
          <cell r="AH269">
            <v>41.6</v>
          </cell>
          <cell r="AI269">
            <v>8.3000000000000007</v>
          </cell>
          <cell r="AJ269">
            <v>59.98</v>
          </cell>
          <cell r="AK269">
            <v>80.600000000000009</v>
          </cell>
        </row>
        <row r="270">
          <cell r="A270" t="str">
            <v>INE880L01014</v>
          </cell>
          <cell r="C270" t="str">
            <v>KIOCL Ltd</v>
          </cell>
          <cell r="E270" t="str">
            <v>India</v>
          </cell>
          <cell r="G270">
            <v>382.4</v>
          </cell>
          <cell r="H270">
            <v>4.6007853000000001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 t="e">
            <v>#N/A</v>
          </cell>
          <cell r="Z270" t="e">
            <v>#N/A</v>
          </cell>
          <cell r="AA270" t="e">
            <v>#N/A</v>
          </cell>
          <cell r="AB270">
            <v>0</v>
          </cell>
          <cell r="AC270">
            <v>0</v>
          </cell>
          <cell r="AD270">
            <v>0.20508056999999999</v>
          </cell>
          <cell r="AE270">
            <v>42.5</v>
          </cell>
          <cell r="AF270">
            <v>49.4</v>
          </cell>
          <cell r="AG270">
            <v>12.7</v>
          </cell>
          <cell r="AH270">
            <v>0.1</v>
          </cell>
          <cell r="AI270">
            <v>8.3000000000000007</v>
          </cell>
          <cell r="AJ270">
            <v>27.405000000000005</v>
          </cell>
          <cell r="AK270">
            <v>17.100000000000001</v>
          </cell>
        </row>
        <row r="271">
          <cell r="A271" t="str">
            <v>INE634I01029</v>
          </cell>
          <cell r="C271" t="str">
            <v>KNR Constructions Limited</v>
          </cell>
          <cell r="E271" t="str">
            <v>India</v>
          </cell>
          <cell r="G271">
            <v>263.55</v>
          </cell>
          <cell r="H271">
            <v>3.1708599999999998</v>
          </cell>
          <cell r="I271">
            <v>0.61111111111111116</v>
          </cell>
          <cell r="J271">
            <v>11</v>
          </cell>
          <cell r="K271">
            <v>18</v>
          </cell>
          <cell r="L271">
            <v>-0.46868490000000002</v>
          </cell>
          <cell r="M271">
            <v>15.454286</v>
          </cell>
          <cell r="N271">
            <v>15.527059</v>
          </cell>
          <cell r="O271">
            <v>-0.46868502270777102</v>
          </cell>
          <cell r="P271">
            <v>4.7304377999999998</v>
          </cell>
          <cell r="Q271">
            <v>15.454286</v>
          </cell>
          <cell r="R271">
            <v>14.75625</v>
          </cell>
          <cell r="S271">
            <v>4.7304430326132962</v>
          </cell>
          <cell r="T271">
            <v>230</v>
          </cell>
          <cell r="U271">
            <v>295</v>
          </cell>
          <cell r="V271">
            <v>341</v>
          </cell>
          <cell r="W271">
            <v>-9.5079725999999993E-3</v>
          </cell>
          <cell r="X271">
            <v>5.8638910000000002E-2</v>
          </cell>
          <cell r="Y271">
            <v>6.3549880000000003E-2</v>
          </cell>
          <cell r="Z271">
            <v>3.5</v>
          </cell>
          <cell r="AA271">
            <v>3.58</v>
          </cell>
          <cell r="AB271">
            <v>-2.2346368715083775E-2</v>
          </cell>
          <cell r="AC271">
            <v>0</v>
          </cell>
          <cell r="AD271">
            <v>0.20508056999999999</v>
          </cell>
          <cell r="AE271">
            <v>32.300000000000004</v>
          </cell>
          <cell r="AF271">
            <v>82.5</v>
          </cell>
          <cell r="AG271">
            <v>7.5</v>
          </cell>
          <cell r="AH271">
            <v>48.8</v>
          </cell>
          <cell r="AI271">
            <v>8.3000000000000007</v>
          </cell>
          <cell r="AJ271">
            <v>36.700000000000003</v>
          </cell>
          <cell r="AK271">
            <v>47</v>
          </cell>
        </row>
        <row r="272">
          <cell r="A272" t="str">
            <v>INE237A01028</v>
          </cell>
          <cell r="C272" t="str">
            <v>Kotak Mahindra Bank Limited</v>
          </cell>
          <cell r="E272" t="str">
            <v>India</v>
          </cell>
          <cell r="G272">
            <v>1767.3</v>
          </cell>
          <cell r="H272">
            <v>21.262989999999999</v>
          </cell>
          <cell r="I272">
            <v>0.51282051282051277</v>
          </cell>
          <cell r="J272">
            <v>20</v>
          </cell>
          <cell r="K272">
            <v>39</v>
          </cell>
          <cell r="L272">
            <v>0.47237888</v>
          </cell>
          <cell r="M272">
            <v>64.482429999999994</v>
          </cell>
          <cell r="N272">
            <v>64.179259999999999</v>
          </cell>
          <cell r="O272">
            <v>0.47238001809306596</v>
          </cell>
          <cell r="P272">
            <v>1.0128305</v>
          </cell>
          <cell r="Q272">
            <v>64.482429999999994</v>
          </cell>
          <cell r="R272">
            <v>63.835880000000003</v>
          </cell>
          <cell r="S272">
            <v>1.0128316551757166</v>
          </cell>
          <cell r="T272">
            <v>1600</v>
          </cell>
          <cell r="U272">
            <v>2095</v>
          </cell>
          <cell r="V272">
            <v>2300</v>
          </cell>
          <cell r="W272">
            <v>8.2547219999999991E-3</v>
          </cell>
          <cell r="X272">
            <v>3.6486405999999999E-2</v>
          </cell>
          <cell r="Y272">
            <v>4.0614836000000001E-2</v>
          </cell>
          <cell r="Z272">
            <v>16.513842</v>
          </cell>
          <cell r="AA272">
            <v>17.721920000000001</v>
          </cell>
          <cell r="AB272">
            <v>-6.8168573156858869E-2</v>
          </cell>
          <cell r="AC272">
            <v>0</v>
          </cell>
          <cell r="AD272">
            <v>0.20508056999999999</v>
          </cell>
          <cell r="AE272">
            <v>78.5</v>
          </cell>
          <cell r="AF272">
            <v>70.7</v>
          </cell>
          <cell r="AG272">
            <v>48.4</v>
          </cell>
          <cell r="AH272">
            <v>40.400000000000006</v>
          </cell>
          <cell r="AI272">
            <v>8.3000000000000007</v>
          </cell>
          <cell r="AJ272">
            <v>54.684999999999995</v>
          </cell>
          <cell r="AK272">
            <v>75.2</v>
          </cell>
        </row>
        <row r="273">
          <cell r="A273" t="str">
            <v>INE04I401011</v>
          </cell>
          <cell r="C273" t="str">
            <v>KPIT Technologies Limited</v>
          </cell>
          <cell r="E273" t="str">
            <v>India</v>
          </cell>
          <cell r="G273">
            <v>1414.25</v>
          </cell>
          <cell r="H273">
            <v>17.015326000000002</v>
          </cell>
          <cell r="I273">
            <v>0.61538461538461542</v>
          </cell>
          <cell r="J273">
            <v>8</v>
          </cell>
          <cell r="K273">
            <v>13</v>
          </cell>
          <cell r="L273">
            <v>-3.1764513999999999</v>
          </cell>
          <cell r="M273">
            <v>21.353587999999998</v>
          </cell>
          <cell r="N273">
            <v>22.054127000000001</v>
          </cell>
          <cell r="O273">
            <v>-3.1764530965111559</v>
          </cell>
          <cell r="P273">
            <v>5.2318277000000002</v>
          </cell>
          <cell r="Q273">
            <v>21.353587999999998</v>
          </cell>
          <cell r="R273">
            <v>20.291948000000001</v>
          </cell>
          <cell r="S273">
            <v>5.2318289008034036</v>
          </cell>
          <cell r="T273">
            <v>940</v>
          </cell>
          <cell r="U273">
            <v>1450</v>
          </cell>
          <cell r="V273">
            <v>1930</v>
          </cell>
          <cell r="W273">
            <v>0.1220036</v>
          </cell>
          <cell r="X273">
            <v>1.5098878E-2</v>
          </cell>
          <cell r="Y273">
            <v>1.9189986999999999E-2</v>
          </cell>
          <cell r="Z273">
            <v>5.4</v>
          </cell>
          <cell r="AA273">
            <v>5.3555206999999996</v>
          </cell>
          <cell r="AB273">
            <v>8.305317538965129E-3</v>
          </cell>
          <cell r="AC273">
            <v>0</v>
          </cell>
          <cell r="AD273">
            <v>0.20508056999999999</v>
          </cell>
          <cell r="AE273">
            <v>13</v>
          </cell>
          <cell r="AF273">
            <v>83.7</v>
          </cell>
          <cell r="AG273">
            <v>90.2</v>
          </cell>
          <cell r="AH273">
            <v>49.4</v>
          </cell>
          <cell r="AI273">
            <v>8.3000000000000007</v>
          </cell>
          <cell r="AJ273">
            <v>52.91</v>
          </cell>
          <cell r="AK273">
            <v>73.7</v>
          </cell>
        </row>
        <row r="274">
          <cell r="A274" t="str">
            <v>INE001B01026</v>
          </cell>
          <cell r="C274" t="str">
            <v>KRBL Limited</v>
          </cell>
          <cell r="E274" t="str">
            <v>India</v>
          </cell>
          <cell r="G274">
            <v>361.15</v>
          </cell>
          <cell r="H274">
            <v>4.3451190000000004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 t="e">
            <v>#N/A</v>
          </cell>
          <cell r="Z274" t="e">
            <v>#N/A</v>
          </cell>
          <cell r="AA274" t="e">
            <v>#N/A</v>
          </cell>
          <cell r="AB274">
            <v>0</v>
          </cell>
          <cell r="AC274">
            <v>0</v>
          </cell>
          <cell r="AD274">
            <v>0.20508056999999999</v>
          </cell>
          <cell r="AE274">
            <v>42.5</v>
          </cell>
          <cell r="AF274">
            <v>49.4</v>
          </cell>
          <cell r="AG274">
            <v>12.7</v>
          </cell>
          <cell r="AH274">
            <v>0.1</v>
          </cell>
          <cell r="AI274">
            <v>8.3000000000000007</v>
          </cell>
          <cell r="AJ274">
            <v>27.405000000000005</v>
          </cell>
          <cell r="AK274">
            <v>17.100000000000001</v>
          </cell>
        </row>
        <row r="275">
          <cell r="A275" t="str">
            <v>INE967H01017</v>
          </cell>
          <cell r="C275" t="str">
            <v>Krishna Institute of Medical Sciences Ltd.</v>
          </cell>
          <cell r="E275" t="str">
            <v>India</v>
          </cell>
          <cell r="G275">
            <v>2074.1999999999998</v>
          </cell>
          <cell r="H275">
            <v>24.955407999999998</v>
          </cell>
          <cell r="I275">
            <v>0.875</v>
          </cell>
          <cell r="J275">
            <v>7</v>
          </cell>
          <cell r="K275">
            <v>8</v>
          </cell>
          <cell r="L275">
            <v>3.8384710000000002</v>
          </cell>
          <cell r="M275">
            <v>53.862499999999997</v>
          </cell>
          <cell r="N275">
            <v>51.871429999999997</v>
          </cell>
          <cell r="O275">
            <v>3.8384713897419154</v>
          </cell>
          <cell r="P275">
            <v>3.1331829999999998</v>
          </cell>
          <cell r="Q275">
            <v>53.862499999999997</v>
          </cell>
          <cell r="R275">
            <v>52.22616</v>
          </cell>
          <cell r="S275">
            <v>3.133180766114152</v>
          </cell>
          <cell r="T275">
            <v>1985</v>
          </cell>
          <cell r="U275">
            <v>2105</v>
          </cell>
          <cell r="V275">
            <v>2250</v>
          </cell>
          <cell r="W275">
            <v>1.0833126E-2</v>
          </cell>
          <cell r="X275">
            <v>2.5967844E-2</v>
          </cell>
          <cell r="Y275">
            <v>3.081911E-2</v>
          </cell>
          <cell r="Z275">
            <v>11.4</v>
          </cell>
          <cell r="AA275">
            <v>10.75</v>
          </cell>
          <cell r="AB275">
            <v>6.0465116279069697E-2</v>
          </cell>
          <cell r="AC275">
            <v>0</v>
          </cell>
          <cell r="AD275">
            <v>0.20508056999999999</v>
          </cell>
          <cell r="AE275">
            <v>94.5</v>
          </cell>
          <cell r="AF275">
            <v>78.100000000000009</v>
          </cell>
          <cell r="AG275">
            <v>50.7</v>
          </cell>
          <cell r="AH275">
            <v>79.600000000000009</v>
          </cell>
          <cell r="AI275">
            <v>8.3000000000000007</v>
          </cell>
          <cell r="AJ275">
            <v>65.03</v>
          </cell>
          <cell r="AK275">
            <v>87</v>
          </cell>
        </row>
        <row r="276">
          <cell r="A276" t="str">
            <v>INE999A01015</v>
          </cell>
          <cell r="C276" t="str">
            <v>KSB Ltd.</v>
          </cell>
          <cell r="E276" t="str">
            <v>India</v>
          </cell>
          <cell r="G276">
            <v>3448.35</v>
          </cell>
          <cell r="H276">
            <v>41.488276999999997</v>
          </cell>
          <cell r="I276">
            <v>1</v>
          </cell>
          <cell r="J276">
            <v>2</v>
          </cell>
          <cell r="K276">
            <v>2</v>
          </cell>
          <cell r="L276">
            <v>0</v>
          </cell>
          <cell r="M276">
            <v>73.25</v>
          </cell>
          <cell r="N276">
            <v>73.25</v>
          </cell>
          <cell r="O276">
            <v>0</v>
          </cell>
          <cell r="P276">
            <v>9.3283579999999997</v>
          </cell>
          <cell r="Q276">
            <v>73.25</v>
          </cell>
          <cell r="R276">
            <v>67</v>
          </cell>
          <cell r="S276">
            <v>9.3283582089552333</v>
          </cell>
          <cell r="T276">
            <v>3785</v>
          </cell>
          <cell r="U276">
            <v>3785</v>
          </cell>
          <cell r="V276">
            <v>3785</v>
          </cell>
          <cell r="W276">
            <v>0.10932005</v>
          </cell>
          <cell r="X276">
            <v>2.1242042999999999E-2</v>
          </cell>
          <cell r="Y276">
            <v>2.7273912000000001E-2</v>
          </cell>
          <cell r="Z276" t="e">
            <v>#N/A</v>
          </cell>
          <cell r="AA276" t="e">
            <v>#N/A</v>
          </cell>
          <cell r="AB276">
            <v>0</v>
          </cell>
          <cell r="AC276">
            <v>0</v>
          </cell>
          <cell r="AD276">
            <v>0.20508056999999999</v>
          </cell>
          <cell r="AE276">
            <v>42.5</v>
          </cell>
          <cell r="AF276">
            <v>91.3</v>
          </cell>
          <cell r="AG276">
            <v>87.4</v>
          </cell>
          <cell r="AH276">
            <v>86</v>
          </cell>
          <cell r="AI276">
            <v>8.3000000000000007</v>
          </cell>
          <cell r="AJ276">
            <v>65.14500000000001</v>
          </cell>
          <cell r="AK276">
            <v>87.4</v>
          </cell>
        </row>
        <row r="277">
          <cell r="A277" t="str">
            <v>INE498L01015</v>
          </cell>
          <cell r="C277" t="str">
            <v>L&amp;T Finance Holdings Ltd</v>
          </cell>
          <cell r="E277" t="str">
            <v>India</v>
          </cell>
          <cell r="G277">
            <v>166.85</v>
          </cell>
          <cell r="H277">
            <v>2.0074293999999999</v>
          </cell>
          <cell r="I277">
            <v>0.8666666666666667</v>
          </cell>
          <cell r="J277">
            <v>13</v>
          </cell>
          <cell r="K277">
            <v>15</v>
          </cell>
          <cell r="L277">
            <v>3.1399029999999999</v>
          </cell>
          <cell r="M277">
            <v>9.6381639999999997</v>
          </cell>
          <cell r="N277">
            <v>9.3447484999999997</v>
          </cell>
          <cell r="O277">
            <v>3.1398972374697909</v>
          </cell>
          <cell r="P277">
            <v>4.3114249999999998</v>
          </cell>
          <cell r="Q277">
            <v>9.6381639999999997</v>
          </cell>
          <cell r="R277">
            <v>9.2397969999999994</v>
          </cell>
          <cell r="S277">
            <v>4.3114258895514679</v>
          </cell>
          <cell r="T277">
            <v>120</v>
          </cell>
          <cell r="U277">
            <v>185</v>
          </cell>
          <cell r="V277">
            <v>209</v>
          </cell>
          <cell r="W277">
            <v>0.16838930000000002</v>
          </cell>
          <cell r="X277">
            <v>5.7765434999999997E-2</v>
          </cell>
          <cell r="Y277">
            <v>7.0361320000000005E-2</v>
          </cell>
          <cell r="Z277">
            <v>2.64</v>
          </cell>
          <cell r="AA277">
            <v>2.8</v>
          </cell>
          <cell r="AB277">
            <v>-5.7142857142857051E-2</v>
          </cell>
          <cell r="AC277">
            <v>0</v>
          </cell>
          <cell r="AD277">
            <v>0.20508056999999999</v>
          </cell>
          <cell r="AE277">
            <v>92.5</v>
          </cell>
          <cell r="AF277">
            <v>80.900000000000006</v>
          </cell>
          <cell r="AG277">
            <v>94.199999999999989</v>
          </cell>
          <cell r="AH277">
            <v>79.2</v>
          </cell>
          <cell r="AI277">
            <v>8.3000000000000007</v>
          </cell>
          <cell r="AJ277">
            <v>76.065000000000012</v>
          </cell>
          <cell r="AK277">
            <v>96.8</v>
          </cell>
        </row>
        <row r="278">
          <cell r="A278" t="str">
            <v>INE010V01017</v>
          </cell>
          <cell r="C278" t="str">
            <v>L&amp;T Technology Services Ltd.</v>
          </cell>
          <cell r="E278" t="str">
            <v>India</v>
          </cell>
          <cell r="G278">
            <v>5384</v>
          </cell>
          <cell r="H278">
            <v>64.776740000000004</v>
          </cell>
          <cell r="I278">
            <v>0.22222222222222221</v>
          </cell>
          <cell r="J278">
            <v>6</v>
          </cell>
          <cell r="K278">
            <v>27</v>
          </cell>
          <cell r="L278">
            <v>0.47764000000000001</v>
          </cell>
          <cell r="M278">
            <v>123.286674</v>
          </cell>
          <cell r="N278">
            <v>122.70061</v>
          </cell>
          <cell r="O278">
            <v>0.47763739723869492</v>
          </cell>
          <cell r="P278">
            <v>0.39687984999999998</v>
          </cell>
          <cell r="Q278">
            <v>123.286674</v>
          </cell>
          <cell r="R278">
            <v>122.79931000000001</v>
          </cell>
          <cell r="S278">
            <v>0.39687845151572532</v>
          </cell>
          <cell r="T278">
            <v>3250</v>
          </cell>
          <cell r="U278">
            <v>4910</v>
          </cell>
          <cell r="V278">
            <v>6260</v>
          </cell>
          <cell r="W278">
            <v>0.15037672000000002</v>
          </cell>
          <cell r="X278">
            <v>2.2898715E-2</v>
          </cell>
          <cell r="Y278">
            <v>2.6901633000000001E-2</v>
          </cell>
          <cell r="Z278">
            <v>30.61</v>
          </cell>
          <cell r="AA278">
            <v>32.83</v>
          </cell>
          <cell r="AB278">
            <v>-6.7621078282059099E-2</v>
          </cell>
          <cell r="AC278">
            <v>0</v>
          </cell>
          <cell r="AD278">
            <v>0.20508056999999999</v>
          </cell>
          <cell r="AE278">
            <v>78.7</v>
          </cell>
          <cell r="AF278">
            <v>66.7</v>
          </cell>
          <cell r="AG278">
            <v>93</v>
          </cell>
          <cell r="AH278">
            <v>18.5</v>
          </cell>
          <cell r="AI278">
            <v>8.3000000000000007</v>
          </cell>
          <cell r="AJ278">
            <v>62.695</v>
          </cell>
          <cell r="AK278">
            <v>84.2</v>
          </cell>
        </row>
        <row r="279">
          <cell r="A279" t="str">
            <v>INE059D01020</v>
          </cell>
          <cell r="C279" t="str">
            <v>La Opala RG Ltd.</v>
          </cell>
          <cell r="E279" t="str">
            <v>India</v>
          </cell>
          <cell r="G279">
            <v>362.95</v>
          </cell>
          <cell r="H279">
            <v>4.3667755000000001</v>
          </cell>
          <cell r="I279">
            <v>1</v>
          </cell>
          <cell r="J279">
            <v>1</v>
          </cell>
          <cell r="K279">
            <v>1</v>
          </cell>
          <cell r="L279">
            <v>1.1673121</v>
          </cell>
          <cell r="M279">
            <v>13</v>
          </cell>
          <cell r="N279">
            <v>12.85</v>
          </cell>
          <cell r="O279">
            <v>1.1673151750972721</v>
          </cell>
          <cell r="P279">
            <v>2.3622062000000001</v>
          </cell>
          <cell r="Q279">
            <v>13</v>
          </cell>
          <cell r="R279">
            <v>12.7</v>
          </cell>
          <cell r="S279">
            <v>2.3622047244094446</v>
          </cell>
          <cell r="T279">
            <v>470</v>
          </cell>
          <cell r="U279">
            <v>470</v>
          </cell>
          <cell r="V279">
            <v>470</v>
          </cell>
          <cell r="W279">
            <v>-0.06</v>
          </cell>
          <cell r="X279">
            <v>3.5817605000000002E-2</v>
          </cell>
          <cell r="Y279">
            <v>4.1328005000000001E-2</v>
          </cell>
          <cell r="Z279" t="e">
            <v>#N/A</v>
          </cell>
          <cell r="AA279" t="e">
            <v>#N/A</v>
          </cell>
          <cell r="AB279">
            <v>0</v>
          </cell>
          <cell r="AC279">
            <v>0</v>
          </cell>
          <cell r="AD279">
            <v>0.20508056999999999</v>
          </cell>
          <cell r="AE279">
            <v>85.1</v>
          </cell>
          <cell r="AF279">
            <v>75.7</v>
          </cell>
          <cell r="AG279">
            <v>2.2999999999999998</v>
          </cell>
          <cell r="AH279">
            <v>86</v>
          </cell>
          <cell r="AI279">
            <v>8.3000000000000007</v>
          </cell>
          <cell r="AJ279">
            <v>50.620000000000005</v>
          </cell>
          <cell r="AK279">
            <v>70.099999999999994</v>
          </cell>
        </row>
        <row r="280">
          <cell r="A280" t="str">
            <v>INE269B01029</v>
          </cell>
          <cell r="C280" t="str">
            <v>Lakshmi Machine Works Limited</v>
          </cell>
          <cell r="E280" t="str">
            <v>India</v>
          </cell>
          <cell r="G280">
            <v>13185.1</v>
          </cell>
          <cell r="H280">
            <v>158.63444999999999</v>
          </cell>
          <cell r="I280">
            <v>0</v>
          </cell>
          <cell r="J280">
            <v>0</v>
          </cell>
          <cell r="K280">
            <v>2</v>
          </cell>
          <cell r="L280">
            <v>-0.89418924</v>
          </cell>
          <cell r="M280">
            <v>399</v>
          </cell>
          <cell r="N280">
            <v>402.6</v>
          </cell>
          <cell r="O280">
            <v>-0.8941877794336861</v>
          </cell>
          <cell r="P280">
            <v>0.56710773999999997</v>
          </cell>
          <cell r="Q280">
            <v>399</v>
          </cell>
          <cell r="R280">
            <v>396.75</v>
          </cell>
          <cell r="S280">
            <v>0.56710775047259521</v>
          </cell>
          <cell r="T280">
            <v>11158</v>
          </cell>
          <cell r="U280">
            <v>13054.5</v>
          </cell>
          <cell r="V280">
            <v>14951</v>
          </cell>
          <cell r="W280">
            <v>0</v>
          </cell>
          <cell r="X280">
            <v>3.0261435E-2</v>
          </cell>
          <cell r="Y280">
            <v>3.4865115000000002E-2</v>
          </cell>
          <cell r="Z280">
            <v>103.2</v>
          </cell>
          <cell r="AA280">
            <v>103.2</v>
          </cell>
          <cell r="AB280">
            <v>0</v>
          </cell>
          <cell r="AC280">
            <v>0</v>
          </cell>
          <cell r="AD280">
            <v>0.20508056999999999</v>
          </cell>
          <cell r="AE280">
            <v>26.900000000000002</v>
          </cell>
          <cell r="AF280">
            <v>68.5</v>
          </cell>
          <cell r="AG280">
            <v>12.7</v>
          </cell>
          <cell r="AH280">
            <v>0.1</v>
          </cell>
          <cell r="AI280">
            <v>8.3000000000000007</v>
          </cell>
          <cell r="AJ280">
            <v>28.280000000000005</v>
          </cell>
          <cell r="AK280">
            <v>30</v>
          </cell>
        </row>
        <row r="281">
          <cell r="A281" t="str">
            <v>INE018A01030</v>
          </cell>
          <cell r="C281" t="str">
            <v>Larsen &amp; Toubro Ltd.</v>
          </cell>
          <cell r="E281" t="str">
            <v>India</v>
          </cell>
          <cell r="G281">
            <v>3591.7</v>
          </cell>
          <cell r="H281">
            <v>43.212969999999999</v>
          </cell>
          <cell r="I281">
            <v>0.93548387096774188</v>
          </cell>
          <cell r="J281">
            <v>29</v>
          </cell>
          <cell r="K281">
            <v>31</v>
          </cell>
          <cell r="L281">
            <v>-1.6487174</v>
          </cell>
          <cell r="M281">
            <v>96.919173999999998</v>
          </cell>
          <cell r="N281">
            <v>98.543884000000006</v>
          </cell>
          <cell r="O281">
            <v>-1.6487172354603064</v>
          </cell>
          <cell r="P281">
            <v>2.1025586000000001</v>
          </cell>
          <cell r="Q281">
            <v>96.919173999999998</v>
          </cell>
          <cell r="R281">
            <v>94.923355000000001</v>
          </cell>
          <cell r="S281">
            <v>2.1025584272700737</v>
          </cell>
          <cell r="T281">
            <v>2700</v>
          </cell>
          <cell r="U281">
            <v>3750</v>
          </cell>
          <cell r="V281">
            <v>4400</v>
          </cell>
          <cell r="W281">
            <v>7.1550225999999995E-2</v>
          </cell>
          <cell r="X281">
            <v>2.6984205000000001E-2</v>
          </cell>
          <cell r="Y281">
            <v>3.3708327000000003E-2</v>
          </cell>
          <cell r="Z281">
            <v>22.78</v>
          </cell>
          <cell r="AA281">
            <v>25.018000000000001</v>
          </cell>
          <cell r="AB281">
            <v>-8.9455591973778836E-2</v>
          </cell>
          <cell r="AC281">
            <v>0</v>
          </cell>
          <cell r="AD281">
            <v>0.20508056999999999</v>
          </cell>
          <cell r="AE281">
            <v>21.2</v>
          </cell>
          <cell r="AF281">
            <v>74.5</v>
          </cell>
          <cell r="AG281">
            <v>81.2</v>
          </cell>
          <cell r="AH281">
            <v>84.6</v>
          </cell>
          <cell r="AI281">
            <v>8.3000000000000007</v>
          </cell>
          <cell r="AJ281">
            <v>53.93</v>
          </cell>
          <cell r="AK281">
            <v>74.900000000000006</v>
          </cell>
        </row>
        <row r="282">
          <cell r="A282" t="str">
            <v>INE0I7C01011</v>
          </cell>
          <cell r="C282" t="str">
            <v>Latent View Analytics Limited</v>
          </cell>
          <cell r="E282" t="str">
            <v>India</v>
          </cell>
          <cell r="G282">
            <v>452.45</v>
          </cell>
          <cell r="H282">
            <v>5.4435805999999998</v>
          </cell>
          <cell r="I282">
            <v>1</v>
          </cell>
          <cell r="J282">
            <v>1</v>
          </cell>
          <cell r="K282">
            <v>1</v>
          </cell>
          <cell r="L282">
            <v>0</v>
          </cell>
          <cell r="M282">
            <v>6.8</v>
          </cell>
          <cell r="N282">
            <v>6.8</v>
          </cell>
          <cell r="O282">
            <v>0</v>
          </cell>
          <cell r="P282">
            <v>1.4925431</v>
          </cell>
          <cell r="Q282">
            <v>6.8</v>
          </cell>
          <cell r="R282">
            <v>6.7</v>
          </cell>
          <cell r="S282">
            <v>1.4925373134328401</v>
          </cell>
          <cell r="T282">
            <v>515</v>
          </cell>
          <cell r="U282">
            <v>515</v>
          </cell>
          <cell r="V282">
            <v>515</v>
          </cell>
          <cell r="W282">
            <v>0</v>
          </cell>
          <cell r="X282">
            <v>1.5029285E-2</v>
          </cell>
          <cell r="Y282">
            <v>1.9670679999999999E-2</v>
          </cell>
          <cell r="Z282" t="e">
            <v>#N/A</v>
          </cell>
          <cell r="AA282" t="e">
            <v>#N/A</v>
          </cell>
          <cell r="AB282">
            <v>0</v>
          </cell>
          <cell r="AC282">
            <v>0</v>
          </cell>
          <cell r="AD282">
            <v>0.20508056999999999</v>
          </cell>
          <cell r="AE282">
            <v>42.5</v>
          </cell>
          <cell r="AF282">
            <v>72.5</v>
          </cell>
          <cell r="AG282">
            <v>12.7</v>
          </cell>
          <cell r="AH282">
            <v>86</v>
          </cell>
          <cell r="AI282">
            <v>8.3000000000000007</v>
          </cell>
          <cell r="AJ282">
            <v>41.769999999999996</v>
          </cell>
          <cell r="AK282">
            <v>57.499999999999993</v>
          </cell>
        </row>
        <row r="283">
          <cell r="A283" t="str">
            <v>INE947Q01028</v>
          </cell>
          <cell r="C283" t="str">
            <v>Laurus Labs Ltd.</v>
          </cell>
          <cell r="E283" t="str">
            <v>India</v>
          </cell>
          <cell r="G283">
            <v>378.55</v>
          </cell>
          <cell r="H283">
            <v>4.5544643000000002</v>
          </cell>
          <cell r="I283">
            <v>0.46666666666666667</v>
          </cell>
          <cell r="J283">
            <v>7</v>
          </cell>
          <cell r="K283">
            <v>15</v>
          </cell>
          <cell r="L283">
            <v>-27.734207000000001</v>
          </cell>
          <cell r="M283">
            <v>4.0984439999999998</v>
          </cell>
          <cell r="N283">
            <v>5.6713469999999999</v>
          </cell>
          <cell r="O283">
            <v>-27.734204942846919</v>
          </cell>
          <cell r="P283">
            <v>-26.687626000000002</v>
          </cell>
          <cell r="Q283">
            <v>4.0984439999999998</v>
          </cell>
          <cell r="R283">
            <v>5.5903853999999997</v>
          </cell>
          <cell r="S283">
            <v>-26.687630516493556</v>
          </cell>
          <cell r="T283">
            <v>250</v>
          </cell>
          <cell r="U283">
            <v>404</v>
          </cell>
          <cell r="V283">
            <v>450</v>
          </cell>
          <cell r="W283">
            <v>3.4419637000000003E-2</v>
          </cell>
          <cell r="X283">
            <v>1.0826692000000001E-2</v>
          </cell>
          <cell r="Y283">
            <v>2.4697011000000001E-2</v>
          </cell>
          <cell r="Z283" t="e">
            <v>#N/A</v>
          </cell>
          <cell r="AA283" t="e">
            <v>#N/A</v>
          </cell>
          <cell r="AB283">
            <v>0</v>
          </cell>
          <cell r="AC283">
            <v>0</v>
          </cell>
          <cell r="AD283">
            <v>0.20508056999999999</v>
          </cell>
          <cell r="AE283">
            <v>1.6</v>
          </cell>
          <cell r="AF283">
            <v>6.2</v>
          </cell>
          <cell r="AG283">
            <v>69.3</v>
          </cell>
          <cell r="AH283">
            <v>32.6</v>
          </cell>
          <cell r="AI283">
            <v>8.3000000000000007</v>
          </cell>
          <cell r="AJ283">
            <v>23.78</v>
          </cell>
          <cell r="AK283">
            <v>9.9</v>
          </cell>
        </row>
        <row r="284">
          <cell r="A284" t="str">
            <v>INE576O01020</v>
          </cell>
          <cell r="C284" t="str">
            <v>Laxmi Organic Industries Ltd.</v>
          </cell>
          <cell r="E284" t="str">
            <v>India</v>
          </cell>
          <cell r="G284">
            <v>270.95</v>
          </cell>
          <cell r="H284">
            <v>3.2598921999999999</v>
          </cell>
          <cell r="I284">
            <v>0</v>
          </cell>
          <cell r="J284">
            <v>0</v>
          </cell>
          <cell r="K284">
            <v>5</v>
          </cell>
          <cell r="L284">
            <v>-17.968751999999999</v>
          </cell>
          <cell r="M284">
            <v>5.25</v>
          </cell>
          <cell r="N284">
            <v>6.4</v>
          </cell>
          <cell r="O284">
            <v>-17.96875</v>
          </cell>
          <cell r="P284">
            <v>-32.240577999999999</v>
          </cell>
          <cell r="Q284">
            <v>5.25</v>
          </cell>
          <cell r="R284">
            <v>7.7480000000000002</v>
          </cell>
          <cell r="S284">
            <v>-32.240578213732576</v>
          </cell>
          <cell r="T284">
            <v>168</v>
          </cell>
          <cell r="U284">
            <v>245</v>
          </cell>
          <cell r="V284">
            <v>260</v>
          </cell>
          <cell r="W284">
            <v>3.2258053000000002E-2</v>
          </cell>
          <cell r="X284">
            <v>1.9376266999999999E-2</v>
          </cell>
          <cell r="Y284">
            <v>2.8603061999999999E-2</v>
          </cell>
          <cell r="Z284" t="e">
            <v>#N/A</v>
          </cell>
          <cell r="AA284" t="e">
            <v>#N/A</v>
          </cell>
          <cell r="AB284">
            <v>0</v>
          </cell>
          <cell r="AC284">
            <v>0</v>
          </cell>
          <cell r="AD284">
            <v>0.20508056999999999</v>
          </cell>
          <cell r="AE284">
            <v>2.8000000000000003</v>
          </cell>
          <cell r="AF284">
            <v>5.4</v>
          </cell>
          <cell r="AG284">
            <v>67.7</v>
          </cell>
          <cell r="AH284">
            <v>0.1</v>
          </cell>
          <cell r="AI284">
            <v>8.3000000000000007</v>
          </cell>
          <cell r="AJ284">
            <v>20.230000000000004</v>
          </cell>
          <cell r="AK284">
            <v>6.3</v>
          </cell>
        </row>
        <row r="285">
          <cell r="A285" t="str">
            <v>INE970X01018</v>
          </cell>
          <cell r="C285" t="str">
            <v>Lemon Tree Hotels Ltd.</v>
          </cell>
          <cell r="E285" t="str">
            <v>India</v>
          </cell>
          <cell r="G285">
            <v>138.35</v>
          </cell>
          <cell r="H285">
            <v>1.6645361999999999</v>
          </cell>
          <cell r="I285">
            <v>0.82352941176470584</v>
          </cell>
          <cell r="J285">
            <v>14</v>
          </cell>
          <cell r="K285">
            <v>17</v>
          </cell>
          <cell r="L285">
            <v>-0.9509668</v>
          </cell>
          <cell r="M285">
            <v>1.9727273000000001</v>
          </cell>
          <cell r="N285">
            <v>1.9916666999999999</v>
          </cell>
          <cell r="O285">
            <v>-0.95093220165802794</v>
          </cell>
          <cell r="P285">
            <v>-2.1166166999999998</v>
          </cell>
          <cell r="Q285">
            <v>1.9727273000000001</v>
          </cell>
          <cell r="R285">
            <v>2.0153846999999998</v>
          </cell>
          <cell r="S285">
            <v>-2.1165884607539098</v>
          </cell>
          <cell r="T285">
            <v>105.118385</v>
          </cell>
          <cell r="U285">
            <v>132</v>
          </cell>
          <cell r="V285">
            <v>150</v>
          </cell>
          <cell r="W285">
            <v>-3.4873349999999998E-3</v>
          </cell>
          <cell r="X285">
            <v>1.4258959999999999E-2</v>
          </cell>
          <cell r="Y285">
            <v>2.7037403000000002E-2</v>
          </cell>
          <cell r="Z285">
            <v>0.6</v>
          </cell>
          <cell r="AA285">
            <v>0.55000000000000004</v>
          </cell>
          <cell r="AB285">
            <v>9.0909090909090828E-2</v>
          </cell>
          <cell r="AC285">
            <v>0</v>
          </cell>
          <cell r="AD285">
            <v>0.20508056999999999</v>
          </cell>
          <cell r="AE285">
            <v>26.1</v>
          </cell>
          <cell r="AF285">
            <v>37.4</v>
          </cell>
          <cell r="AG285">
            <v>11.3</v>
          </cell>
          <cell r="AH285">
            <v>74.5</v>
          </cell>
          <cell r="AI285">
            <v>8.3000000000000007</v>
          </cell>
          <cell r="AJ285">
            <v>27.395</v>
          </cell>
          <cell r="AK285">
            <v>16.900000000000002</v>
          </cell>
        </row>
        <row r="286">
          <cell r="A286" t="str">
            <v>INE115A01026</v>
          </cell>
          <cell r="C286" t="str">
            <v>LIC Housing Finance Ltd</v>
          </cell>
          <cell r="E286" t="str">
            <v>India</v>
          </cell>
          <cell r="G286">
            <v>578.9</v>
          </cell>
          <cell r="H286">
            <v>6.964944</v>
          </cell>
          <cell r="I286">
            <v>0.61538461538461542</v>
          </cell>
          <cell r="J286">
            <v>16</v>
          </cell>
          <cell r="K286">
            <v>26</v>
          </cell>
          <cell r="L286">
            <v>1.6079155000000001</v>
          </cell>
          <cell r="M286">
            <v>82.123215000000002</v>
          </cell>
          <cell r="N286">
            <v>80.823639999999997</v>
          </cell>
          <cell r="O286">
            <v>1.6079144666090395</v>
          </cell>
          <cell r="P286">
            <v>8.6070119999999992</v>
          </cell>
          <cell r="Q286">
            <v>82.123215000000002</v>
          </cell>
          <cell r="R286">
            <v>75.615020000000001</v>
          </cell>
          <cell r="S286">
            <v>8.6070135272066306</v>
          </cell>
          <cell r="T286">
            <v>400</v>
          </cell>
          <cell r="U286">
            <v>552.5</v>
          </cell>
          <cell r="V286">
            <v>770</v>
          </cell>
          <cell r="W286">
            <v>9.4742449999999992E-2</v>
          </cell>
          <cell r="X286">
            <v>0.14186077999999999</v>
          </cell>
          <cell r="Y286">
            <v>0.14459675999999999</v>
          </cell>
          <cell r="Z286">
            <v>20.2</v>
          </cell>
          <cell r="AA286">
            <v>20.39</v>
          </cell>
          <cell r="AB286">
            <v>-9.3182932810201846E-3</v>
          </cell>
          <cell r="AC286">
            <v>0</v>
          </cell>
          <cell r="AD286">
            <v>0.20508056999999999</v>
          </cell>
          <cell r="AE286">
            <v>88.1</v>
          </cell>
          <cell r="AF286">
            <v>90.100000000000009</v>
          </cell>
          <cell r="AG286">
            <v>86.6</v>
          </cell>
          <cell r="AH286">
            <v>49.4</v>
          </cell>
          <cell r="AI286">
            <v>8.3000000000000007</v>
          </cell>
          <cell r="AJ286">
            <v>72.384999999999991</v>
          </cell>
          <cell r="AK286">
            <v>93.600000000000009</v>
          </cell>
        </row>
        <row r="287">
          <cell r="A287" t="str">
            <v>INE0J1Y01017</v>
          </cell>
          <cell r="C287" t="str">
            <v>Life Insurance Corp. of India</v>
          </cell>
          <cell r="E287" t="str">
            <v>India</v>
          </cell>
          <cell r="G287">
            <v>903.3</v>
          </cell>
          <cell r="H287">
            <v>10.867910999999999</v>
          </cell>
          <cell r="I287">
            <v>0.69230769230769229</v>
          </cell>
          <cell r="J287">
            <v>9</v>
          </cell>
          <cell r="K287">
            <v>13</v>
          </cell>
          <cell r="L287">
            <v>2.7441556</v>
          </cell>
          <cell r="M287">
            <v>52.511124000000002</v>
          </cell>
          <cell r="N287">
            <v>51.108623999999999</v>
          </cell>
          <cell r="O287">
            <v>2.7441552721122031</v>
          </cell>
          <cell r="P287">
            <v>5.4411253999999998</v>
          </cell>
          <cell r="Q287">
            <v>52.511124000000002</v>
          </cell>
          <cell r="R287">
            <v>49.801369999999999</v>
          </cell>
          <cell r="S287">
            <v>5.4411234068460379</v>
          </cell>
          <cell r="T287">
            <v>690</v>
          </cell>
          <cell r="U287">
            <v>850</v>
          </cell>
          <cell r="V287">
            <v>1045</v>
          </cell>
          <cell r="W287">
            <v>3.4517254999999997E-2</v>
          </cell>
          <cell r="X287">
            <v>5.8132536999999998E-2</v>
          </cell>
          <cell r="Y287">
            <v>6.6557489999999997E-2</v>
          </cell>
          <cell r="Z287">
            <v>11.51</v>
          </cell>
          <cell r="AA287">
            <v>11.51</v>
          </cell>
          <cell r="AB287">
            <v>0</v>
          </cell>
          <cell r="AC287">
            <v>0</v>
          </cell>
          <cell r="AD287">
            <v>0.20508056999999999</v>
          </cell>
          <cell r="AE287">
            <v>91.5</v>
          </cell>
          <cell r="AF287">
            <v>84.3</v>
          </cell>
          <cell r="AG287">
            <v>69.5</v>
          </cell>
          <cell r="AH287">
            <v>59.5</v>
          </cell>
          <cell r="AI287">
            <v>8.3000000000000007</v>
          </cell>
          <cell r="AJ287">
            <v>68.52000000000001</v>
          </cell>
          <cell r="AK287">
            <v>89.8</v>
          </cell>
        </row>
        <row r="288">
          <cell r="A288" t="str">
            <v>INE473A01011</v>
          </cell>
          <cell r="C288" t="str">
            <v>Linde India Ltd.</v>
          </cell>
          <cell r="E288" t="str">
            <v>India</v>
          </cell>
          <cell r="G288">
            <v>5717.25</v>
          </cell>
          <cell r="H288">
            <v>68.786190000000005</v>
          </cell>
          <cell r="I288">
            <v>1</v>
          </cell>
          <cell r="J288">
            <v>2</v>
          </cell>
          <cell r="K288">
            <v>2</v>
          </cell>
          <cell r="L288">
            <v>0</v>
          </cell>
          <cell r="M288">
            <v>65.349999999999994</v>
          </cell>
          <cell r="N288">
            <v>65.349999999999994</v>
          </cell>
          <cell r="O288">
            <v>0</v>
          </cell>
          <cell r="P288">
            <v>0.15325437</v>
          </cell>
          <cell r="Q288">
            <v>65.349999999999994</v>
          </cell>
          <cell r="R288">
            <v>65.25</v>
          </cell>
          <cell r="S288">
            <v>0.15325670498083088</v>
          </cell>
          <cell r="T288">
            <v>6583</v>
          </cell>
          <cell r="U288">
            <v>6839</v>
          </cell>
          <cell r="V288">
            <v>7095</v>
          </cell>
          <cell r="W288">
            <v>0</v>
          </cell>
          <cell r="X288">
            <v>1.1430320000000001E-2</v>
          </cell>
          <cell r="Y288">
            <v>1.6677600000000001E-2</v>
          </cell>
          <cell r="Z288" t="e">
            <v>#N/A</v>
          </cell>
          <cell r="AA288" t="e">
            <v>#N/A</v>
          </cell>
          <cell r="AB288">
            <v>0</v>
          </cell>
          <cell r="AC288">
            <v>0</v>
          </cell>
          <cell r="AD288">
            <v>0.20508056999999999</v>
          </cell>
          <cell r="AE288">
            <v>42.5</v>
          </cell>
          <cell r="AF288">
            <v>64.900000000000006</v>
          </cell>
          <cell r="AG288">
            <v>12.7</v>
          </cell>
          <cell r="AH288">
            <v>86</v>
          </cell>
          <cell r="AI288">
            <v>8.3000000000000007</v>
          </cell>
          <cell r="AJ288">
            <v>39.869999999999997</v>
          </cell>
          <cell r="AK288">
            <v>53.7</v>
          </cell>
        </row>
        <row r="289">
          <cell r="A289" t="str">
            <v>INE281B01032</v>
          </cell>
          <cell r="C289" t="str">
            <v>Lloyds Metals &amp; Energy Ltd.</v>
          </cell>
          <cell r="E289" t="str">
            <v>India</v>
          </cell>
          <cell r="G289">
            <v>595.29999999999995</v>
          </cell>
          <cell r="H289">
            <v>7.1622576999999996</v>
          </cell>
          <cell r="I289">
            <v>1</v>
          </cell>
          <cell r="J289">
            <v>1</v>
          </cell>
          <cell r="K289">
            <v>1</v>
          </cell>
          <cell r="L289">
            <v>0</v>
          </cell>
          <cell r="M289">
            <v>29.2</v>
          </cell>
          <cell r="N289">
            <v>29.2</v>
          </cell>
          <cell r="O289">
            <v>0</v>
          </cell>
          <cell r="P289">
            <v>0</v>
          </cell>
          <cell r="Q289">
            <v>29.2</v>
          </cell>
          <cell r="R289">
            <v>29.2</v>
          </cell>
          <cell r="S289">
            <v>0</v>
          </cell>
          <cell r="T289">
            <v>600</v>
          </cell>
          <cell r="U289">
            <v>600</v>
          </cell>
          <cell r="V289">
            <v>600</v>
          </cell>
          <cell r="W289">
            <v>0</v>
          </cell>
          <cell r="X289">
            <v>4.9050900000000001E-2</v>
          </cell>
          <cell r="Y289">
            <v>6.6017136000000004E-2</v>
          </cell>
          <cell r="Z289" t="e">
            <v>#N/A</v>
          </cell>
          <cell r="AA289" t="e">
            <v>#N/A</v>
          </cell>
          <cell r="AB289">
            <v>0</v>
          </cell>
          <cell r="AC289">
            <v>0</v>
          </cell>
          <cell r="AD289">
            <v>0.20508056999999999</v>
          </cell>
          <cell r="AE289">
            <v>42.5</v>
          </cell>
          <cell r="AF289">
            <v>49.4</v>
          </cell>
          <cell r="AG289">
            <v>12.7</v>
          </cell>
          <cell r="AH289">
            <v>86</v>
          </cell>
          <cell r="AI289">
            <v>8.3000000000000007</v>
          </cell>
          <cell r="AJ289">
            <v>35.994999999999997</v>
          </cell>
          <cell r="AK289">
            <v>44</v>
          </cell>
        </row>
        <row r="290">
          <cell r="A290" t="str">
            <v>INE214T01019</v>
          </cell>
          <cell r="C290" t="str">
            <v>LTIMindtree Limited</v>
          </cell>
          <cell r="E290" t="str">
            <v>India</v>
          </cell>
          <cell r="G290">
            <v>5492.1</v>
          </cell>
          <cell r="H290">
            <v>66.077330000000003</v>
          </cell>
          <cell r="I290">
            <v>0.33333333333333331</v>
          </cell>
          <cell r="J290">
            <v>13</v>
          </cell>
          <cell r="K290">
            <v>39</v>
          </cell>
          <cell r="L290">
            <v>-3.0789396999999998</v>
          </cell>
          <cell r="M290">
            <v>160.06322</v>
          </cell>
          <cell r="N290">
            <v>165.14803000000001</v>
          </cell>
          <cell r="O290">
            <v>-3.0789407539405733</v>
          </cell>
          <cell r="P290">
            <v>-3.0412066000000002</v>
          </cell>
          <cell r="Q290">
            <v>160.06322</v>
          </cell>
          <cell r="R290">
            <v>165.08376000000001</v>
          </cell>
          <cell r="S290">
            <v>-3.0412076875399596</v>
          </cell>
          <cell r="T290">
            <v>4040</v>
          </cell>
          <cell r="U290">
            <v>5912.5</v>
          </cell>
          <cell r="V290">
            <v>7200</v>
          </cell>
          <cell r="W290">
            <v>4.3841457E-2</v>
          </cell>
          <cell r="X290">
            <v>2.9144264999999999E-2</v>
          </cell>
          <cell r="Y290">
            <v>3.3974890000000001E-2</v>
          </cell>
          <cell r="Z290">
            <v>39.35</v>
          </cell>
          <cell r="AA290">
            <v>41.338889999999999</v>
          </cell>
          <cell r="AB290">
            <v>-4.8111838513322347E-2</v>
          </cell>
          <cell r="AC290">
            <v>0</v>
          </cell>
          <cell r="AD290">
            <v>0.20508056999999999</v>
          </cell>
          <cell r="AE290">
            <v>13.200000000000001</v>
          </cell>
          <cell r="AF290">
            <v>32.4</v>
          </cell>
          <cell r="AG290">
            <v>72.5</v>
          </cell>
          <cell r="AH290">
            <v>22.1</v>
          </cell>
          <cell r="AI290">
            <v>8.3000000000000007</v>
          </cell>
          <cell r="AJ290">
            <v>32.979999999999997</v>
          </cell>
          <cell r="AK290">
            <v>37.6</v>
          </cell>
        </row>
        <row r="291">
          <cell r="A291" t="str">
            <v>INE326A01037</v>
          </cell>
          <cell r="C291" t="str">
            <v>Lupin Limited</v>
          </cell>
          <cell r="E291" t="str">
            <v>India</v>
          </cell>
          <cell r="G291">
            <v>1453.95</v>
          </cell>
          <cell r="H291">
            <v>17.49297</v>
          </cell>
          <cell r="I291">
            <v>0.27272727272727271</v>
          </cell>
          <cell r="J291">
            <v>9</v>
          </cell>
          <cell r="K291">
            <v>33</v>
          </cell>
          <cell r="L291">
            <v>1.4654007</v>
          </cell>
          <cell r="M291">
            <v>36.921219999999998</v>
          </cell>
          <cell r="N291">
            <v>36.387990000000002</v>
          </cell>
          <cell r="O291">
            <v>1.4654010842588328</v>
          </cell>
          <cell r="P291">
            <v>13.137281</v>
          </cell>
          <cell r="Q291">
            <v>36.921219999999998</v>
          </cell>
          <cell r="R291">
            <v>32.634</v>
          </cell>
          <cell r="S291">
            <v>13.137280137280127</v>
          </cell>
          <cell r="T291">
            <v>900</v>
          </cell>
          <cell r="U291">
            <v>1200</v>
          </cell>
          <cell r="V291">
            <v>1593</v>
          </cell>
          <cell r="W291">
            <v>3.8052920999999996E-2</v>
          </cell>
          <cell r="X291">
            <v>2.5393736E-2</v>
          </cell>
          <cell r="Y291">
            <v>3.1199043999999999E-2</v>
          </cell>
          <cell r="Z291">
            <v>9</v>
          </cell>
          <cell r="AA291">
            <v>9.5374999999999996</v>
          </cell>
          <cell r="AB291">
            <v>-5.6356487549148016E-2</v>
          </cell>
          <cell r="AC291">
            <v>0</v>
          </cell>
          <cell r="AD291">
            <v>0.20508056999999999</v>
          </cell>
          <cell r="AE291">
            <v>86.9</v>
          </cell>
          <cell r="AF291">
            <v>95.3</v>
          </cell>
          <cell r="AG291">
            <v>70.099999999999994</v>
          </cell>
          <cell r="AH291">
            <v>19.7</v>
          </cell>
          <cell r="AI291">
            <v>8.3000000000000007</v>
          </cell>
          <cell r="AJ291">
            <v>66.290000000000006</v>
          </cell>
          <cell r="AK291">
            <v>88.6</v>
          </cell>
        </row>
        <row r="292">
          <cell r="A292" t="str">
            <v>INE670K01029</v>
          </cell>
          <cell r="C292" t="str">
            <v>Macrotech Developers Ltd.</v>
          </cell>
          <cell r="E292" t="str">
            <v>India</v>
          </cell>
          <cell r="G292">
            <v>1057.75</v>
          </cell>
          <cell r="H292">
            <v>12.726151</v>
          </cell>
          <cell r="I292">
            <v>0.61111111111111116</v>
          </cell>
          <cell r="J292">
            <v>11</v>
          </cell>
          <cell r="K292">
            <v>18</v>
          </cell>
          <cell r="L292">
            <v>-0.74812716000000001</v>
          </cell>
          <cell r="M292">
            <v>18.437937000000002</v>
          </cell>
          <cell r="N292">
            <v>18.576916000000001</v>
          </cell>
          <cell r="O292">
            <v>-0.74812740715411996</v>
          </cell>
          <cell r="P292">
            <v>-0.97263443000000005</v>
          </cell>
          <cell r="Q292">
            <v>18.437937000000002</v>
          </cell>
          <cell r="R292">
            <v>18.619032000000001</v>
          </cell>
          <cell r="S292">
            <v>-0.97263380824523793</v>
          </cell>
          <cell r="T292">
            <v>705</v>
          </cell>
          <cell r="U292">
            <v>900</v>
          </cell>
          <cell r="V292">
            <v>1336</v>
          </cell>
          <cell r="W292">
            <v>7.5576543999999996E-2</v>
          </cell>
          <cell r="X292">
            <v>1.743128E-2</v>
          </cell>
          <cell r="Y292">
            <v>2.4059583999999998E-2</v>
          </cell>
          <cell r="Z292" t="e">
            <v>#N/A</v>
          </cell>
          <cell r="AA292" t="e">
            <v>#N/A</v>
          </cell>
          <cell r="AB292">
            <v>0</v>
          </cell>
          <cell r="AC292">
            <v>0</v>
          </cell>
          <cell r="AD292">
            <v>0.20508056999999999</v>
          </cell>
          <cell r="AE292">
            <v>28.499999999999996</v>
          </cell>
          <cell r="AF292">
            <v>43.4</v>
          </cell>
          <cell r="AG292">
            <v>82.199999999999989</v>
          </cell>
          <cell r="AH292">
            <v>48.8</v>
          </cell>
          <cell r="AI292">
            <v>8.3000000000000007</v>
          </cell>
          <cell r="AJ292">
            <v>44.649999999999991</v>
          </cell>
          <cell r="AK292">
            <v>61.3</v>
          </cell>
        </row>
        <row r="293">
          <cell r="A293" t="str">
            <v>INE002S01010</v>
          </cell>
          <cell r="C293" t="str">
            <v>Mahanagar Gas Ltd</v>
          </cell>
          <cell r="E293" t="str">
            <v>India</v>
          </cell>
          <cell r="G293">
            <v>1374.05</v>
          </cell>
          <cell r="H293">
            <v>16.531666000000001</v>
          </cell>
          <cell r="I293">
            <v>0.6785714285714286</v>
          </cell>
          <cell r="J293">
            <v>19</v>
          </cell>
          <cell r="K293">
            <v>28</v>
          </cell>
          <cell r="L293">
            <v>11.164616000000001</v>
          </cell>
          <cell r="M293">
            <v>129.8372</v>
          </cell>
          <cell r="N293">
            <v>116.79724</v>
          </cell>
          <cell r="O293">
            <v>11.164613136406309</v>
          </cell>
          <cell r="P293">
            <v>26.453554</v>
          </cell>
          <cell r="Q293">
            <v>129.8372</v>
          </cell>
          <cell r="R293">
            <v>102.675804</v>
          </cell>
          <cell r="S293">
            <v>26.453550828781424</v>
          </cell>
          <cell r="T293">
            <v>960</v>
          </cell>
          <cell r="U293">
            <v>1480</v>
          </cell>
          <cell r="V293">
            <v>1665</v>
          </cell>
          <cell r="W293">
            <v>0.12674697999999998</v>
          </cell>
          <cell r="X293">
            <v>9.4492339999999994E-2</v>
          </cell>
          <cell r="Y293">
            <v>7.9550869999999996E-2</v>
          </cell>
          <cell r="Z293">
            <v>32.917926999999999</v>
          </cell>
          <cell r="AA293">
            <v>33.658962000000002</v>
          </cell>
          <cell r="AB293">
            <v>-2.2015978983546902E-2</v>
          </cell>
          <cell r="AC293">
            <v>0</v>
          </cell>
          <cell r="AD293">
            <v>0.20508056999999999</v>
          </cell>
          <cell r="AE293">
            <v>98.9</v>
          </cell>
          <cell r="AF293">
            <v>97.5</v>
          </cell>
          <cell r="AG293">
            <v>91.4</v>
          </cell>
          <cell r="AH293">
            <v>57.9</v>
          </cell>
          <cell r="AI293">
            <v>8.3000000000000007</v>
          </cell>
          <cell r="AJ293">
            <v>78.985000000000014</v>
          </cell>
          <cell r="AK293">
            <v>98.2</v>
          </cell>
        </row>
        <row r="294">
          <cell r="A294" t="str">
            <v>INE288A01013</v>
          </cell>
          <cell r="C294" t="str">
            <v>Maharashtra Scooters Ltd</v>
          </cell>
          <cell r="E294" t="str">
            <v>India</v>
          </cell>
          <cell r="G294">
            <v>7324.15</v>
          </cell>
          <cell r="H294">
            <v>88.119354000000001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 t="e">
            <v>#N/A</v>
          </cell>
          <cell r="Z294" t="e">
            <v>#N/A</v>
          </cell>
          <cell r="AA294" t="e">
            <v>#N/A</v>
          </cell>
          <cell r="AB294">
            <v>0</v>
          </cell>
          <cell r="AC294">
            <v>0</v>
          </cell>
          <cell r="AD294">
            <v>0.20508056999999999</v>
          </cell>
          <cell r="AE294">
            <v>42.5</v>
          </cell>
          <cell r="AF294">
            <v>49.4</v>
          </cell>
          <cell r="AG294">
            <v>12.7</v>
          </cell>
          <cell r="AH294">
            <v>0.1</v>
          </cell>
          <cell r="AI294">
            <v>8.3000000000000007</v>
          </cell>
          <cell r="AJ294">
            <v>27.405000000000005</v>
          </cell>
          <cell r="AK294">
            <v>17.100000000000001</v>
          </cell>
        </row>
        <row r="295">
          <cell r="A295" t="str">
            <v>INE774D01024</v>
          </cell>
          <cell r="C295" t="str">
            <v>Mahindra &amp; Mahindra Financial Services Ltd.</v>
          </cell>
          <cell r="E295" t="str">
            <v>India</v>
          </cell>
          <cell r="G295">
            <v>270.2</v>
          </cell>
          <cell r="H295">
            <v>3.2508688000000001</v>
          </cell>
          <cell r="I295">
            <v>0.54545454545454541</v>
          </cell>
          <cell r="J295">
            <v>18</v>
          </cell>
          <cell r="K295">
            <v>33</v>
          </cell>
          <cell r="L295">
            <v>-2.3621034999999999</v>
          </cell>
          <cell r="M295">
            <v>14.99882</v>
          </cell>
          <cell r="N295">
            <v>15.361679000000001</v>
          </cell>
          <cell r="O295">
            <v>-2.362105079789778</v>
          </cell>
          <cell r="P295">
            <v>-15.408087</v>
          </cell>
          <cell r="Q295">
            <v>14.99882</v>
          </cell>
          <cell r="R295">
            <v>17.730796999999999</v>
          </cell>
          <cell r="S295">
            <v>-15.408089100563272</v>
          </cell>
          <cell r="T295">
            <v>235</v>
          </cell>
          <cell r="U295">
            <v>305.5</v>
          </cell>
          <cell r="V295">
            <v>370</v>
          </cell>
          <cell r="W295">
            <v>-8.4999069999999993E-3</v>
          </cell>
          <cell r="X295">
            <v>5.5510062999999998E-2</v>
          </cell>
          <cell r="Y295">
            <v>7.782124E-2</v>
          </cell>
          <cell r="Z295">
            <v>5.09</v>
          </cell>
          <cell r="AA295">
            <v>4.274</v>
          </cell>
          <cell r="AB295">
            <v>0.1909218530650445</v>
          </cell>
          <cell r="AC295">
            <v>1</v>
          </cell>
          <cell r="AD295">
            <v>0.20508056999999999</v>
          </cell>
          <cell r="AE295">
            <v>17</v>
          </cell>
          <cell r="AF295">
            <v>11.600000000000001</v>
          </cell>
          <cell r="AG295">
            <v>8.5</v>
          </cell>
          <cell r="AH295">
            <v>42.199999999999996</v>
          </cell>
          <cell r="AI295">
            <v>91.8</v>
          </cell>
          <cell r="AJ295">
            <v>27.265000000000001</v>
          </cell>
          <cell r="AK295">
            <v>16.7</v>
          </cell>
        </row>
        <row r="296">
          <cell r="A296" t="str">
            <v>INE101A01026</v>
          </cell>
          <cell r="C296" t="str">
            <v>Mahindra &amp; Mahindra Ltd.</v>
          </cell>
          <cell r="E296" t="str">
            <v>India</v>
          </cell>
          <cell r="G296">
            <v>1634.85</v>
          </cell>
          <cell r="H296">
            <v>19.669440000000002</v>
          </cell>
          <cell r="I296">
            <v>0.89189189189189189</v>
          </cell>
          <cell r="J296">
            <v>33</v>
          </cell>
          <cell r="K296">
            <v>37</v>
          </cell>
          <cell r="L296">
            <v>1.3719247999999999</v>
          </cell>
          <cell r="M296">
            <v>83.565735000000004</v>
          </cell>
          <cell r="N296">
            <v>82.434790000000007</v>
          </cell>
          <cell r="O296">
            <v>1.3719268284664743</v>
          </cell>
          <cell r="P296">
            <v>6.4912944000000001</v>
          </cell>
          <cell r="Q296">
            <v>83.565735000000004</v>
          </cell>
          <cell r="R296">
            <v>78.471890000000002</v>
          </cell>
          <cell r="S296">
            <v>6.4912989861720005</v>
          </cell>
          <cell r="T296">
            <v>1580</v>
          </cell>
          <cell r="U296">
            <v>1800.5</v>
          </cell>
          <cell r="V296">
            <v>2100</v>
          </cell>
          <cell r="W296">
            <v>2.0122062999999999E-2</v>
          </cell>
          <cell r="X296">
            <v>5.1115229999999998E-2</v>
          </cell>
          <cell r="Y296">
            <v>5.4366983000000001E-2</v>
          </cell>
          <cell r="Z296">
            <v>19</v>
          </cell>
          <cell r="AA296">
            <v>18.214445000000001</v>
          </cell>
          <cell r="AB296">
            <v>4.3128132644173256E-2</v>
          </cell>
          <cell r="AC296">
            <v>0</v>
          </cell>
          <cell r="AD296">
            <v>0.20508056999999999</v>
          </cell>
          <cell r="AE296">
            <v>86.1</v>
          </cell>
          <cell r="AF296">
            <v>87.1</v>
          </cell>
          <cell r="AG296">
            <v>56.699999999999996</v>
          </cell>
          <cell r="AH296">
            <v>82</v>
          </cell>
          <cell r="AI296">
            <v>8.3000000000000007</v>
          </cell>
          <cell r="AJ296">
            <v>66.92</v>
          </cell>
          <cell r="AK296">
            <v>89</v>
          </cell>
        </row>
        <row r="297">
          <cell r="A297" t="str">
            <v>INE536H01010</v>
          </cell>
          <cell r="C297" t="str">
            <v>CIE Automotive India Ltd</v>
          </cell>
          <cell r="E297" t="str">
            <v>India</v>
          </cell>
          <cell r="G297">
            <v>485.05</v>
          </cell>
          <cell r="H297">
            <v>5.8358020000000002</v>
          </cell>
          <cell r="I297">
            <v>0.7142857142857143</v>
          </cell>
          <cell r="J297">
            <v>5</v>
          </cell>
          <cell r="K297">
            <v>7</v>
          </cell>
          <cell r="L297">
            <v>3.9401766999999999E-3</v>
          </cell>
          <cell r="M297">
            <v>22.99456</v>
          </cell>
          <cell r="N297">
            <v>22.993653999999999</v>
          </cell>
          <cell r="O297">
            <v>3.9402175922020888E-3</v>
          </cell>
          <cell r="P297">
            <v>-0.80117565000000002</v>
          </cell>
          <cell r="Q297">
            <v>22.99456</v>
          </cell>
          <cell r="R297">
            <v>23.180275000000002</v>
          </cell>
          <cell r="S297">
            <v>-0.8011768626558613</v>
          </cell>
          <cell r="T297">
            <v>470</v>
          </cell>
          <cell r="U297">
            <v>555</v>
          </cell>
          <cell r="V297">
            <v>710</v>
          </cell>
          <cell r="W297">
            <v>-4.9382266000000006E-3</v>
          </cell>
          <cell r="X297">
            <v>4.7406579999999997E-2</v>
          </cell>
          <cell r="Y297">
            <v>5.5555779999999999E-2</v>
          </cell>
          <cell r="Z297" t="e">
            <v>#N/A</v>
          </cell>
          <cell r="AA297" t="e">
            <v>#N/A</v>
          </cell>
          <cell r="AB297">
            <v>0</v>
          </cell>
          <cell r="AC297">
            <v>0</v>
          </cell>
          <cell r="AD297">
            <v>0.20508056999999999</v>
          </cell>
          <cell r="AE297">
            <v>73.599999999999994</v>
          </cell>
          <cell r="AF297">
            <v>44.800000000000004</v>
          </cell>
          <cell r="AG297">
            <v>10.7</v>
          </cell>
          <cell r="AH297">
            <v>61.7</v>
          </cell>
          <cell r="AI297">
            <v>8.3000000000000007</v>
          </cell>
          <cell r="AJ297">
            <v>39.69</v>
          </cell>
          <cell r="AK297">
            <v>53.1</v>
          </cell>
        </row>
        <row r="298">
          <cell r="A298" t="str">
            <v>INE998I01010</v>
          </cell>
          <cell r="C298" t="str">
            <v>Mahindra Holidays &amp; Resorts India Limited</v>
          </cell>
          <cell r="E298" t="str">
            <v>India</v>
          </cell>
          <cell r="G298">
            <v>397</v>
          </cell>
          <cell r="H298">
            <v>4.7764424999999999</v>
          </cell>
          <cell r="I298">
            <v>1</v>
          </cell>
          <cell r="J298">
            <v>1</v>
          </cell>
          <cell r="K298">
            <v>1</v>
          </cell>
          <cell r="L298">
            <v>0</v>
          </cell>
          <cell r="M298">
            <v>7.4</v>
          </cell>
          <cell r="N298">
            <v>7.4</v>
          </cell>
          <cell r="O298">
            <v>0</v>
          </cell>
          <cell r="P298">
            <v>-51.633989999999997</v>
          </cell>
          <cell r="Q298">
            <v>7.4</v>
          </cell>
          <cell r="R298">
            <v>15.3</v>
          </cell>
          <cell r="S298">
            <v>-51.633986928104569</v>
          </cell>
          <cell r="T298">
            <v>430</v>
          </cell>
          <cell r="U298">
            <v>430</v>
          </cell>
          <cell r="V298">
            <v>430</v>
          </cell>
          <cell r="W298">
            <v>0</v>
          </cell>
          <cell r="X298">
            <v>1.8639800000000002E-2</v>
          </cell>
          <cell r="Y298">
            <v>2.0151133000000002E-2</v>
          </cell>
          <cell r="Z298">
            <v>1.8</v>
          </cell>
          <cell r="AA298">
            <v>1.8</v>
          </cell>
          <cell r="AB298">
            <v>0</v>
          </cell>
          <cell r="AC298">
            <v>0</v>
          </cell>
          <cell r="AD298">
            <v>0.20508056999999999</v>
          </cell>
          <cell r="AE298">
            <v>42.5</v>
          </cell>
          <cell r="AF298">
            <v>3.2</v>
          </cell>
          <cell r="AG298">
            <v>12.7</v>
          </cell>
          <cell r="AH298">
            <v>86</v>
          </cell>
          <cell r="AI298">
            <v>8.3000000000000007</v>
          </cell>
          <cell r="AJ298">
            <v>24.445000000000004</v>
          </cell>
          <cell r="AK298">
            <v>11.3</v>
          </cell>
        </row>
        <row r="299">
          <cell r="A299" t="str">
            <v>INE813A01018</v>
          </cell>
          <cell r="C299" t="str">
            <v>Mahindra Lifespace Developers Limited</v>
          </cell>
          <cell r="E299" t="str">
            <v>India</v>
          </cell>
          <cell r="G299">
            <v>556.35</v>
          </cell>
          <cell r="H299">
            <v>6.6936369999999998</v>
          </cell>
          <cell r="I299">
            <v>1</v>
          </cell>
          <cell r="J299">
            <v>6</v>
          </cell>
          <cell r="K299">
            <v>6</v>
          </cell>
          <cell r="L299">
            <v>0</v>
          </cell>
          <cell r="M299">
            <v>6.15</v>
          </cell>
          <cell r="N299">
            <v>6.15</v>
          </cell>
          <cell r="O299">
            <v>0</v>
          </cell>
          <cell r="P299">
            <v>-0.40485984000000003</v>
          </cell>
          <cell r="Q299">
            <v>6.15</v>
          </cell>
          <cell r="R299">
            <v>6.1749999999999998</v>
          </cell>
          <cell r="S299">
            <v>-0.40485829959513442</v>
          </cell>
          <cell r="T299">
            <v>575</v>
          </cell>
          <cell r="U299">
            <v>590</v>
          </cell>
          <cell r="V299">
            <v>736</v>
          </cell>
          <cell r="W299">
            <v>2.1109610000000001E-2</v>
          </cell>
          <cell r="X299">
            <v>1.1054194E-2</v>
          </cell>
          <cell r="Y299">
            <v>2.1149755999999999E-2</v>
          </cell>
          <cell r="Z299">
            <v>2</v>
          </cell>
          <cell r="AA299">
            <v>2</v>
          </cell>
          <cell r="AB299">
            <v>0</v>
          </cell>
          <cell r="AC299">
            <v>0</v>
          </cell>
          <cell r="AD299">
            <v>0.20508056999999999</v>
          </cell>
          <cell r="AE299">
            <v>42.5</v>
          </cell>
          <cell r="AF299">
            <v>47.8</v>
          </cell>
          <cell r="AG299">
            <v>57.499999999999993</v>
          </cell>
          <cell r="AH299">
            <v>86</v>
          </cell>
          <cell r="AI299">
            <v>8.3000000000000007</v>
          </cell>
          <cell r="AJ299">
            <v>46.794999999999995</v>
          </cell>
          <cell r="AK299">
            <v>64.7</v>
          </cell>
        </row>
        <row r="300">
          <cell r="A300" t="str">
            <v>INE766P01016</v>
          </cell>
          <cell r="C300" t="str">
            <v>Mahindra Logistics Ltd.</v>
          </cell>
          <cell r="E300" t="str">
            <v>India</v>
          </cell>
          <cell r="G300">
            <v>431</v>
          </cell>
          <cell r="H300">
            <v>5.1855083000000004</v>
          </cell>
          <cell r="I300">
            <v>0.69230769230769229</v>
          </cell>
          <cell r="J300">
            <v>9</v>
          </cell>
          <cell r="K300">
            <v>13</v>
          </cell>
          <cell r="L300">
            <v>0</v>
          </cell>
          <cell r="M300">
            <v>1.68</v>
          </cell>
          <cell r="N300">
            <v>1.68</v>
          </cell>
          <cell r="O300">
            <v>0</v>
          </cell>
          <cell r="P300">
            <v>-17.826112999999999</v>
          </cell>
          <cell r="Q300">
            <v>1.68</v>
          </cell>
          <cell r="R300">
            <v>2.0444445999999998</v>
          </cell>
          <cell r="S300">
            <v>-17.82609320888421</v>
          </cell>
          <cell r="T300">
            <v>281</v>
          </cell>
          <cell r="U300">
            <v>390</v>
          </cell>
          <cell r="V300">
            <v>656</v>
          </cell>
          <cell r="W300">
            <v>1.5247996E-2</v>
          </cell>
          <cell r="X300">
            <v>3.8979116000000002E-3</v>
          </cell>
          <cell r="Y300">
            <v>2.5901708999999998E-2</v>
          </cell>
          <cell r="Z300">
            <v>-0.3</v>
          </cell>
          <cell r="AA300">
            <v>0.04</v>
          </cell>
          <cell r="AB300">
            <v>-8.5</v>
          </cell>
          <cell r="AC300">
            <v>-1</v>
          </cell>
          <cell r="AD300">
            <v>0.20508056999999999</v>
          </cell>
          <cell r="AE300">
            <v>42.5</v>
          </cell>
          <cell r="AF300">
            <v>10</v>
          </cell>
          <cell r="AG300">
            <v>54.1</v>
          </cell>
          <cell r="AH300">
            <v>59.5</v>
          </cell>
          <cell r="AI300">
            <v>0.1</v>
          </cell>
          <cell r="AJ300">
            <v>32.615000000000002</v>
          </cell>
          <cell r="AK300">
            <v>37.200000000000003</v>
          </cell>
        </row>
        <row r="301">
          <cell r="A301" t="str">
            <v>INE522D01027</v>
          </cell>
          <cell r="C301" t="str">
            <v>Manappuram Finance Limited</v>
          </cell>
          <cell r="E301" t="str">
            <v>India</v>
          </cell>
          <cell r="G301">
            <v>177.8</v>
          </cell>
          <cell r="H301">
            <v>2.1391726000000002</v>
          </cell>
          <cell r="I301">
            <v>0.8666666666666667</v>
          </cell>
          <cell r="J301">
            <v>13</v>
          </cell>
          <cell r="K301">
            <v>15</v>
          </cell>
          <cell r="L301">
            <v>-0.2460637</v>
          </cell>
          <cell r="M301">
            <v>24.735849999999999</v>
          </cell>
          <cell r="N301">
            <v>24.796865</v>
          </cell>
          <cell r="O301">
            <v>-0.24605933048391648</v>
          </cell>
          <cell r="P301">
            <v>7.4746847000000001</v>
          </cell>
          <cell r="Q301">
            <v>24.735849999999999</v>
          </cell>
          <cell r="R301">
            <v>23.015512000000001</v>
          </cell>
          <cell r="S301">
            <v>7.4746892443670054</v>
          </cell>
          <cell r="T301">
            <v>110</v>
          </cell>
          <cell r="U301">
            <v>200</v>
          </cell>
          <cell r="V301">
            <v>225</v>
          </cell>
          <cell r="W301">
            <v>4.5830500000000003E-2</v>
          </cell>
          <cell r="X301">
            <v>0.13912176000000001</v>
          </cell>
          <cell r="Y301">
            <v>0.15829755000000001</v>
          </cell>
          <cell r="Z301">
            <v>4.9000000000000004</v>
          </cell>
          <cell r="AA301">
            <v>5.6</v>
          </cell>
          <cell r="AB301">
            <v>-0.12499999999999989</v>
          </cell>
          <cell r="AC301">
            <v>-1</v>
          </cell>
          <cell r="AD301">
            <v>0.20508056999999999</v>
          </cell>
          <cell r="AE301">
            <v>36.700000000000003</v>
          </cell>
          <cell r="AF301">
            <v>89.3</v>
          </cell>
          <cell r="AG301">
            <v>74.099999999999994</v>
          </cell>
          <cell r="AH301">
            <v>79.2</v>
          </cell>
          <cell r="AI301">
            <v>0.1</v>
          </cell>
          <cell r="AJ301">
            <v>57.96</v>
          </cell>
          <cell r="AK301">
            <v>79</v>
          </cell>
        </row>
        <row r="302">
          <cell r="A302" t="str">
            <v>INE103A01014</v>
          </cell>
          <cell r="C302" t="str">
            <v>Mangalore Refinery &amp; Petrochemicals Ltd.</v>
          </cell>
          <cell r="E302" t="str">
            <v>India</v>
          </cell>
          <cell r="G302">
            <v>174.15</v>
          </cell>
          <cell r="H302">
            <v>2.0952582</v>
          </cell>
          <cell r="I302">
            <v>0</v>
          </cell>
          <cell r="J302">
            <v>0</v>
          </cell>
          <cell r="K302">
            <v>4</v>
          </cell>
          <cell r="L302">
            <v>-0.72188216000000005</v>
          </cell>
          <cell r="M302">
            <v>21.774999999999999</v>
          </cell>
          <cell r="N302">
            <v>21.933332</v>
          </cell>
          <cell r="O302">
            <v>-0.72187846333607864</v>
          </cell>
          <cell r="P302">
            <v>5.5331169999999998</v>
          </cell>
          <cell r="Q302">
            <v>21.774999999999999</v>
          </cell>
          <cell r="R302">
            <v>20.633333</v>
          </cell>
          <cell r="S302">
            <v>5.5331196370455471</v>
          </cell>
          <cell r="T302">
            <v>106</v>
          </cell>
          <cell r="U302">
            <v>142.5</v>
          </cell>
          <cell r="V302">
            <v>173</v>
          </cell>
          <cell r="W302">
            <v>0.33438488</v>
          </cell>
          <cell r="X302">
            <v>0.12503590000000001</v>
          </cell>
          <cell r="Y302">
            <v>0.10134941</v>
          </cell>
          <cell r="Z302" t="e">
            <v>#N/A</v>
          </cell>
          <cell r="AA302" t="e">
            <v>#N/A</v>
          </cell>
          <cell r="AB302">
            <v>0</v>
          </cell>
          <cell r="AC302">
            <v>0</v>
          </cell>
          <cell r="AD302">
            <v>0.20508056999999999</v>
          </cell>
          <cell r="AE302">
            <v>28.9</v>
          </cell>
          <cell r="AF302">
            <v>84.7</v>
          </cell>
          <cell r="AG302">
            <v>99.2</v>
          </cell>
          <cell r="AH302">
            <v>0.1</v>
          </cell>
          <cell r="AI302">
            <v>8.3000000000000007</v>
          </cell>
          <cell r="AJ302">
            <v>54.454999999999998</v>
          </cell>
          <cell r="AK302">
            <v>75</v>
          </cell>
        </row>
        <row r="303">
          <cell r="A303" t="str">
            <v>INE196A01026</v>
          </cell>
          <cell r="C303" t="str">
            <v>Marico Limited</v>
          </cell>
          <cell r="E303" t="str">
            <v>India</v>
          </cell>
          <cell r="G303">
            <v>525.15</v>
          </cell>
          <cell r="H303">
            <v>6.3182596999999996</v>
          </cell>
          <cell r="I303">
            <v>0.51219512195121952</v>
          </cell>
          <cell r="J303">
            <v>21</v>
          </cell>
          <cell r="K303">
            <v>41</v>
          </cell>
          <cell r="L303">
            <v>-0.44042808</v>
          </cell>
          <cell r="M303">
            <v>11.682701</v>
          </cell>
          <cell r="N303">
            <v>11.734382999999999</v>
          </cell>
          <cell r="O303">
            <v>-0.44043218974529896</v>
          </cell>
          <cell r="P303">
            <v>-1.5751811</v>
          </cell>
          <cell r="Q303">
            <v>11.682701</v>
          </cell>
          <cell r="R303">
            <v>11.869669999999999</v>
          </cell>
          <cell r="S303">
            <v>-1.5751827978368382</v>
          </cell>
          <cell r="T303">
            <v>524</v>
          </cell>
          <cell r="U303">
            <v>600</v>
          </cell>
          <cell r="V303">
            <v>660</v>
          </cell>
          <cell r="W303">
            <v>-9.8331900000000008E-4</v>
          </cell>
          <cell r="X303">
            <v>2.2246405E-2</v>
          </cell>
          <cell r="Y303">
            <v>2.4679316E-2</v>
          </cell>
          <cell r="Z303">
            <v>2.9</v>
          </cell>
          <cell r="AA303">
            <v>2.8397160000000001</v>
          </cell>
          <cell r="AB303">
            <v>2.1228883451725356E-2</v>
          </cell>
          <cell r="AC303">
            <v>0</v>
          </cell>
          <cell r="AD303">
            <v>0.20508056999999999</v>
          </cell>
          <cell r="AE303">
            <v>33.300000000000004</v>
          </cell>
          <cell r="AF303">
            <v>40.200000000000003</v>
          </cell>
          <cell r="AG303">
            <v>11.899999999999999</v>
          </cell>
          <cell r="AH303">
            <v>40</v>
          </cell>
          <cell r="AI303">
            <v>8.3000000000000007</v>
          </cell>
          <cell r="AJ303">
            <v>26.595000000000002</v>
          </cell>
          <cell r="AK303">
            <v>15.9</v>
          </cell>
        </row>
        <row r="304">
          <cell r="A304" t="str">
            <v>INE585B01010</v>
          </cell>
          <cell r="C304" t="str">
            <v>Maruti Suzuki India Limited</v>
          </cell>
          <cell r="E304" t="str">
            <v>India</v>
          </cell>
          <cell r="G304">
            <v>9886.7999999999993</v>
          </cell>
          <cell r="H304">
            <v>118.95147</v>
          </cell>
          <cell r="I304">
            <v>0.73809523809523814</v>
          </cell>
          <cell r="J304">
            <v>31</v>
          </cell>
          <cell r="K304">
            <v>42</v>
          </cell>
          <cell r="L304">
            <v>-0.87659544</v>
          </cell>
          <cell r="M304">
            <v>401.93176</v>
          </cell>
          <cell r="N304">
            <v>405.48624000000001</v>
          </cell>
          <cell r="O304">
            <v>-0.8765969469148982</v>
          </cell>
          <cell r="P304">
            <v>7.776027</v>
          </cell>
          <cell r="Q304">
            <v>401.93176</v>
          </cell>
          <cell r="R304">
            <v>372.93243000000001</v>
          </cell>
          <cell r="S304">
            <v>7.7760279523022335</v>
          </cell>
          <cell r="T304">
            <v>8450</v>
          </cell>
          <cell r="U304">
            <v>12000</v>
          </cell>
          <cell r="V304">
            <v>15082</v>
          </cell>
          <cell r="W304">
            <v>-1.3242602000000001E-2</v>
          </cell>
          <cell r="X304">
            <v>4.0653370000000001E-2</v>
          </cell>
          <cell r="Y304">
            <v>4.5362689999999997E-2</v>
          </cell>
          <cell r="Z304">
            <v>103</v>
          </cell>
          <cell r="AA304">
            <v>97.332695000000001</v>
          </cell>
          <cell r="AB304">
            <v>5.8226118161014639E-2</v>
          </cell>
          <cell r="AC304">
            <v>0</v>
          </cell>
          <cell r="AD304">
            <v>0.20508056999999999</v>
          </cell>
          <cell r="AE304">
            <v>27.1</v>
          </cell>
          <cell r="AF304">
            <v>89.5</v>
          </cell>
          <cell r="AG304">
            <v>6.5</v>
          </cell>
          <cell r="AH304">
            <v>64.5</v>
          </cell>
          <cell r="AI304">
            <v>8.3000000000000007</v>
          </cell>
          <cell r="AJ304">
            <v>38.47</v>
          </cell>
          <cell r="AK304">
            <v>50.5</v>
          </cell>
        </row>
        <row r="305">
          <cell r="A305" t="str">
            <v>INE348L01012</v>
          </cell>
          <cell r="C305" t="str">
            <v>MAS Financial Services Ltd.</v>
          </cell>
          <cell r="E305" t="str">
            <v>India</v>
          </cell>
          <cell r="G305">
            <v>984.9</v>
          </cell>
          <cell r="H305">
            <v>11.8496685</v>
          </cell>
          <cell r="I305">
            <v>1</v>
          </cell>
          <cell r="J305">
            <v>2</v>
          </cell>
          <cell r="K305">
            <v>2</v>
          </cell>
          <cell r="L305">
            <v>-2.3482370000000001</v>
          </cell>
          <cell r="M305">
            <v>45.12</v>
          </cell>
          <cell r="N305">
            <v>46.204999999999998</v>
          </cell>
          <cell r="O305">
            <v>-2.3482307109620182</v>
          </cell>
          <cell r="P305">
            <v>-4.0204199999999997</v>
          </cell>
          <cell r="Q305">
            <v>45.12</v>
          </cell>
          <cell r="R305">
            <v>47.01</v>
          </cell>
          <cell r="S305">
            <v>-4.0204211869814932</v>
          </cell>
          <cell r="T305">
            <v>1140</v>
          </cell>
          <cell r="U305">
            <v>1150</v>
          </cell>
          <cell r="V305">
            <v>1160</v>
          </cell>
          <cell r="W305">
            <v>5.9907836999999999E-2</v>
          </cell>
          <cell r="X305">
            <v>4.5811754000000003E-2</v>
          </cell>
          <cell r="Y305">
            <v>5.8412020000000002E-2</v>
          </cell>
          <cell r="Z305" t="e">
            <v>#N/A</v>
          </cell>
          <cell r="AA305" t="e">
            <v>#N/A</v>
          </cell>
          <cell r="AB305">
            <v>0</v>
          </cell>
          <cell r="AC305">
            <v>0</v>
          </cell>
          <cell r="AD305">
            <v>0.20508056999999999</v>
          </cell>
          <cell r="AE305">
            <v>17.2</v>
          </cell>
          <cell r="AF305">
            <v>28.799999999999997</v>
          </cell>
          <cell r="AG305">
            <v>78.2</v>
          </cell>
          <cell r="AH305">
            <v>86</v>
          </cell>
          <cell r="AI305">
            <v>8.3000000000000007</v>
          </cell>
          <cell r="AJ305">
            <v>40.894999999999996</v>
          </cell>
          <cell r="AK305">
            <v>55.900000000000006</v>
          </cell>
        </row>
        <row r="306">
          <cell r="A306" t="str">
            <v>INE759A01021</v>
          </cell>
          <cell r="C306" t="str">
            <v>Mastek Limited</v>
          </cell>
          <cell r="E306" t="str">
            <v>India</v>
          </cell>
          <cell r="G306">
            <v>2750.65</v>
          </cell>
          <cell r="H306">
            <v>33.094009999999997</v>
          </cell>
          <cell r="I306">
            <v>1</v>
          </cell>
          <cell r="J306">
            <v>5</v>
          </cell>
          <cell r="K306">
            <v>5</v>
          </cell>
          <cell r="L306">
            <v>-3.7125029999999999</v>
          </cell>
          <cell r="M306">
            <v>94.925870000000003</v>
          </cell>
          <cell r="N306">
            <v>98.585880000000003</v>
          </cell>
          <cell r="O306">
            <v>-3.7125093370369067</v>
          </cell>
          <cell r="P306">
            <v>-3.7125029999999999</v>
          </cell>
          <cell r="Q306">
            <v>94.925870000000003</v>
          </cell>
          <cell r="R306">
            <v>98.585880000000003</v>
          </cell>
          <cell r="S306">
            <v>-3.7125093370369067</v>
          </cell>
          <cell r="T306">
            <v>2700</v>
          </cell>
          <cell r="U306">
            <v>3235</v>
          </cell>
          <cell r="V306">
            <v>3580</v>
          </cell>
          <cell r="W306">
            <v>0.11151541</v>
          </cell>
          <cell r="X306">
            <v>3.4510343999999998E-2</v>
          </cell>
          <cell r="Y306">
            <v>4.6098877000000003E-2</v>
          </cell>
          <cell r="Z306" t="e">
            <v>#N/A</v>
          </cell>
          <cell r="AA306" t="e">
            <v>#N/A</v>
          </cell>
          <cell r="AB306">
            <v>0</v>
          </cell>
          <cell r="AC306">
            <v>0</v>
          </cell>
          <cell r="AD306">
            <v>0.20508056999999999</v>
          </cell>
          <cell r="AE306">
            <v>11.4</v>
          </cell>
          <cell r="AF306">
            <v>30</v>
          </cell>
          <cell r="AG306">
            <v>88</v>
          </cell>
          <cell r="AH306">
            <v>86</v>
          </cell>
          <cell r="AI306">
            <v>8.3000000000000007</v>
          </cell>
          <cell r="AJ306">
            <v>42.195</v>
          </cell>
          <cell r="AK306">
            <v>58.699999999999996</v>
          </cell>
        </row>
        <row r="307">
          <cell r="A307" t="str">
            <v>INE180A01020</v>
          </cell>
          <cell r="C307" t="str">
            <v>Max Financial Services Limited</v>
          </cell>
          <cell r="E307" t="str">
            <v>India</v>
          </cell>
          <cell r="G307">
            <v>878.15</v>
          </cell>
          <cell r="H307">
            <v>10.565322999999999</v>
          </cell>
          <cell r="I307">
            <v>0.9375</v>
          </cell>
          <cell r="J307">
            <v>15</v>
          </cell>
          <cell r="K307">
            <v>16</v>
          </cell>
          <cell r="L307">
            <v>-6.0515672E-2</v>
          </cell>
          <cell r="M307">
            <v>11.586976</v>
          </cell>
          <cell r="N307">
            <v>11.593992</v>
          </cell>
          <cell r="O307">
            <v>-6.0514100751496436E-2</v>
          </cell>
          <cell r="P307">
            <v>-3.6768084000000001</v>
          </cell>
          <cell r="Q307">
            <v>11.586976</v>
          </cell>
          <cell r="R307">
            <v>12.029268999999999</v>
          </cell>
          <cell r="S307">
            <v>-3.676806961420509</v>
          </cell>
          <cell r="T307">
            <v>970</v>
          </cell>
          <cell r="U307">
            <v>1100</v>
          </cell>
          <cell r="V307">
            <v>1350</v>
          </cell>
          <cell r="W307">
            <v>1.2543304999999999E-2</v>
          </cell>
          <cell r="X307">
            <v>1.3194757E-2</v>
          </cell>
          <cell r="Y307">
            <v>1.5562047000000001E-2</v>
          </cell>
          <cell r="Z307">
            <v>1.4</v>
          </cell>
          <cell r="AA307">
            <v>3.8419156000000001</v>
          </cell>
          <cell r="AB307">
            <v>-0.63559844989827474</v>
          </cell>
          <cell r="AC307">
            <v>-1</v>
          </cell>
          <cell r="AD307">
            <v>0.20508056999999999</v>
          </cell>
          <cell r="AE307">
            <v>40.699999999999996</v>
          </cell>
          <cell r="AF307">
            <v>30.2</v>
          </cell>
          <cell r="AG307">
            <v>51.9</v>
          </cell>
          <cell r="AH307">
            <v>84.8</v>
          </cell>
          <cell r="AI307">
            <v>0.1</v>
          </cell>
          <cell r="AJ307">
            <v>39.194999999999993</v>
          </cell>
          <cell r="AK307">
            <v>52.1</v>
          </cell>
        </row>
        <row r="308">
          <cell r="A308" t="str">
            <v>INE027H01010</v>
          </cell>
          <cell r="C308" t="str">
            <v>Max Healthcare Institute Ltd</v>
          </cell>
          <cell r="E308" t="str">
            <v>India</v>
          </cell>
          <cell r="G308">
            <v>734.1</v>
          </cell>
          <cell r="H308">
            <v>8.8322079999999996</v>
          </cell>
          <cell r="I308">
            <v>0.5625</v>
          </cell>
          <cell r="J308">
            <v>9</v>
          </cell>
          <cell r="K308">
            <v>16</v>
          </cell>
          <cell r="L308">
            <v>1.5632344</v>
          </cell>
          <cell r="M308">
            <v>13.492568</v>
          </cell>
          <cell r="N308">
            <v>13.284894</v>
          </cell>
          <cell r="O308">
            <v>1.5632341515107395</v>
          </cell>
          <cell r="P308">
            <v>3.0103780000000002</v>
          </cell>
          <cell r="Q308">
            <v>13.492568</v>
          </cell>
          <cell r="R308">
            <v>13.098261000000001</v>
          </cell>
          <cell r="S308">
            <v>3.010376721001351</v>
          </cell>
          <cell r="T308">
            <v>465</v>
          </cell>
          <cell r="U308">
            <v>677.5</v>
          </cell>
          <cell r="V308">
            <v>800</v>
          </cell>
          <cell r="W308">
            <v>3.9338000000000005E-2</v>
          </cell>
          <cell r="X308">
            <v>1.8379739999999999E-2</v>
          </cell>
          <cell r="Y308">
            <v>2.1716287000000001E-2</v>
          </cell>
          <cell r="Z308">
            <v>3.3911009999999999</v>
          </cell>
          <cell r="AA308">
            <v>3.3970337000000002</v>
          </cell>
          <cell r="AB308">
            <v>-1.7464354268844628E-3</v>
          </cell>
          <cell r="AC308">
            <v>0</v>
          </cell>
          <cell r="AD308">
            <v>0.20508056999999999</v>
          </cell>
          <cell r="AE308">
            <v>87.7</v>
          </cell>
          <cell r="AF308">
            <v>77.7</v>
          </cell>
          <cell r="AG308">
            <v>70.5</v>
          </cell>
          <cell r="AH308">
            <v>44.4</v>
          </cell>
          <cell r="AI308">
            <v>8.3000000000000007</v>
          </cell>
          <cell r="AJ308">
            <v>64.66</v>
          </cell>
          <cell r="AK308">
            <v>86.8</v>
          </cell>
        </row>
        <row r="309">
          <cell r="A309" t="str">
            <v>INE249Z01012</v>
          </cell>
          <cell r="C309" t="str">
            <v>Mazagon Dock Shipbuilders Ltd.</v>
          </cell>
          <cell r="E309" t="str">
            <v>India</v>
          </cell>
          <cell r="G309">
            <v>2347.15</v>
          </cell>
          <cell r="H309">
            <v>28.239363000000001</v>
          </cell>
          <cell r="I309">
            <v>0.5</v>
          </cell>
          <cell r="J309">
            <v>1</v>
          </cell>
          <cell r="K309">
            <v>2</v>
          </cell>
          <cell r="L309">
            <v>0</v>
          </cell>
          <cell r="M309">
            <v>61.65</v>
          </cell>
          <cell r="N309">
            <v>61.65</v>
          </cell>
          <cell r="O309">
            <v>0</v>
          </cell>
          <cell r="P309">
            <v>5.4747659999999998</v>
          </cell>
          <cell r="Q309">
            <v>61.65</v>
          </cell>
          <cell r="R309">
            <v>58.45</v>
          </cell>
          <cell r="S309">
            <v>5.4747647562018775</v>
          </cell>
          <cell r="T309">
            <v>800</v>
          </cell>
          <cell r="U309">
            <v>1816.5</v>
          </cell>
          <cell r="V309">
            <v>2833</v>
          </cell>
          <cell r="W309">
            <v>0</v>
          </cell>
          <cell r="X309">
            <v>2.6265898999999999E-2</v>
          </cell>
          <cell r="Y309">
            <v>3.3082674999999999E-2</v>
          </cell>
          <cell r="Z309" t="e">
            <v>#N/A</v>
          </cell>
          <cell r="AA309" t="e">
            <v>#N/A</v>
          </cell>
          <cell r="AB309">
            <v>0</v>
          </cell>
          <cell r="AC309">
            <v>0</v>
          </cell>
          <cell r="AD309">
            <v>0.20508056999999999</v>
          </cell>
          <cell r="AE309">
            <v>42.5</v>
          </cell>
          <cell r="AF309">
            <v>84.5</v>
          </cell>
          <cell r="AG309">
            <v>12.7</v>
          </cell>
          <cell r="AH309">
            <v>33.6</v>
          </cell>
          <cell r="AI309">
            <v>8.3000000000000007</v>
          </cell>
          <cell r="AJ309">
            <v>39.529999999999994</v>
          </cell>
          <cell r="AK309">
            <v>52.7</v>
          </cell>
        </row>
        <row r="310">
          <cell r="A310" t="str">
            <v>INE804L01022</v>
          </cell>
          <cell r="C310" t="str">
            <v>MedPlus Health Services Ltd.</v>
          </cell>
          <cell r="E310" t="str">
            <v>India</v>
          </cell>
          <cell r="G310">
            <v>721.4</v>
          </cell>
          <cell r="H310">
            <v>8.6794100000000007</v>
          </cell>
          <cell r="I310">
            <v>1</v>
          </cell>
          <cell r="J310">
            <v>5</v>
          </cell>
          <cell r="K310">
            <v>5</v>
          </cell>
          <cell r="L310">
            <v>0</v>
          </cell>
          <cell r="M310">
            <v>5.3049999999999997</v>
          </cell>
          <cell r="N310">
            <v>5.3049999999999997</v>
          </cell>
          <cell r="O310">
            <v>0</v>
          </cell>
          <cell r="P310">
            <v>-20.025127000000001</v>
          </cell>
          <cell r="Q310">
            <v>5.3049999999999997</v>
          </cell>
          <cell r="R310">
            <v>6.6333330000000004</v>
          </cell>
          <cell r="S310">
            <v>-20.025121609302598</v>
          </cell>
          <cell r="T310">
            <v>915</v>
          </cell>
          <cell r="U310">
            <v>974</v>
          </cell>
          <cell r="V310">
            <v>1045</v>
          </cell>
          <cell r="W310">
            <v>0</v>
          </cell>
          <cell r="X310">
            <v>7.3537565999999997E-3</v>
          </cell>
          <cell r="Y310">
            <v>1.3699057000000001E-2</v>
          </cell>
          <cell r="Z310">
            <v>1.2</v>
          </cell>
          <cell r="AA310">
            <v>1.2</v>
          </cell>
          <cell r="AB310">
            <v>0</v>
          </cell>
          <cell r="AC310">
            <v>0</v>
          </cell>
          <cell r="AD310">
            <v>0.20508056999999999</v>
          </cell>
          <cell r="AE310">
            <v>42.5</v>
          </cell>
          <cell r="AF310">
            <v>8.2000000000000011</v>
          </cell>
          <cell r="AG310">
            <v>12.7</v>
          </cell>
          <cell r="AH310">
            <v>86</v>
          </cell>
          <cell r="AI310">
            <v>8.3000000000000007</v>
          </cell>
          <cell r="AJ310">
            <v>25.695000000000004</v>
          </cell>
          <cell r="AK310">
            <v>14.299999999999999</v>
          </cell>
        </row>
        <row r="311">
          <cell r="A311" t="str">
            <v>INE317I01021</v>
          </cell>
          <cell r="C311" t="str">
            <v>Metro Brands Ltd.</v>
          </cell>
          <cell r="E311" t="str">
            <v>India</v>
          </cell>
          <cell r="G311">
            <v>1179.8</v>
          </cell>
          <cell r="H311">
            <v>14.194578</v>
          </cell>
          <cell r="I311">
            <v>0.5</v>
          </cell>
          <cell r="J311">
            <v>9</v>
          </cell>
          <cell r="K311">
            <v>18</v>
          </cell>
          <cell r="L311">
            <v>-9.0940890000000003</v>
          </cell>
          <cell r="M311">
            <v>14.445556</v>
          </cell>
          <cell r="N311">
            <v>15.890667000000001</v>
          </cell>
          <cell r="O311">
            <v>-9.0940864848530367</v>
          </cell>
          <cell r="P311">
            <v>-9.5494529999999997</v>
          </cell>
          <cell r="Q311">
            <v>14.445556</v>
          </cell>
          <cell r="R311">
            <v>15.970667000000001</v>
          </cell>
          <cell r="S311">
            <v>-9.5494508776621583</v>
          </cell>
          <cell r="T311">
            <v>870</v>
          </cell>
          <cell r="U311">
            <v>1266</v>
          </cell>
          <cell r="V311">
            <v>1402</v>
          </cell>
          <cell r="W311">
            <v>-2.2794310000000002E-2</v>
          </cell>
          <cell r="X311">
            <v>1.2244071E-2</v>
          </cell>
          <cell r="Y311">
            <v>1.6065811999999999E-2</v>
          </cell>
          <cell r="Z311">
            <v>4.5</v>
          </cell>
          <cell r="AA311">
            <v>4.5</v>
          </cell>
          <cell r="AB311">
            <v>0</v>
          </cell>
          <cell r="AC311">
            <v>0</v>
          </cell>
          <cell r="AD311">
            <v>0.20508056999999999</v>
          </cell>
          <cell r="AE311">
            <v>4.8</v>
          </cell>
          <cell r="AF311">
            <v>16.600000000000001</v>
          </cell>
          <cell r="AG311">
            <v>5.0999999999999996</v>
          </cell>
          <cell r="AH311">
            <v>33.6</v>
          </cell>
          <cell r="AI311">
            <v>8.3000000000000007</v>
          </cell>
          <cell r="AJ311">
            <v>11.23</v>
          </cell>
          <cell r="AK311">
            <v>2.5</v>
          </cell>
        </row>
        <row r="312">
          <cell r="A312" t="str">
            <v>INE112L01020</v>
          </cell>
          <cell r="C312" t="str">
            <v>Metropolis Healthcare Ltd.</v>
          </cell>
          <cell r="E312" t="str">
            <v>India</v>
          </cell>
          <cell r="G312">
            <v>1558.4</v>
          </cell>
          <cell r="H312">
            <v>18.749642999999999</v>
          </cell>
          <cell r="I312">
            <v>0.5714285714285714</v>
          </cell>
          <cell r="J312">
            <v>8</v>
          </cell>
          <cell r="K312">
            <v>14</v>
          </cell>
          <cell r="L312">
            <v>-1.4408555000000001</v>
          </cell>
          <cell r="M312">
            <v>30.964285</v>
          </cell>
          <cell r="N312">
            <v>31.416958000000001</v>
          </cell>
          <cell r="O312">
            <v>-1.4408556041612952</v>
          </cell>
          <cell r="P312">
            <v>-4.6687029999999998</v>
          </cell>
          <cell r="Q312">
            <v>30.964285</v>
          </cell>
          <cell r="R312">
            <v>32.480713000000002</v>
          </cell>
          <cell r="S312">
            <v>-4.6687029314904542</v>
          </cell>
          <cell r="T312">
            <v>1230</v>
          </cell>
          <cell r="U312">
            <v>1655.5</v>
          </cell>
          <cell r="V312">
            <v>1865</v>
          </cell>
          <cell r="W312">
            <v>1.229795E-2</v>
          </cell>
          <cell r="X312">
            <v>1.986928E-2</v>
          </cell>
          <cell r="Y312">
            <v>2.5783770000000001E-2</v>
          </cell>
          <cell r="Z312">
            <v>6.6</v>
          </cell>
          <cell r="AA312">
            <v>6.8724999999999996</v>
          </cell>
          <cell r="AB312">
            <v>-3.9650782102582771E-2</v>
          </cell>
          <cell r="AC312">
            <v>0</v>
          </cell>
          <cell r="AD312">
            <v>0.20508056999999999</v>
          </cell>
          <cell r="AE312">
            <v>22.6</v>
          </cell>
          <cell r="AF312">
            <v>26.6</v>
          </cell>
          <cell r="AG312">
            <v>51.5</v>
          </cell>
          <cell r="AH312">
            <v>44.800000000000004</v>
          </cell>
          <cell r="AI312">
            <v>8.3000000000000007</v>
          </cell>
          <cell r="AJ312">
            <v>30.900000000000002</v>
          </cell>
          <cell r="AK312">
            <v>33</v>
          </cell>
        </row>
        <row r="313">
          <cell r="A313" t="str">
            <v>INE842C01021</v>
          </cell>
          <cell r="C313" t="str">
            <v>Minda Corp. Ltd.</v>
          </cell>
          <cell r="E313" t="str">
            <v>India</v>
          </cell>
          <cell r="G313">
            <v>409.3</v>
          </cell>
          <cell r="H313">
            <v>4.9244279999999998</v>
          </cell>
          <cell r="I313">
            <v>1</v>
          </cell>
          <cell r="J313">
            <v>5</v>
          </cell>
          <cell r="K313">
            <v>5</v>
          </cell>
          <cell r="L313">
            <v>-4.0313062999999998</v>
          </cell>
          <cell r="M313">
            <v>12.26</v>
          </cell>
          <cell r="N313">
            <v>12.775</v>
          </cell>
          <cell r="O313">
            <v>-4.0313111545988267</v>
          </cell>
          <cell r="P313">
            <v>-7.5135736</v>
          </cell>
          <cell r="Q313">
            <v>12.26</v>
          </cell>
          <cell r="R313">
            <v>13.256</v>
          </cell>
          <cell r="S313">
            <v>-7.5135787567893857</v>
          </cell>
          <cell r="T313">
            <v>377</v>
          </cell>
          <cell r="U313">
            <v>400</v>
          </cell>
          <cell r="V313">
            <v>550</v>
          </cell>
          <cell r="W313">
            <v>8.2051289999999999E-2</v>
          </cell>
          <cell r="X313">
            <v>2.995358E-2</v>
          </cell>
          <cell r="Y313">
            <v>3.8700222999999999E-2</v>
          </cell>
          <cell r="Z313">
            <v>2.5</v>
          </cell>
          <cell r="AA313">
            <v>2.5</v>
          </cell>
          <cell r="AB313">
            <v>0</v>
          </cell>
          <cell r="AC313">
            <v>0</v>
          </cell>
          <cell r="AD313">
            <v>0.20508056999999999</v>
          </cell>
          <cell r="AE313">
            <v>11.200000000000001</v>
          </cell>
          <cell r="AF313">
            <v>20.8</v>
          </cell>
          <cell r="AG313">
            <v>84.399999999999991</v>
          </cell>
          <cell r="AH313">
            <v>86</v>
          </cell>
          <cell r="AI313">
            <v>8.3000000000000007</v>
          </cell>
          <cell r="AJ313">
            <v>38.944999999999993</v>
          </cell>
          <cell r="AK313">
            <v>51.300000000000004</v>
          </cell>
        </row>
        <row r="314">
          <cell r="A314" t="str">
            <v>INE099Z01011</v>
          </cell>
          <cell r="C314" t="str">
            <v>Mishra Dhatu Nigam Ltd.</v>
          </cell>
          <cell r="E314" t="str">
            <v>India</v>
          </cell>
          <cell r="G314">
            <v>500.25</v>
          </cell>
          <cell r="H314">
            <v>6.0186786999999997</v>
          </cell>
          <cell r="I314">
            <v>0.5</v>
          </cell>
          <cell r="J314">
            <v>1</v>
          </cell>
          <cell r="K314">
            <v>2</v>
          </cell>
          <cell r="L314">
            <v>0</v>
          </cell>
          <cell r="M314">
            <v>8.6</v>
          </cell>
          <cell r="N314">
            <v>8.6</v>
          </cell>
          <cell r="O314">
            <v>0</v>
          </cell>
          <cell r="P314">
            <v>-9.4736799999999999</v>
          </cell>
          <cell r="Q314">
            <v>8.6</v>
          </cell>
          <cell r="R314">
            <v>9.5</v>
          </cell>
          <cell r="S314">
            <v>-9.4736842105263221</v>
          </cell>
          <cell r="T314">
            <v>300</v>
          </cell>
          <cell r="U314">
            <v>356</v>
          </cell>
          <cell r="V314">
            <v>412</v>
          </cell>
          <cell r="W314">
            <v>0</v>
          </cell>
          <cell r="X314">
            <v>1.7191404E-2</v>
          </cell>
          <cell r="Y314">
            <v>2.2288855E-2</v>
          </cell>
          <cell r="Z314" t="e">
            <v>#N/A</v>
          </cell>
          <cell r="AA314" t="e">
            <v>#N/A</v>
          </cell>
          <cell r="AB314">
            <v>0</v>
          </cell>
          <cell r="AC314">
            <v>0</v>
          </cell>
          <cell r="AD314">
            <v>0.20508056999999999</v>
          </cell>
          <cell r="AE314">
            <v>42.5</v>
          </cell>
          <cell r="AF314">
            <v>16.8</v>
          </cell>
          <cell r="AG314">
            <v>12.7</v>
          </cell>
          <cell r="AH314">
            <v>33.6</v>
          </cell>
          <cell r="AI314">
            <v>8.3000000000000007</v>
          </cell>
          <cell r="AJ314">
            <v>22.605</v>
          </cell>
          <cell r="AK314">
            <v>8.6999999999999993</v>
          </cell>
        </row>
        <row r="315">
          <cell r="A315" t="str">
            <v>INE123F01029</v>
          </cell>
          <cell r="C315" t="str">
            <v>MMTC Limited</v>
          </cell>
          <cell r="E315" t="str">
            <v>India</v>
          </cell>
          <cell r="G315">
            <v>75.37</v>
          </cell>
          <cell r="H315">
            <v>0.90680229999999995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 t="e">
            <v>#N/A</v>
          </cell>
          <cell r="Z315" t="e">
            <v>#N/A</v>
          </cell>
          <cell r="AA315" t="e">
            <v>#N/A</v>
          </cell>
          <cell r="AB315">
            <v>0</v>
          </cell>
          <cell r="AC315">
            <v>0</v>
          </cell>
          <cell r="AD315">
            <v>0.20508056999999999</v>
          </cell>
          <cell r="AE315">
            <v>42.5</v>
          </cell>
          <cell r="AF315">
            <v>49.4</v>
          </cell>
          <cell r="AG315">
            <v>12.7</v>
          </cell>
          <cell r="AH315">
            <v>0.1</v>
          </cell>
          <cell r="AI315">
            <v>8.3000000000000007</v>
          </cell>
          <cell r="AJ315">
            <v>27.405000000000005</v>
          </cell>
          <cell r="AK315">
            <v>17.100000000000001</v>
          </cell>
        </row>
        <row r="316">
          <cell r="A316" t="str">
            <v>INE0FS801015</v>
          </cell>
          <cell r="C316" t="str">
            <v>Motherson Sumi Wiring India Ltd</v>
          </cell>
          <cell r="E316" t="str">
            <v>India</v>
          </cell>
          <cell r="G316">
            <v>61</v>
          </cell>
          <cell r="H316">
            <v>0.73391189999999995</v>
          </cell>
          <cell r="I316">
            <v>0.83333333333333337</v>
          </cell>
          <cell r="J316">
            <v>10</v>
          </cell>
          <cell r="K316">
            <v>12</v>
          </cell>
          <cell r="L316">
            <v>-1.8109975</v>
          </cell>
          <cell r="M316">
            <v>1.4388428</v>
          </cell>
          <cell r="N316">
            <v>1.4653807999999999</v>
          </cell>
          <cell r="O316">
            <v>-1.8109968412306165</v>
          </cell>
          <cell r="P316">
            <v>-1.4385128</v>
          </cell>
          <cell r="Q316">
            <v>1.4388428</v>
          </cell>
          <cell r="R316">
            <v>1.4598427</v>
          </cell>
          <cell r="S316">
            <v>-1.4385042991275743</v>
          </cell>
          <cell r="T316">
            <v>57</v>
          </cell>
          <cell r="U316">
            <v>69.5</v>
          </cell>
          <cell r="V316">
            <v>76</v>
          </cell>
          <cell r="W316">
            <v>1.4836567999999999E-3</v>
          </cell>
          <cell r="X316">
            <v>2.3587586000000001E-2</v>
          </cell>
          <cell r="Y316">
            <v>3.0111203E-2</v>
          </cell>
          <cell r="Z316">
            <v>0.3</v>
          </cell>
          <cell r="AA316">
            <v>0.33333333999999998</v>
          </cell>
          <cell r="AB316">
            <v>-0.10000001799999958</v>
          </cell>
          <cell r="AC316">
            <v>-1</v>
          </cell>
          <cell r="AD316">
            <v>0.20508056999999999</v>
          </cell>
          <cell r="AE316">
            <v>20</v>
          </cell>
          <cell r="AF316">
            <v>40.799999999999997</v>
          </cell>
          <cell r="AG316">
            <v>42.6</v>
          </cell>
          <cell r="AH316">
            <v>74.900000000000006</v>
          </cell>
          <cell r="AI316">
            <v>0.1</v>
          </cell>
          <cell r="AJ316">
            <v>33.355000000000004</v>
          </cell>
          <cell r="AK316">
            <v>38.200000000000003</v>
          </cell>
        </row>
        <row r="317">
          <cell r="A317" t="str">
            <v>INE338I01027</v>
          </cell>
          <cell r="C317" t="str">
            <v>Motilal Oswal Financial Services Limited</v>
          </cell>
          <cell r="E317" t="str">
            <v>India</v>
          </cell>
          <cell r="G317">
            <v>1729.45</v>
          </cell>
          <cell r="H317">
            <v>20.807604000000001</v>
          </cell>
          <cell r="I317">
            <v>1</v>
          </cell>
          <cell r="J317">
            <v>2</v>
          </cell>
          <cell r="K317">
            <v>2</v>
          </cell>
          <cell r="L317">
            <v>10.496986</v>
          </cell>
          <cell r="M317">
            <v>121.95</v>
          </cell>
          <cell r="N317">
            <v>110.36499999999999</v>
          </cell>
          <cell r="O317">
            <v>10.496987269514801</v>
          </cell>
          <cell r="P317">
            <v>35.953180000000003</v>
          </cell>
          <cell r="Q317">
            <v>121.95</v>
          </cell>
          <cell r="R317">
            <v>89.7</v>
          </cell>
          <cell r="S317">
            <v>35.953177257525091</v>
          </cell>
          <cell r="T317">
            <v>1597</v>
          </cell>
          <cell r="U317">
            <v>1748.5</v>
          </cell>
          <cell r="V317">
            <v>1900</v>
          </cell>
          <cell r="W317">
            <v>0.4887186</v>
          </cell>
          <cell r="X317">
            <v>7.051375E-2</v>
          </cell>
          <cell r="Y317">
            <v>6.4905030000000002E-2</v>
          </cell>
          <cell r="Z317" t="e">
            <v>#N/A</v>
          </cell>
          <cell r="AA317" t="e">
            <v>#N/A</v>
          </cell>
          <cell r="AB317">
            <v>0</v>
          </cell>
          <cell r="AC317">
            <v>0</v>
          </cell>
          <cell r="AD317">
            <v>0.20508056999999999</v>
          </cell>
          <cell r="AE317">
            <v>98.1</v>
          </cell>
          <cell r="AF317">
            <v>98.1</v>
          </cell>
          <cell r="AG317">
            <v>99.8</v>
          </cell>
          <cell r="AH317">
            <v>86</v>
          </cell>
          <cell r="AI317">
            <v>8.3000000000000007</v>
          </cell>
          <cell r="AJ317">
            <v>83.844999999999999</v>
          </cell>
          <cell r="AK317">
            <v>99</v>
          </cell>
        </row>
        <row r="318">
          <cell r="A318" t="str">
            <v>INE356A01018</v>
          </cell>
          <cell r="C318" t="str">
            <v>Mphasis Limited</v>
          </cell>
          <cell r="E318" t="str">
            <v>India</v>
          </cell>
          <cell r="G318">
            <v>2523.1</v>
          </cell>
          <cell r="H318">
            <v>30.356280000000002</v>
          </cell>
          <cell r="I318">
            <v>0.33333333333333331</v>
          </cell>
          <cell r="J318">
            <v>10</v>
          </cell>
          <cell r="K318">
            <v>30</v>
          </cell>
          <cell r="L318">
            <v>-0.90885954999999996</v>
          </cell>
          <cell r="M318">
            <v>84.431150000000002</v>
          </cell>
          <cell r="N318">
            <v>85.205550000000002</v>
          </cell>
          <cell r="O318">
            <v>-0.90886098382089164</v>
          </cell>
          <cell r="P318">
            <v>-1.490826</v>
          </cell>
          <cell r="Q318">
            <v>84.431150000000002</v>
          </cell>
          <cell r="R318">
            <v>85.708920000000006</v>
          </cell>
          <cell r="S318">
            <v>-1.4908249923111905</v>
          </cell>
          <cell r="T318">
            <v>1460</v>
          </cell>
          <cell r="U318">
            <v>2472</v>
          </cell>
          <cell r="V318">
            <v>2975</v>
          </cell>
          <cell r="W318">
            <v>4.4375615E-2</v>
          </cell>
          <cell r="X318">
            <v>3.3463260000000002E-2</v>
          </cell>
          <cell r="Y318">
            <v>3.8419870000000002E-2</v>
          </cell>
          <cell r="Z318">
            <v>20.7</v>
          </cell>
          <cell r="AA318">
            <v>20.754470000000001</v>
          </cell>
          <cell r="AB318">
            <v>-2.6244948678526558E-3</v>
          </cell>
          <cell r="AC318">
            <v>0</v>
          </cell>
          <cell r="AD318">
            <v>0.20508056999999999</v>
          </cell>
          <cell r="AE318">
            <v>26.5</v>
          </cell>
          <cell r="AF318">
            <v>40.6</v>
          </cell>
          <cell r="AG318">
            <v>72.7</v>
          </cell>
          <cell r="AH318">
            <v>22.1</v>
          </cell>
          <cell r="AI318">
            <v>8.3000000000000007</v>
          </cell>
          <cell r="AJ318">
            <v>38.405000000000001</v>
          </cell>
          <cell r="AK318">
            <v>50.1</v>
          </cell>
        </row>
        <row r="319">
          <cell r="A319" t="str">
            <v>INE883A01011</v>
          </cell>
          <cell r="C319" t="str">
            <v>MRF Limited</v>
          </cell>
          <cell r="E319" t="str">
            <v>India</v>
          </cell>
          <cell r="G319">
            <v>136645.70000000001</v>
          </cell>
          <cell r="H319">
            <v>1644.0310999999999</v>
          </cell>
          <cell r="I319">
            <v>0.125</v>
          </cell>
          <cell r="J319">
            <v>1</v>
          </cell>
          <cell r="K319">
            <v>8</v>
          </cell>
          <cell r="L319">
            <v>0.39270535000000001</v>
          </cell>
          <cell r="M319">
            <v>5153.0712999999996</v>
          </cell>
          <cell r="N319">
            <v>5132.9139999999998</v>
          </cell>
          <cell r="O319">
            <v>0.39270675487645956</v>
          </cell>
          <cell r="P319">
            <v>11.226868</v>
          </cell>
          <cell r="Q319">
            <v>5153.0712999999996</v>
          </cell>
          <cell r="R319">
            <v>4632.9375</v>
          </cell>
          <cell r="S319">
            <v>11.226868482469277</v>
          </cell>
          <cell r="T319">
            <v>77500</v>
          </cell>
          <cell r="U319">
            <v>107370</v>
          </cell>
          <cell r="V319">
            <v>126000</v>
          </cell>
          <cell r="W319">
            <v>4.6283169999999998E-2</v>
          </cell>
          <cell r="X319">
            <v>3.7711184000000002E-2</v>
          </cell>
          <cell r="Y319">
            <v>3.847072E-2</v>
          </cell>
          <cell r="Z319">
            <v>1237</v>
          </cell>
          <cell r="AA319">
            <v>1237</v>
          </cell>
          <cell r="AB319">
            <v>0</v>
          </cell>
          <cell r="AC319">
            <v>0</v>
          </cell>
          <cell r="AD319">
            <v>0.20508056999999999</v>
          </cell>
          <cell r="AE319">
            <v>77.5</v>
          </cell>
          <cell r="AF319">
            <v>93.899999999999991</v>
          </cell>
          <cell r="AG319">
            <v>74.5</v>
          </cell>
          <cell r="AH319">
            <v>16.7</v>
          </cell>
          <cell r="AI319">
            <v>8.3000000000000007</v>
          </cell>
          <cell r="AJ319">
            <v>64.39</v>
          </cell>
          <cell r="AK319">
            <v>86.6</v>
          </cell>
        </row>
        <row r="320">
          <cell r="A320" t="str">
            <v>INE745G01035</v>
          </cell>
          <cell r="C320" t="str">
            <v>Multi Commodity Exchange of India Limited</v>
          </cell>
          <cell r="E320" t="str">
            <v>India</v>
          </cell>
          <cell r="G320">
            <v>3220</v>
          </cell>
          <cell r="H320">
            <v>38.740920000000003</v>
          </cell>
          <cell r="I320">
            <v>0.5</v>
          </cell>
          <cell r="J320">
            <v>4</v>
          </cell>
          <cell r="K320">
            <v>8</v>
          </cell>
          <cell r="L320">
            <v>-3.4243374000000002</v>
          </cell>
          <cell r="M320">
            <v>17.873505000000002</v>
          </cell>
          <cell r="N320">
            <v>18.507256000000002</v>
          </cell>
          <cell r="O320">
            <v>-3.4243380001875989</v>
          </cell>
          <cell r="P320">
            <v>9.7058734999999992</v>
          </cell>
          <cell r="Q320">
            <v>17.873505000000002</v>
          </cell>
          <cell r="R320">
            <v>16.292204000000002</v>
          </cell>
          <cell r="S320">
            <v>9.7058752762977818</v>
          </cell>
          <cell r="T320">
            <v>2070</v>
          </cell>
          <cell r="U320">
            <v>3080</v>
          </cell>
          <cell r="V320">
            <v>3650</v>
          </cell>
          <cell r="W320">
            <v>7.9214343999999992E-2</v>
          </cell>
          <cell r="X320">
            <v>5.5507775000000004E-3</v>
          </cell>
          <cell r="Y320">
            <v>2.5939533000000001E-2</v>
          </cell>
          <cell r="Z320">
            <v>-1.71</v>
          </cell>
          <cell r="AA320">
            <v>-0.52223799999999998</v>
          </cell>
          <cell r="AB320">
            <v>2.2743691573573734</v>
          </cell>
          <cell r="AC320">
            <v>1</v>
          </cell>
          <cell r="AD320">
            <v>0.20508056999999999</v>
          </cell>
          <cell r="AE320">
            <v>11.600000000000001</v>
          </cell>
          <cell r="AF320">
            <v>91.5</v>
          </cell>
          <cell r="AG320">
            <v>82.8</v>
          </cell>
          <cell r="AH320">
            <v>33.6</v>
          </cell>
          <cell r="AI320">
            <v>91.8</v>
          </cell>
          <cell r="AJ320">
            <v>63.60499999999999</v>
          </cell>
          <cell r="AK320">
            <v>85.399999999999991</v>
          </cell>
        </row>
        <row r="321">
          <cell r="A321" t="str">
            <v>INE414G01012</v>
          </cell>
          <cell r="C321" t="str">
            <v>Muthoot Finance Limited</v>
          </cell>
          <cell r="E321" t="str">
            <v>India</v>
          </cell>
          <cell r="G321">
            <v>1388.15</v>
          </cell>
          <cell r="H321">
            <v>16.701307</v>
          </cell>
          <cell r="I321">
            <v>0.63157894736842102</v>
          </cell>
          <cell r="J321">
            <v>12</v>
          </cell>
          <cell r="K321">
            <v>19</v>
          </cell>
          <cell r="L321">
            <v>-0.37013748000000002</v>
          </cell>
          <cell r="M321">
            <v>100.26512</v>
          </cell>
          <cell r="N321">
            <v>100.63762</v>
          </cell>
          <cell r="O321">
            <v>-0.37013991388111789</v>
          </cell>
          <cell r="P321">
            <v>-3.7249968</v>
          </cell>
          <cell r="Q321">
            <v>100.26512</v>
          </cell>
          <cell r="R321">
            <v>104.14449999999999</v>
          </cell>
          <cell r="S321">
            <v>-3.724997479463632</v>
          </cell>
          <cell r="T321">
            <v>1054</v>
          </cell>
          <cell r="U321">
            <v>1520</v>
          </cell>
          <cell r="V321">
            <v>1750</v>
          </cell>
          <cell r="W321">
            <v>3.3662810000000001E-2</v>
          </cell>
          <cell r="X321">
            <v>7.2229310000000005E-2</v>
          </cell>
          <cell r="Y321">
            <v>8.4773145999999994E-2</v>
          </cell>
          <cell r="Z321">
            <v>25</v>
          </cell>
          <cell r="AA321">
            <v>25.5</v>
          </cell>
          <cell r="AB321">
            <v>-1.9607843137254943E-2</v>
          </cell>
          <cell r="AC321">
            <v>0</v>
          </cell>
          <cell r="AD321">
            <v>0.20508056999999999</v>
          </cell>
          <cell r="AE321">
            <v>33.900000000000006</v>
          </cell>
          <cell r="AF321">
            <v>29.799999999999997</v>
          </cell>
          <cell r="AG321">
            <v>68.5</v>
          </cell>
          <cell r="AH321">
            <v>51.1</v>
          </cell>
          <cell r="AI321">
            <v>8.3000000000000007</v>
          </cell>
          <cell r="AJ321">
            <v>39.404999999999994</v>
          </cell>
          <cell r="AK321">
            <v>52.300000000000004</v>
          </cell>
        </row>
        <row r="322">
          <cell r="A322" t="str">
            <v>INE410P01011</v>
          </cell>
          <cell r="C322" t="str">
            <v>Narayana Hrudayalaya Ltd.</v>
          </cell>
          <cell r="E322" t="str">
            <v>India</v>
          </cell>
          <cell r="G322">
            <v>1261.3</v>
          </cell>
          <cell r="H322">
            <v>15.175132</v>
          </cell>
          <cell r="I322">
            <v>0.8</v>
          </cell>
          <cell r="J322">
            <v>4</v>
          </cell>
          <cell r="K322">
            <v>5</v>
          </cell>
          <cell r="L322">
            <v>-0.10199721</v>
          </cell>
          <cell r="M322">
            <v>39.177653999999997</v>
          </cell>
          <cell r="N322">
            <v>39.217655000000001</v>
          </cell>
          <cell r="O322">
            <v>-0.10199742947405444</v>
          </cell>
          <cell r="P322">
            <v>11.528371</v>
          </cell>
          <cell r="Q322">
            <v>39.177653999999997</v>
          </cell>
          <cell r="R322">
            <v>35.127969999999998</v>
          </cell>
          <cell r="S322">
            <v>11.528374682624708</v>
          </cell>
          <cell r="T322">
            <v>1170</v>
          </cell>
          <cell r="U322">
            <v>1250</v>
          </cell>
          <cell r="V322">
            <v>1346</v>
          </cell>
          <cell r="W322">
            <v>0</v>
          </cell>
          <cell r="X322">
            <v>3.1061327E-2</v>
          </cell>
          <cell r="Y322">
            <v>3.3785384000000002E-2</v>
          </cell>
          <cell r="Z322">
            <v>9.9</v>
          </cell>
          <cell r="AA322">
            <v>10.1</v>
          </cell>
          <cell r="AB322">
            <v>-1.9801980198019709E-2</v>
          </cell>
          <cell r="AC322">
            <v>0</v>
          </cell>
          <cell r="AD322">
            <v>0.20508056999999999</v>
          </cell>
          <cell r="AE322">
            <v>39.300000000000004</v>
          </cell>
          <cell r="AF322">
            <v>94.5</v>
          </cell>
          <cell r="AG322">
            <v>12.7</v>
          </cell>
          <cell r="AH322">
            <v>71.7</v>
          </cell>
          <cell r="AI322">
            <v>8.3000000000000007</v>
          </cell>
          <cell r="AJ322">
            <v>45.04</v>
          </cell>
          <cell r="AK322">
            <v>62.3</v>
          </cell>
        </row>
        <row r="323">
          <cell r="A323" t="str">
            <v>INE987B01026</v>
          </cell>
          <cell r="C323" t="str">
            <v>NATCO Pharma Limited</v>
          </cell>
          <cell r="E323" t="str">
            <v>India</v>
          </cell>
          <cell r="G323">
            <v>869.8</v>
          </cell>
          <cell r="H323">
            <v>10.464861000000001</v>
          </cell>
          <cell r="I323">
            <v>0.7142857142857143</v>
          </cell>
          <cell r="J323">
            <v>5</v>
          </cell>
          <cell r="K323">
            <v>7</v>
          </cell>
          <cell r="L323">
            <v>2.0621486</v>
          </cell>
          <cell r="M323">
            <v>65.914280000000005</v>
          </cell>
          <cell r="N323">
            <v>64.582499999999996</v>
          </cell>
          <cell r="O323">
            <v>2.0621375759687366</v>
          </cell>
          <cell r="P323">
            <v>0.6847529</v>
          </cell>
          <cell r="Q323">
            <v>65.914280000000005</v>
          </cell>
          <cell r="R323">
            <v>65.465999999999994</v>
          </cell>
          <cell r="S323">
            <v>0.68475239055389991</v>
          </cell>
          <cell r="T323">
            <v>800</v>
          </cell>
          <cell r="U323">
            <v>875</v>
          </cell>
          <cell r="V323">
            <v>1125</v>
          </cell>
          <cell r="W323">
            <v>2.8442519999999999E-2</v>
          </cell>
          <cell r="X323">
            <v>7.5780965000000006E-2</v>
          </cell>
          <cell r="Y323">
            <v>9.2829229999999999E-2</v>
          </cell>
          <cell r="Z323">
            <v>7</v>
          </cell>
          <cell r="AA323">
            <v>7</v>
          </cell>
          <cell r="AB323">
            <v>0</v>
          </cell>
          <cell r="AC323">
            <v>0</v>
          </cell>
          <cell r="AD323">
            <v>0.20508056999999999</v>
          </cell>
          <cell r="AE323">
            <v>89.9</v>
          </cell>
          <cell r="AF323">
            <v>69.5</v>
          </cell>
          <cell r="AG323">
            <v>64.900000000000006</v>
          </cell>
          <cell r="AH323">
            <v>61.7</v>
          </cell>
          <cell r="AI323">
            <v>8.3000000000000007</v>
          </cell>
          <cell r="AJ323">
            <v>63.49</v>
          </cell>
          <cell r="AK323">
            <v>85</v>
          </cell>
        </row>
        <row r="324">
          <cell r="A324" t="str">
            <v>INE139A01034</v>
          </cell>
          <cell r="C324" t="str">
            <v>National Aluminium Co. Ltd.</v>
          </cell>
          <cell r="E324" t="str">
            <v>India</v>
          </cell>
          <cell r="G324">
            <v>141.19999999999999</v>
          </cell>
          <cell r="H324">
            <v>1.6988255000000001</v>
          </cell>
          <cell r="I324">
            <v>0.55555555555555558</v>
          </cell>
          <cell r="J324">
            <v>5</v>
          </cell>
          <cell r="K324">
            <v>9</v>
          </cell>
          <cell r="L324">
            <v>-0.59171635</v>
          </cell>
          <cell r="M324">
            <v>7.2</v>
          </cell>
          <cell r="N324">
            <v>7.2428569999999999</v>
          </cell>
          <cell r="O324">
            <v>-0.59171401561565196</v>
          </cell>
          <cell r="P324">
            <v>-18.356470000000002</v>
          </cell>
          <cell r="Q324">
            <v>7.2</v>
          </cell>
          <cell r="R324">
            <v>8.8188250000000004</v>
          </cell>
          <cell r="S324">
            <v>-18.35647039146372</v>
          </cell>
          <cell r="T324">
            <v>75</v>
          </cell>
          <cell r="U324">
            <v>104</v>
          </cell>
          <cell r="V324">
            <v>142</v>
          </cell>
          <cell r="W324">
            <v>3.3792238000000002E-2</v>
          </cell>
          <cell r="X324">
            <v>5.0991500000000002E-2</v>
          </cell>
          <cell r="Y324">
            <v>6.4921549999999995E-2</v>
          </cell>
          <cell r="Z324">
            <v>1</v>
          </cell>
          <cell r="AA324">
            <v>1.3333333999999999</v>
          </cell>
          <cell r="AB324">
            <v>-0.25000003749999811</v>
          </cell>
          <cell r="AC324">
            <v>-1</v>
          </cell>
          <cell r="AD324">
            <v>0.20508056999999999</v>
          </cell>
          <cell r="AE324">
            <v>30.7</v>
          </cell>
          <cell r="AF324">
            <v>9.4</v>
          </cell>
          <cell r="AG324">
            <v>68.7</v>
          </cell>
          <cell r="AH324">
            <v>43</v>
          </cell>
          <cell r="AI324">
            <v>0.1</v>
          </cell>
          <cell r="AJ324">
            <v>31.515000000000004</v>
          </cell>
          <cell r="AK324">
            <v>34.599999999999994</v>
          </cell>
        </row>
        <row r="325">
          <cell r="A325" t="str">
            <v>INE048G01026</v>
          </cell>
          <cell r="C325" t="str">
            <v>Navin Fluorine International Limited</v>
          </cell>
          <cell r="E325" t="str">
            <v>India</v>
          </cell>
          <cell r="G325">
            <v>3342.05</v>
          </cell>
          <cell r="H325">
            <v>40.209347000000001</v>
          </cell>
          <cell r="I325">
            <v>0.58333333333333337</v>
          </cell>
          <cell r="J325">
            <v>14</v>
          </cell>
          <cell r="K325">
            <v>24</v>
          </cell>
          <cell r="L325">
            <v>-4.675929</v>
          </cell>
          <cell r="M325">
            <v>70.042000000000002</v>
          </cell>
          <cell r="N325">
            <v>73.477770000000007</v>
          </cell>
          <cell r="O325">
            <v>-4.6759312374341278</v>
          </cell>
          <cell r="P325">
            <v>-20.826847000000001</v>
          </cell>
          <cell r="Q325">
            <v>70.042000000000002</v>
          </cell>
          <cell r="R325">
            <v>88.466859999999997</v>
          </cell>
          <cell r="S325">
            <v>-20.826849737856634</v>
          </cell>
          <cell r="T325">
            <v>3270</v>
          </cell>
          <cell r="U325">
            <v>3976</v>
          </cell>
          <cell r="V325">
            <v>4900</v>
          </cell>
          <cell r="W325">
            <v>-3.1685142000000001E-6</v>
          </cell>
          <cell r="X325">
            <v>2.0957796000000001E-2</v>
          </cell>
          <cell r="Y325">
            <v>3.0099396E-2</v>
          </cell>
          <cell r="Z325">
            <v>14.2</v>
          </cell>
          <cell r="AA325">
            <v>11.685715</v>
          </cell>
          <cell r="AB325">
            <v>0.21515884992916567</v>
          </cell>
          <cell r="AC325">
            <v>1</v>
          </cell>
          <cell r="AD325">
            <v>0.20508056999999999</v>
          </cell>
          <cell r="AE325">
            <v>9.8000000000000007</v>
          </cell>
          <cell r="AF325">
            <v>8</v>
          </cell>
          <cell r="AG325">
            <v>12.5</v>
          </cell>
          <cell r="AH325">
            <v>46</v>
          </cell>
          <cell r="AI325">
            <v>91.8</v>
          </cell>
          <cell r="AJ325">
            <v>25.945</v>
          </cell>
          <cell r="AK325">
            <v>14.899999999999999</v>
          </cell>
        </row>
        <row r="326">
          <cell r="A326" t="str">
            <v>INE095N01031</v>
          </cell>
          <cell r="C326" t="str">
            <v>NBCC (INDIA) LIMITED</v>
          </cell>
          <cell r="E326" t="str">
            <v>India</v>
          </cell>
          <cell r="G326">
            <v>114.74</v>
          </cell>
          <cell r="H326">
            <v>1.3804761000000001</v>
          </cell>
          <cell r="I326">
            <v>0.33333333333333331</v>
          </cell>
          <cell r="J326">
            <v>1</v>
          </cell>
          <cell r="K326">
            <v>3</v>
          </cell>
          <cell r="L326">
            <v>0</v>
          </cell>
          <cell r="M326">
            <v>2.4666667000000002</v>
          </cell>
          <cell r="N326">
            <v>2.4666667000000002</v>
          </cell>
          <cell r="O326">
            <v>0</v>
          </cell>
          <cell r="P326">
            <v>4.2253474999999998</v>
          </cell>
          <cell r="Q326">
            <v>2.4666667000000002</v>
          </cell>
          <cell r="R326">
            <v>2.3666665999999998</v>
          </cell>
          <cell r="S326">
            <v>4.2253564570523094</v>
          </cell>
          <cell r="T326">
            <v>28</v>
          </cell>
          <cell r="U326">
            <v>62</v>
          </cell>
          <cell r="V326">
            <v>76</v>
          </cell>
          <cell r="W326">
            <v>0</v>
          </cell>
          <cell r="X326">
            <v>2.149788E-2</v>
          </cell>
          <cell r="Y326">
            <v>2.3531462999999999E-2</v>
          </cell>
          <cell r="Z326" t="e">
            <v>#N/A</v>
          </cell>
          <cell r="AA326" t="e">
            <v>#N/A</v>
          </cell>
          <cell r="AB326">
            <v>0</v>
          </cell>
          <cell r="AC326">
            <v>0</v>
          </cell>
          <cell r="AD326">
            <v>0.20508056999999999</v>
          </cell>
          <cell r="AE326">
            <v>42.5</v>
          </cell>
          <cell r="AF326">
            <v>80.7</v>
          </cell>
          <cell r="AG326">
            <v>12.7</v>
          </cell>
          <cell r="AH326">
            <v>22.1</v>
          </cell>
          <cell r="AI326">
            <v>8.3000000000000007</v>
          </cell>
          <cell r="AJ326">
            <v>37.43</v>
          </cell>
          <cell r="AK326">
            <v>48.6</v>
          </cell>
        </row>
        <row r="327">
          <cell r="A327" t="str">
            <v>INE868B01028</v>
          </cell>
          <cell r="C327" t="str">
            <v>NCC Limited</v>
          </cell>
          <cell r="E327" t="str">
            <v>India</v>
          </cell>
          <cell r="G327">
            <v>194.65</v>
          </cell>
          <cell r="H327">
            <v>2.3419006000000002</v>
          </cell>
          <cell r="I327">
            <v>0.84615384615384615</v>
          </cell>
          <cell r="J327">
            <v>11</v>
          </cell>
          <cell r="K327">
            <v>13</v>
          </cell>
          <cell r="L327">
            <v>-2.3858402000000001</v>
          </cell>
          <cell r="M327">
            <v>11.193339999999999</v>
          </cell>
          <cell r="N327">
            <v>11.466923</v>
          </cell>
          <cell r="O327">
            <v>-2.3858449210830135</v>
          </cell>
          <cell r="P327">
            <v>-7.6783523999999996</v>
          </cell>
          <cell r="Q327">
            <v>11.193339999999999</v>
          </cell>
          <cell r="R327">
            <v>12.124286</v>
          </cell>
          <cell r="S327">
            <v>-7.6783573069787447</v>
          </cell>
          <cell r="T327">
            <v>107</v>
          </cell>
          <cell r="U327">
            <v>185</v>
          </cell>
          <cell r="V327">
            <v>240</v>
          </cell>
          <cell r="W327">
            <v>6.0246060000000001E-3</v>
          </cell>
          <cell r="X327">
            <v>5.7504960000000001E-2</v>
          </cell>
          <cell r="Y327">
            <v>7.3981690000000003E-2</v>
          </cell>
          <cell r="Z327">
            <v>3.1</v>
          </cell>
          <cell r="AA327">
            <v>3.2349999999999999</v>
          </cell>
          <cell r="AB327">
            <v>-4.1731066460587218E-2</v>
          </cell>
          <cell r="AC327">
            <v>0</v>
          </cell>
          <cell r="AD327">
            <v>0.20508056999999999</v>
          </cell>
          <cell r="AE327">
            <v>16.600000000000001</v>
          </cell>
          <cell r="AF327">
            <v>20.599999999999998</v>
          </cell>
          <cell r="AG327">
            <v>46.6</v>
          </cell>
          <cell r="AH327">
            <v>77</v>
          </cell>
          <cell r="AI327">
            <v>8.3000000000000007</v>
          </cell>
          <cell r="AJ327">
            <v>29.895000000000003</v>
          </cell>
          <cell r="AK327">
            <v>31.4</v>
          </cell>
        </row>
        <row r="328">
          <cell r="A328" t="str">
            <v>INE317F01035</v>
          </cell>
          <cell r="C328" t="str">
            <v>Nesco Limited</v>
          </cell>
          <cell r="E328" t="str">
            <v>India</v>
          </cell>
          <cell r="G328">
            <v>827.7</v>
          </cell>
          <cell r="H328">
            <v>9.958342</v>
          </cell>
          <cell r="I328">
            <v>0</v>
          </cell>
          <cell r="J328">
            <v>0</v>
          </cell>
          <cell r="K328">
            <v>1</v>
          </cell>
          <cell r="L328">
            <v>0</v>
          </cell>
          <cell r="M328">
            <v>49.4</v>
          </cell>
          <cell r="N328">
            <v>49.4</v>
          </cell>
          <cell r="O328">
            <v>0</v>
          </cell>
          <cell r="P328">
            <v>0.20284441</v>
          </cell>
          <cell r="Q328">
            <v>49.4</v>
          </cell>
          <cell r="R328">
            <v>49.3</v>
          </cell>
          <cell r="S328">
            <v>0.20283975659229903</v>
          </cell>
          <cell r="T328">
            <v>797</v>
          </cell>
          <cell r="U328">
            <v>797</v>
          </cell>
          <cell r="V328">
            <v>797</v>
          </cell>
          <cell r="W328">
            <v>0</v>
          </cell>
          <cell r="X328">
            <v>5.9683460000000001E-2</v>
          </cell>
          <cell r="Y328">
            <v>6.2703880000000004E-2</v>
          </cell>
          <cell r="Z328" t="e">
            <v>#N/A</v>
          </cell>
          <cell r="AA328" t="e">
            <v>#N/A</v>
          </cell>
          <cell r="AB328">
            <v>0</v>
          </cell>
          <cell r="AC328">
            <v>0</v>
          </cell>
          <cell r="AD328">
            <v>0.20508056999999999</v>
          </cell>
          <cell r="AE328">
            <v>42.5</v>
          </cell>
          <cell r="AF328">
            <v>65.3</v>
          </cell>
          <cell r="AG328">
            <v>12.7</v>
          </cell>
          <cell r="AH328">
            <v>0.1</v>
          </cell>
          <cell r="AI328">
            <v>8.3000000000000007</v>
          </cell>
          <cell r="AJ328">
            <v>31.380000000000003</v>
          </cell>
          <cell r="AK328">
            <v>34.200000000000003</v>
          </cell>
        </row>
        <row r="329">
          <cell r="A329" t="str">
            <v>INE239A01016</v>
          </cell>
          <cell r="C329" t="str">
            <v>Nestle India Ltd.</v>
          </cell>
          <cell r="E329" t="str">
            <v>India</v>
          </cell>
          <cell r="G329">
            <v>2481.25</v>
          </cell>
          <cell r="H329">
            <v>29.852768000000001</v>
          </cell>
          <cell r="I329">
            <v>0.5</v>
          </cell>
          <cell r="J329">
            <v>18</v>
          </cell>
          <cell r="K329">
            <v>36</v>
          </cell>
          <cell r="L329">
            <v>-0.46548079999999997</v>
          </cell>
          <cell r="M329">
            <v>31.324217000000001</v>
          </cell>
          <cell r="N329">
            <v>31.470707000000001</v>
          </cell>
          <cell r="O329">
            <v>-0.46548048634560413</v>
          </cell>
          <cell r="P329">
            <v>-0.41763212999999999</v>
          </cell>
          <cell r="Q329">
            <v>31.324217000000001</v>
          </cell>
          <cell r="R329">
            <v>31.455584999999999</v>
          </cell>
          <cell r="S329">
            <v>-0.41763012832219948</v>
          </cell>
          <cell r="T329">
            <v>1981</v>
          </cell>
          <cell r="U329">
            <v>2524.9998000000001</v>
          </cell>
          <cell r="V329">
            <v>2916.5</v>
          </cell>
          <cell r="W329">
            <v>2.1617918E-2</v>
          </cell>
          <cell r="X329">
            <v>1.2624369999999999E-2</v>
          </cell>
          <cell r="Y329">
            <v>1.4682608999999999E-2</v>
          </cell>
          <cell r="Z329">
            <v>6.8435779999999999</v>
          </cell>
          <cell r="AA329">
            <v>7.5019400000000003</v>
          </cell>
          <cell r="AB329">
            <v>-8.7758899697944814E-2</v>
          </cell>
          <cell r="AC329">
            <v>0</v>
          </cell>
          <cell r="AD329">
            <v>0.20508056999999999</v>
          </cell>
          <cell r="AE329">
            <v>32.5</v>
          </cell>
          <cell r="AF329">
            <v>47.599999999999994</v>
          </cell>
          <cell r="AG329">
            <v>57.699999999999996</v>
          </cell>
          <cell r="AH329">
            <v>33.6</v>
          </cell>
          <cell r="AI329">
            <v>8.3000000000000007</v>
          </cell>
          <cell r="AJ329">
            <v>39.054999999999993</v>
          </cell>
          <cell r="AK329">
            <v>51.7</v>
          </cell>
        </row>
        <row r="330">
          <cell r="A330" t="str">
            <v>INE870H01013</v>
          </cell>
          <cell r="C330" t="str">
            <v>Network18 Media &amp; Investments Ltd.</v>
          </cell>
          <cell r="E330" t="str">
            <v>India</v>
          </cell>
          <cell r="G330">
            <v>120.76</v>
          </cell>
          <cell r="H330">
            <v>1.4529048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 t="e">
            <v>#N/A</v>
          </cell>
          <cell r="Z330" t="e">
            <v>#N/A</v>
          </cell>
          <cell r="AA330" t="e">
            <v>#N/A</v>
          </cell>
          <cell r="AB330">
            <v>0</v>
          </cell>
          <cell r="AC330">
            <v>0</v>
          </cell>
          <cell r="AD330">
            <v>0.20508056999999999</v>
          </cell>
          <cell r="AE330">
            <v>42.5</v>
          </cell>
          <cell r="AF330">
            <v>49.4</v>
          </cell>
          <cell r="AG330">
            <v>12.7</v>
          </cell>
          <cell r="AH330">
            <v>0.1</v>
          </cell>
          <cell r="AI330">
            <v>8.3000000000000007</v>
          </cell>
          <cell r="AJ330">
            <v>27.405000000000005</v>
          </cell>
          <cell r="AK330">
            <v>17.100000000000001</v>
          </cell>
        </row>
        <row r="331">
          <cell r="A331" t="str">
            <v>INE848E01016</v>
          </cell>
          <cell r="C331" t="str">
            <v>NHPC Limited</v>
          </cell>
          <cell r="E331" t="str">
            <v>India</v>
          </cell>
          <cell r="G331">
            <v>83.3</v>
          </cell>
          <cell r="H331">
            <v>1.0022108999999999</v>
          </cell>
          <cell r="I331">
            <v>0.83333333333333337</v>
          </cell>
          <cell r="J331">
            <v>5</v>
          </cell>
          <cell r="K331">
            <v>6</v>
          </cell>
          <cell r="L331">
            <v>-2.80877</v>
          </cell>
          <cell r="M331">
            <v>3.8065825000000002</v>
          </cell>
          <cell r="N331">
            <v>3.9165896999999998</v>
          </cell>
          <cell r="O331">
            <v>-2.8087496630040065</v>
          </cell>
          <cell r="P331">
            <v>-4.9175595999999997</v>
          </cell>
          <cell r="Q331">
            <v>3.8065825000000002</v>
          </cell>
          <cell r="R331">
            <v>4.0034539999999996</v>
          </cell>
          <cell r="S331">
            <v>-4.9175412031710497</v>
          </cell>
          <cell r="T331">
            <v>55</v>
          </cell>
          <cell r="U331">
            <v>64</v>
          </cell>
          <cell r="V331">
            <v>85</v>
          </cell>
          <cell r="W331">
            <v>0.15211259999999999</v>
          </cell>
          <cell r="X331">
            <v>4.5697267999999999E-2</v>
          </cell>
          <cell r="Y331">
            <v>5.5682009999999997E-2</v>
          </cell>
          <cell r="Z331" t="e">
            <v>#N/A</v>
          </cell>
          <cell r="AA331" t="e">
            <v>#N/A</v>
          </cell>
          <cell r="AB331">
            <v>0</v>
          </cell>
          <cell r="AC331">
            <v>0</v>
          </cell>
          <cell r="AD331">
            <v>0.20508056999999999</v>
          </cell>
          <cell r="AE331">
            <v>14.799999999999999</v>
          </cell>
          <cell r="AF331">
            <v>26.400000000000002</v>
          </cell>
          <cell r="AG331">
            <v>93.2</v>
          </cell>
          <cell r="AH331">
            <v>74.900000000000006</v>
          </cell>
          <cell r="AI331">
            <v>8.3000000000000007</v>
          </cell>
          <cell r="AJ331">
            <v>42.335000000000001</v>
          </cell>
          <cell r="AK331">
            <v>59.3</v>
          </cell>
        </row>
        <row r="332">
          <cell r="A332" t="str">
            <v>INE298J01013</v>
          </cell>
          <cell r="C332" t="str">
            <v>Nippon Life India Asset Management Ltd.</v>
          </cell>
          <cell r="E332" t="str">
            <v>India</v>
          </cell>
          <cell r="G332">
            <v>515.5</v>
          </cell>
          <cell r="H332">
            <v>6.2021565000000001</v>
          </cell>
          <cell r="I332">
            <v>0.93333333333333335</v>
          </cell>
          <cell r="J332">
            <v>14</v>
          </cell>
          <cell r="K332">
            <v>15</v>
          </cell>
          <cell r="L332">
            <v>1.5789945999999999</v>
          </cell>
          <cell r="M332">
            <v>14.445209999999999</v>
          </cell>
          <cell r="N332">
            <v>14.220667000000001</v>
          </cell>
          <cell r="O332">
            <v>1.5789906338429693</v>
          </cell>
          <cell r="P332">
            <v>8.8812829999999998</v>
          </cell>
          <cell r="Q332">
            <v>14.445209999999999</v>
          </cell>
          <cell r="R332">
            <v>13.266935999999999</v>
          </cell>
          <cell r="S332">
            <v>8.8812820081441544</v>
          </cell>
          <cell r="T332">
            <v>395</v>
          </cell>
          <cell r="U332">
            <v>430</v>
          </cell>
          <cell r="V332">
            <v>560</v>
          </cell>
          <cell r="W332">
            <v>7.1027117000000001E-2</v>
          </cell>
          <cell r="X332">
            <v>2.8021747E-2</v>
          </cell>
          <cell r="Y332">
            <v>3.1394730000000003E-2</v>
          </cell>
          <cell r="Z332">
            <v>4</v>
          </cell>
          <cell r="AA332">
            <v>4</v>
          </cell>
          <cell r="AB332">
            <v>0</v>
          </cell>
          <cell r="AC332">
            <v>0</v>
          </cell>
          <cell r="AD332">
            <v>0.20508056999999999</v>
          </cell>
          <cell r="AE332">
            <v>87.9</v>
          </cell>
          <cell r="AF332">
            <v>90.5</v>
          </cell>
          <cell r="AG332">
            <v>80.600000000000009</v>
          </cell>
          <cell r="AH332">
            <v>84</v>
          </cell>
          <cell r="AI332">
            <v>8.3000000000000007</v>
          </cell>
          <cell r="AJ332">
            <v>74.39500000000001</v>
          </cell>
          <cell r="AK332">
            <v>95.6</v>
          </cell>
        </row>
        <row r="333">
          <cell r="A333" t="str">
            <v>INE589A01014</v>
          </cell>
          <cell r="C333" t="str">
            <v>NLC India Limited</v>
          </cell>
          <cell r="E333" t="str">
            <v>India</v>
          </cell>
          <cell r="G333">
            <v>239.8</v>
          </cell>
          <cell r="H333">
            <v>2.8851159000000002</v>
          </cell>
          <cell r="I333">
            <v>1</v>
          </cell>
          <cell r="J333">
            <v>1</v>
          </cell>
          <cell r="K333">
            <v>1</v>
          </cell>
          <cell r="L333">
            <v>0</v>
          </cell>
          <cell r="M333">
            <v>11.96</v>
          </cell>
          <cell r="N333">
            <v>11.96</v>
          </cell>
          <cell r="O333">
            <v>0</v>
          </cell>
          <cell r="P333">
            <v>0</v>
          </cell>
          <cell r="Q333">
            <v>11.96</v>
          </cell>
          <cell r="R333">
            <v>0</v>
          </cell>
          <cell r="S333">
            <v>0</v>
          </cell>
          <cell r="T333">
            <v>200</v>
          </cell>
          <cell r="U333">
            <v>200</v>
          </cell>
          <cell r="V333">
            <v>200</v>
          </cell>
          <cell r="W333">
            <v>0</v>
          </cell>
          <cell r="X333">
            <v>4.9874894000000003E-2</v>
          </cell>
          <cell r="Y333">
            <v>6.9391153999999997E-2</v>
          </cell>
          <cell r="Z333" t="e">
            <v>#N/A</v>
          </cell>
          <cell r="AA333" t="e">
            <v>#N/A</v>
          </cell>
          <cell r="AB333">
            <v>0</v>
          </cell>
          <cell r="AC333">
            <v>0</v>
          </cell>
          <cell r="AD333">
            <v>0.20508056999999999</v>
          </cell>
          <cell r="AE333">
            <v>42.5</v>
          </cell>
          <cell r="AF333">
            <v>49.4</v>
          </cell>
          <cell r="AG333">
            <v>12.7</v>
          </cell>
          <cell r="AH333">
            <v>86</v>
          </cell>
          <cell r="AI333">
            <v>8.3000000000000007</v>
          </cell>
          <cell r="AJ333">
            <v>35.994999999999997</v>
          </cell>
          <cell r="AK333">
            <v>44</v>
          </cell>
        </row>
        <row r="334">
          <cell r="A334" t="str">
            <v>INE163A01018</v>
          </cell>
          <cell r="C334" t="str">
            <v>NOCIL Limited</v>
          </cell>
          <cell r="E334" t="str">
            <v>India</v>
          </cell>
          <cell r="G334">
            <v>270.3</v>
          </cell>
          <cell r="H334">
            <v>3.2520715999999998</v>
          </cell>
          <cell r="I334">
            <v>0.42857142857142855</v>
          </cell>
          <cell r="J334">
            <v>3</v>
          </cell>
          <cell r="K334">
            <v>7</v>
          </cell>
          <cell r="L334">
            <v>0.5300475</v>
          </cell>
          <cell r="M334">
            <v>8.1285714999999996</v>
          </cell>
          <cell r="N334">
            <v>8.0857139999999994</v>
          </cell>
          <cell r="O334">
            <v>0.53003977137950908</v>
          </cell>
          <cell r="P334">
            <v>-12.326641</v>
          </cell>
          <cell r="Q334">
            <v>8.1285714999999996</v>
          </cell>
          <cell r="R334">
            <v>9.2714280000000002</v>
          </cell>
          <cell r="S334">
            <v>-12.326650220440694</v>
          </cell>
          <cell r="T334">
            <v>205</v>
          </cell>
          <cell r="U334">
            <v>236</v>
          </cell>
          <cell r="V334">
            <v>392</v>
          </cell>
          <cell r="W334">
            <v>2.8506315000000001E-2</v>
          </cell>
          <cell r="X334">
            <v>3.0072407999999998E-2</v>
          </cell>
          <cell r="Y334">
            <v>4.0272716E-2</v>
          </cell>
          <cell r="Z334">
            <v>2</v>
          </cell>
          <cell r="AA334">
            <v>1.8</v>
          </cell>
          <cell r="AB334">
            <v>0.11111111111111116</v>
          </cell>
          <cell r="AC334">
            <v>1</v>
          </cell>
          <cell r="AD334">
            <v>0.20508056999999999</v>
          </cell>
          <cell r="AE334">
            <v>79.3</v>
          </cell>
          <cell r="AF334">
            <v>13.4</v>
          </cell>
          <cell r="AG334">
            <v>65.100000000000009</v>
          </cell>
          <cell r="AH334">
            <v>28.4</v>
          </cell>
          <cell r="AI334">
            <v>91.8</v>
          </cell>
          <cell r="AJ334">
            <v>56.06</v>
          </cell>
          <cell r="AK334">
            <v>76.8</v>
          </cell>
        </row>
        <row r="335">
          <cell r="A335" t="str">
            <v>INE733E01010</v>
          </cell>
          <cell r="C335" t="str">
            <v>NTPC Limited</v>
          </cell>
          <cell r="E335" t="str">
            <v>India</v>
          </cell>
          <cell r="G335">
            <v>314.85000000000002</v>
          </cell>
          <cell r="H335">
            <v>3.788068</v>
          </cell>
          <cell r="I335">
            <v>0.8571428571428571</v>
          </cell>
          <cell r="J335">
            <v>18</v>
          </cell>
          <cell r="K335">
            <v>21</v>
          </cell>
          <cell r="L335">
            <v>0.28906714999999999</v>
          </cell>
          <cell r="M335">
            <v>19.709814000000001</v>
          </cell>
          <cell r="N335">
            <v>19.653003999999999</v>
          </cell>
          <cell r="O335">
            <v>0.28906522382023958</v>
          </cell>
          <cell r="P335">
            <v>0.84286033999999999</v>
          </cell>
          <cell r="Q335">
            <v>19.709814000000001</v>
          </cell>
          <cell r="R335">
            <v>19.545076000000002</v>
          </cell>
          <cell r="S335">
            <v>0.8428619054742903</v>
          </cell>
          <cell r="T335">
            <v>258</v>
          </cell>
          <cell r="U335">
            <v>290</v>
          </cell>
          <cell r="V335">
            <v>415</v>
          </cell>
          <cell r="W335">
            <v>9.1555810000000001E-2</v>
          </cell>
          <cell r="X335">
            <v>6.2600649999999994E-2</v>
          </cell>
          <cell r="Y335">
            <v>7.1094766000000004E-2</v>
          </cell>
          <cell r="Z335">
            <v>4.8</v>
          </cell>
          <cell r="AA335">
            <v>5.0357146000000004</v>
          </cell>
          <cell r="AB335">
            <v>-4.6808570128259563E-2</v>
          </cell>
          <cell r="AC335">
            <v>0</v>
          </cell>
          <cell r="AD335">
            <v>0.20508056999999999</v>
          </cell>
          <cell r="AE335">
            <v>76.3</v>
          </cell>
          <cell r="AF335">
            <v>70.5</v>
          </cell>
          <cell r="AG335">
            <v>86.2</v>
          </cell>
          <cell r="AH335">
            <v>77.2</v>
          </cell>
          <cell r="AI335">
            <v>8.3000000000000007</v>
          </cell>
          <cell r="AJ335">
            <v>67.215000000000003</v>
          </cell>
          <cell r="AK335">
            <v>89.2</v>
          </cell>
        </row>
        <row r="336">
          <cell r="A336" t="str">
            <v>INE118D01016</v>
          </cell>
          <cell r="C336" t="str">
            <v>Nuvoco Vistas Corporation Limited</v>
          </cell>
          <cell r="E336" t="str">
            <v>India</v>
          </cell>
          <cell r="G336">
            <v>347.25</v>
          </cell>
          <cell r="H336">
            <v>4.1778836000000004</v>
          </cell>
          <cell r="I336">
            <v>0.76923076923076927</v>
          </cell>
          <cell r="J336">
            <v>10</v>
          </cell>
          <cell r="K336">
            <v>13</v>
          </cell>
          <cell r="L336">
            <v>-8.389856</v>
          </cell>
          <cell r="M336">
            <v>6.0944209999999996</v>
          </cell>
          <cell r="N336">
            <v>6.6525607000000004</v>
          </cell>
          <cell r="O336">
            <v>-8.3898475364531535</v>
          </cell>
          <cell r="P336">
            <v>-13.996129</v>
          </cell>
          <cell r="Q336">
            <v>6.0944209999999996</v>
          </cell>
          <cell r="R336">
            <v>7.0862173999999998</v>
          </cell>
          <cell r="S336">
            <v>-13.996132831036201</v>
          </cell>
          <cell r="T336">
            <v>365</v>
          </cell>
          <cell r="U336">
            <v>410</v>
          </cell>
          <cell r="V336">
            <v>515</v>
          </cell>
          <cell r="W336">
            <v>2.4255684E-3</v>
          </cell>
          <cell r="X336">
            <v>1.7550527999999999E-2</v>
          </cell>
          <cell r="Y336">
            <v>3.2781432999999999E-2</v>
          </cell>
          <cell r="Z336">
            <v>1.4</v>
          </cell>
          <cell r="AA336">
            <v>0.55000000000000004</v>
          </cell>
          <cell r="AB336">
            <v>1.545454545454545</v>
          </cell>
          <cell r="AC336">
            <v>1</v>
          </cell>
          <cell r="AD336">
            <v>0.20508056999999999</v>
          </cell>
          <cell r="AE336">
            <v>6</v>
          </cell>
          <cell r="AF336">
            <v>12.4</v>
          </cell>
          <cell r="AG336">
            <v>43.8</v>
          </cell>
          <cell r="AH336">
            <v>67.900000000000006</v>
          </cell>
          <cell r="AI336">
            <v>91.8</v>
          </cell>
          <cell r="AJ336">
            <v>36.11</v>
          </cell>
          <cell r="AK336">
            <v>46.2</v>
          </cell>
        </row>
        <row r="337">
          <cell r="A337" t="str">
            <v>INE093I01010</v>
          </cell>
          <cell r="C337" t="str">
            <v>Oberoi Realty Limited</v>
          </cell>
          <cell r="E337" t="str">
            <v>India</v>
          </cell>
          <cell r="G337">
            <v>1303.8499999999999</v>
          </cell>
          <cell r="H337">
            <v>15.687065</v>
          </cell>
          <cell r="I337">
            <v>0.34782608695652173</v>
          </cell>
          <cell r="J337">
            <v>8</v>
          </cell>
          <cell r="K337">
            <v>23</v>
          </cell>
          <cell r="L337">
            <v>-2.939181</v>
          </cell>
          <cell r="M337">
            <v>48.083416</v>
          </cell>
          <cell r="N337">
            <v>49.539470000000001</v>
          </cell>
          <cell r="O337">
            <v>-2.9391796076946308</v>
          </cell>
          <cell r="P337">
            <v>-1.1548499999999999</v>
          </cell>
          <cell r="Q337">
            <v>48.083416</v>
          </cell>
          <cell r="R337">
            <v>48.645195000000001</v>
          </cell>
          <cell r="S337">
            <v>-1.1548499291656689</v>
          </cell>
          <cell r="T337">
            <v>850</v>
          </cell>
          <cell r="U337">
            <v>1350</v>
          </cell>
          <cell r="V337">
            <v>1796</v>
          </cell>
          <cell r="W337">
            <v>8.1687360000000014E-2</v>
          </cell>
          <cell r="X337">
            <v>3.6878027000000001E-2</v>
          </cell>
          <cell r="Y337">
            <v>4.8026680000000002E-2</v>
          </cell>
          <cell r="Z337">
            <v>18.18</v>
          </cell>
          <cell r="AA337">
            <v>11.53</v>
          </cell>
          <cell r="AB337">
            <v>0.57675628794449274</v>
          </cell>
          <cell r="AC337">
            <v>1</v>
          </cell>
          <cell r="AD337">
            <v>0.20508056999999999</v>
          </cell>
          <cell r="AE337">
            <v>14.000000000000002</v>
          </cell>
          <cell r="AF337">
            <v>42.6</v>
          </cell>
          <cell r="AG337">
            <v>84</v>
          </cell>
          <cell r="AH337">
            <v>24.9</v>
          </cell>
          <cell r="AI337">
            <v>91.8</v>
          </cell>
          <cell r="AJ337">
            <v>51.41</v>
          </cell>
          <cell r="AK337">
            <v>71.7</v>
          </cell>
        </row>
        <row r="338">
          <cell r="A338" t="str">
            <v>INE213A01029</v>
          </cell>
          <cell r="C338" t="str">
            <v>Oil &amp; Natural Gas Corp. Ltd.</v>
          </cell>
          <cell r="E338" t="str">
            <v>India</v>
          </cell>
          <cell r="G338">
            <v>234</v>
          </cell>
          <cell r="H338">
            <v>2.815334</v>
          </cell>
          <cell r="I338">
            <v>0.61538461538461542</v>
          </cell>
          <cell r="J338">
            <v>16</v>
          </cell>
          <cell r="K338">
            <v>26</v>
          </cell>
          <cell r="L338">
            <v>0.2936202</v>
          </cell>
          <cell r="M338">
            <v>38.081744999999998</v>
          </cell>
          <cell r="N338">
            <v>37.970256999999997</v>
          </cell>
          <cell r="O338">
            <v>0.29361929259525965</v>
          </cell>
          <cell r="P338">
            <v>0.45826044999999999</v>
          </cell>
          <cell r="Q338">
            <v>38.081744999999998</v>
          </cell>
          <cell r="R338">
            <v>37.908028000000002</v>
          </cell>
          <cell r="S338">
            <v>0.45825913181238853</v>
          </cell>
          <cell r="T338">
            <v>140</v>
          </cell>
          <cell r="U338">
            <v>227.5</v>
          </cell>
          <cell r="V338">
            <v>269</v>
          </cell>
          <cell r="W338">
            <v>3.0867433999999999E-2</v>
          </cell>
          <cell r="X338">
            <v>0.16274251000000001</v>
          </cell>
          <cell r="Y338">
            <v>0.16673799</v>
          </cell>
          <cell r="Z338">
            <v>6.5</v>
          </cell>
          <cell r="AA338">
            <v>8.0800529999999995</v>
          </cell>
          <cell r="AB338">
            <v>-0.19554983117066183</v>
          </cell>
          <cell r="AC338">
            <v>-1</v>
          </cell>
          <cell r="AD338">
            <v>0.20508056999999999</v>
          </cell>
          <cell r="AE338">
            <v>76.5</v>
          </cell>
          <cell r="AF338">
            <v>67.100000000000009</v>
          </cell>
          <cell r="AG338">
            <v>66.900000000000006</v>
          </cell>
          <cell r="AH338">
            <v>49.4</v>
          </cell>
          <cell r="AI338">
            <v>0.1</v>
          </cell>
          <cell r="AJ338">
            <v>57.580000000000005</v>
          </cell>
          <cell r="AK338">
            <v>78.400000000000006</v>
          </cell>
        </row>
        <row r="339">
          <cell r="A339" t="str">
            <v>INE274J01014</v>
          </cell>
          <cell r="C339" t="str">
            <v>Oil India Limited</v>
          </cell>
          <cell r="E339" t="str">
            <v>India</v>
          </cell>
          <cell r="G339">
            <v>402.9</v>
          </cell>
          <cell r="H339">
            <v>4.8474273999999999</v>
          </cell>
          <cell r="I339">
            <v>0.77777777777777779</v>
          </cell>
          <cell r="J339">
            <v>14</v>
          </cell>
          <cell r="K339">
            <v>18</v>
          </cell>
          <cell r="L339">
            <v>0.45762202000000002</v>
          </cell>
          <cell r="M339">
            <v>53.792450000000002</v>
          </cell>
          <cell r="N339">
            <v>53.547404999999998</v>
          </cell>
          <cell r="O339">
            <v>0.4576225495894759</v>
          </cell>
          <cell r="P339">
            <v>0.48894173000000002</v>
          </cell>
          <cell r="Q339">
            <v>53.792450000000002</v>
          </cell>
          <cell r="R339">
            <v>53.530715999999998</v>
          </cell>
          <cell r="S339">
            <v>0.4889417133893792</v>
          </cell>
          <cell r="T339">
            <v>240</v>
          </cell>
          <cell r="U339">
            <v>399</v>
          </cell>
          <cell r="V339">
            <v>487</v>
          </cell>
          <cell r="W339">
            <v>7.8314579999999995E-2</v>
          </cell>
          <cell r="X339">
            <v>0.13351315</v>
          </cell>
          <cell r="Y339">
            <v>0.14712602</v>
          </cell>
          <cell r="Z339">
            <v>25.28</v>
          </cell>
          <cell r="AA339">
            <v>19.293333000000001</v>
          </cell>
          <cell r="AB339">
            <v>0.31029718918965421</v>
          </cell>
          <cell r="AC339">
            <v>1</v>
          </cell>
          <cell r="AD339">
            <v>0.20508056999999999</v>
          </cell>
          <cell r="AE339">
            <v>78.3</v>
          </cell>
          <cell r="AF339">
            <v>67.7</v>
          </cell>
          <cell r="AG339">
            <v>82.6</v>
          </cell>
          <cell r="AH339">
            <v>68.7</v>
          </cell>
          <cell r="AI339">
            <v>91.8</v>
          </cell>
          <cell r="AJ339">
            <v>77.789999999999992</v>
          </cell>
          <cell r="AK339">
            <v>97.6</v>
          </cell>
        </row>
        <row r="340">
          <cell r="A340" t="str">
            <v>INE982J01020</v>
          </cell>
          <cell r="C340" t="str">
            <v>One 97 Communications Ltd.</v>
          </cell>
          <cell r="E340" t="str">
            <v>India</v>
          </cell>
          <cell r="G340">
            <v>762.9</v>
          </cell>
          <cell r="H340">
            <v>9.1787109999999998</v>
          </cell>
          <cell r="I340">
            <v>0.6875</v>
          </cell>
          <cell r="J340">
            <v>11</v>
          </cell>
          <cell r="K340">
            <v>16</v>
          </cell>
          <cell r="L340">
            <v>-100000</v>
          </cell>
          <cell r="M340">
            <v>-16.314207</v>
          </cell>
          <cell r="N340">
            <v>-14.396193999999999</v>
          </cell>
          <cell r="O340">
            <v>13.323056079961137</v>
          </cell>
          <cell r="P340">
            <v>-100000</v>
          </cell>
          <cell r="Q340">
            <v>-16.314207</v>
          </cell>
          <cell r="R340">
            <v>-12.357345</v>
          </cell>
          <cell r="S340">
            <v>32.020324754225115</v>
          </cell>
          <cell r="T340">
            <v>650</v>
          </cell>
          <cell r="U340">
            <v>950</v>
          </cell>
          <cell r="V340">
            <v>1320</v>
          </cell>
          <cell r="W340">
            <v>-6.1024700000000001E-2</v>
          </cell>
          <cell r="X340">
            <v>0</v>
          </cell>
          <cell r="Y340">
            <v>7.8293104999999997E-4</v>
          </cell>
          <cell r="Z340">
            <v>-1.2804230000000001</v>
          </cell>
          <cell r="AA340">
            <v>-1.6368077000000001</v>
          </cell>
          <cell r="AB340">
            <v>-0.21773156370171032</v>
          </cell>
          <cell r="AC340">
            <v>-1</v>
          </cell>
          <cell r="AD340">
            <v>0.20508056999999999</v>
          </cell>
          <cell r="AE340">
            <v>0.2</v>
          </cell>
          <cell r="AF340">
            <v>0.2</v>
          </cell>
          <cell r="AG340">
            <v>2.1</v>
          </cell>
          <cell r="AH340">
            <v>59.099999999999994</v>
          </cell>
          <cell r="AI340">
            <v>0.1</v>
          </cell>
          <cell r="AJ340">
            <v>6.55</v>
          </cell>
          <cell r="AK340">
            <v>0.3</v>
          </cell>
        </row>
        <row r="341">
          <cell r="A341" t="str">
            <v>INE881D01027</v>
          </cell>
          <cell r="C341" t="str">
            <v>Oracle Financial Services Software Limited</v>
          </cell>
          <cell r="E341" t="str">
            <v>India</v>
          </cell>
          <cell r="G341">
            <v>6705.45</v>
          </cell>
          <cell r="H341">
            <v>80.675569999999993</v>
          </cell>
          <cell r="I341">
            <v>1</v>
          </cell>
          <cell r="J341">
            <v>1</v>
          </cell>
          <cell r="K341">
            <v>1</v>
          </cell>
          <cell r="L341">
            <v>13.904680000000001</v>
          </cell>
          <cell r="M341">
            <v>260.5</v>
          </cell>
          <cell r="N341">
            <v>228.7</v>
          </cell>
          <cell r="O341">
            <v>13.904678618277222</v>
          </cell>
          <cell r="P341">
            <v>13.904680000000001</v>
          </cell>
          <cell r="Q341">
            <v>260.5</v>
          </cell>
          <cell r="R341">
            <v>228.7</v>
          </cell>
          <cell r="S341">
            <v>13.904678618277222</v>
          </cell>
          <cell r="T341">
            <v>6260</v>
          </cell>
          <cell r="U341">
            <v>6260</v>
          </cell>
          <cell r="V341">
            <v>6260</v>
          </cell>
          <cell r="W341">
            <v>0.32346719999999995</v>
          </cell>
          <cell r="X341">
            <v>3.8848991999999999E-2</v>
          </cell>
          <cell r="Y341">
            <v>4.2622044999999997E-2</v>
          </cell>
          <cell r="Z341">
            <v>68.7</v>
          </cell>
          <cell r="AA341">
            <v>68.7</v>
          </cell>
          <cell r="AB341">
            <v>0</v>
          </cell>
          <cell r="AC341">
            <v>0</v>
          </cell>
          <cell r="AD341">
            <v>0.20508056999999999</v>
          </cell>
          <cell r="AE341">
            <v>99.1</v>
          </cell>
          <cell r="AF341">
            <v>95.7</v>
          </cell>
          <cell r="AG341">
            <v>99</v>
          </cell>
          <cell r="AH341">
            <v>86</v>
          </cell>
          <cell r="AI341">
            <v>8.3000000000000007</v>
          </cell>
          <cell r="AJ341">
            <v>83.295000000000002</v>
          </cell>
          <cell r="AK341">
            <v>98.8</v>
          </cell>
        </row>
        <row r="342">
          <cell r="A342" t="str">
            <v>INE142Z01019</v>
          </cell>
          <cell r="C342" t="str">
            <v>Orient Electric Ltd.</v>
          </cell>
          <cell r="E342" t="str">
            <v>India</v>
          </cell>
          <cell r="G342">
            <v>210</v>
          </cell>
          <cell r="H342">
            <v>2.5265818000000002</v>
          </cell>
          <cell r="I342">
            <v>0.58823529411764708</v>
          </cell>
          <cell r="J342">
            <v>10</v>
          </cell>
          <cell r="K342">
            <v>17</v>
          </cell>
          <cell r="L342">
            <v>-4.7220690000000003</v>
          </cell>
          <cell r="M342">
            <v>4.556667</v>
          </cell>
          <cell r="N342">
            <v>4.7824999999999998</v>
          </cell>
          <cell r="O342">
            <v>-4.7220700470465227</v>
          </cell>
          <cell r="P342">
            <v>-18.73911</v>
          </cell>
          <cell r="Q342">
            <v>4.556667</v>
          </cell>
          <cell r="R342">
            <v>5.6074542999999997</v>
          </cell>
          <cell r="S342">
            <v>-18.739114824350857</v>
          </cell>
          <cell r="T342">
            <v>208</v>
          </cell>
          <cell r="U342">
            <v>246.5</v>
          </cell>
          <cell r="V342">
            <v>321</v>
          </cell>
          <cell r="W342">
            <v>7.1782179999999992E-3</v>
          </cell>
          <cell r="X342">
            <v>2.1698413E-2</v>
          </cell>
          <cell r="Y342">
            <v>3.1706959999999999E-2</v>
          </cell>
          <cell r="Z342">
            <v>1.1000000000000001</v>
          </cell>
          <cell r="AA342">
            <v>1.2616666999999999</v>
          </cell>
          <cell r="AB342">
            <v>-0.12813740744683189</v>
          </cell>
          <cell r="AC342">
            <v>-1</v>
          </cell>
          <cell r="AD342">
            <v>0.20508056999999999</v>
          </cell>
          <cell r="AE342">
            <v>9.4</v>
          </cell>
          <cell r="AF342">
            <v>8.7999999999999989</v>
          </cell>
          <cell r="AG342">
            <v>47.599999999999994</v>
          </cell>
          <cell r="AH342">
            <v>46.2</v>
          </cell>
          <cell r="AI342">
            <v>0.1</v>
          </cell>
          <cell r="AJ342">
            <v>21.085000000000001</v>
          </cell>
          <cell r="AK342">
            <v>7.1</v>
          </cell>
        </row>
        <row r="343">
          <cell r="A343" t="str">
            <v>INE761H01022</v>
          </cell>
          <cell r="C343" t="str">
            <v>Page Industries Limited</v>
          </cell>
          <cell r="E343" t="str">
            <v>India</v>
          </cell>
          <cell r="G343">
            <v>36693.550000000003</v>
          </cell>
          <cell r="H343">
            <v>441.47266000000002</v>
          </cell>
          <cell r="I343">
            <v>0.45</v>
          </cell>
          <cell r="J343">
            <v>9</v>
          </cell>
          <cell r="K343">
            <v>20</v>
          </cell>
          <cell r="L343">
            <v>-0.36652318</v>
          </cell>
          <cell r="M343">
            <v>573.31695999999999</v>
          </cell>
          <cell r="N343">
            <v>575.42600000000004</v>
          </cell>
          <cell r="O343">
            <v>-0.3665180231689269</v>
          </cell>
          <cell r="P343">
            <v>-4.5464690000000001</v>
          </cell>
          <cell r="Q343">
            <v>573.31695999999999</v>
          </cell>
          <cell r="R343">
            <v>600.62414999999999</v>
          </cell>
          <cell r="S343">
            <v>-4.5464688690922568</v>
          </cell>
          <cell r="T343">
            <v>32000</v>
          </cell>
          <cell r="U343">
            <v>40000</v>
          </cell>
          <cell r="V343">
            <v>46500</v>
          </cell>
          <cell r="W343">
            <v>3.1371290000000002E-3</v>
          </cell>
          <cell r="X343">
            <v>1.5624462E-2</v>
          </cell>
          <cell r="Y343">
            <v>1.9461550000000001E-2</v>
          </cell>
          <cell r="Z343">
            <v>141</v>
          </cell>
          <cell r="AA343">
            <v>144.13126</v>
          </cell>
          <cell r="AB343">
            <v>-2.1725058117163409E-2</v>
          </cell>
          <cell r="AC343">
            <v>0</v>
          </cell>
          <cell r="AD343">
            <v>0.20508056999999999</v>
          </cell>
          <cell r="AE343">
            <v>34.300000000000004</v>
          </cell>
          <cell r="AF343">
            <v>26.8</v>
          </cell>
          <cell r="AG343">
            <v>44.800000000000004</v>
          </cell>
          <cell r="AH343">
            <v>31</v>
          </cell>
          <cell r="AI343">
            <v>8.3000000000000007</v>
          </cell>
          <cell r="AJ343">
            <v>30.820000000000004</v>
          </cell>
          <cell r="AK343">
            <v>32.800000000000004</v>
          </cell>
        </row>
        <row r="344">
          <cell r="A344" t="str">
            <v>INE619A01035</v>
          </cell>
          <cell r="C344" t="str">
            <v>Patanjali Foods Limited</v>
          </cell>
          <cell r="E344" t="str">
            <v>India</v>
          </cell>
          <cell r="G344">
            <v>1581.35</v>
          </cell>
          <cell r="H344">
            <v>19.025763000000001</v>
          </cell>
          <cell r="I344">
            <v>1</v>
          </cell>
          <cell r="J344">
            <v>1</v>
          </cell>
          <cell r="K344">
            <v>1</v>
          </cell>
          <cell r="L344">
            <v>0</v>
          </cell>
          <cell r="M344">
            <v>27.6</v>
          </cell>
          <cell r="N344">
            <v>27.6</v>
          </cell>
          <cell r="O344">
            <v>0</v>
          </cell>
          <cell r="P344">
            <v>-4.1666626999999998</v>
          </cell>
          <cell r="Q344">
            <v>27.6</v>
          </cell>
          <cell r="R344">
            <v>28.8</v>
          </cell>
          <cell r="S344">
            <v>-4.1666666666666625</v>
          </cell>
          <cell r="T344">
            <v>1600</v>
          </cell>
          <cell r="U344">
            <v>1600</v>
          </cell>
          <cell r="V344">
            <v>1600</v>
          </cell>
          <cell r="W344">
            <v>0</v>
          </cell>
          <cell r="X344">
            <v>1.7453441E-2</v>
          </cell>
          <cell r="Y344">
            <v>3.0100862999999999E-2</v>
          </cell>
          <cell r="Z344" t="e">
            <v>#N/A</v>
          </cell>
          <cell r="AA344" t="e">
            <v>#N/A</v>
          </cell>
          <cell r="AB344">
            <v>0</v>
          </cell>
          <cell r="AC344">
            <v>0</v>
          </cell>
          <cell r="AD344">
            <v>0.20508056999999999</v>
          </cell>
          <cell r="AE344">
            <v>42.5</v>
          </cell>
          <cell r="AF344">
            <v>28.199999999999996</v>
          </cell>
          <cell r="AG344">
            <v>12.7</v>
          </cell>
          <cell r="AH344">
            <v>86</v>
          </cell>
          <cell r="AI344">
            <v>8.3000000000000007</v>
          </cell>
          <cell r="AJ344">
            <v>30.694999999999997</v>
          </cell>
          <cell r="AK344">
            <v>32.4</v>
          </cell>
        </row>
        <row r="345">
          <cell r="A345" t="str">
            <v>INE417T01026</v>
          </cell>
          <cell r="C345" t="str">
            <v>PB Fintech Limited</v>
          </cell>
          <cell r="E345" t="str">
            <v>India</v>
          </cell>
          <cell r="G345">
            <v>887.75</v>
          </cell>
          <cell r="H345">
            <v>10.680823</v>
          </cell>
          <cell r="I345">
            <v>0.6428571428571429</v>
          </cell>
          <cell r="J345">
            <v>9</v>
          </cell>
          <cell r="K345">
            <v>14</v>
          </cell>
          <cell r="L345">
            <v>-1.8579515</v>
          </cell>
          <cell r="M345">
            <v>0.85493470000000005</v>
          </cell>
          <cell r="N345">
            <v>0.87111956000000001</v>
          </cell>
          <cell r="O345">
            <v>-1.857937847245672</v>
          </cell>
          <cell r="P345">
            <v>21.027204999999999</v>
          </cell>
          <cell r="Q345">
            <v>0.85493470000000005</v>
          </cell>
          <cell r="R345">
            <v>0.70639890000000005</v>
          </cell>
          <cell r="S345">
            <v>21.027184498730112</v>
          </cell>
          <cell r="T345">
            <v>610</v>
          </cell>
          <cell r="U345">
            <v>845</v>
          </cell>
          <cell r="V345">
            <v>1100</v>
          </cell>
          <cell r="W345">
            <v>4.1367263E-3</v>
          </cell>
          <cell r="X345">
            <v>9.6303540000000003E-4</v>
          </cell>
          <cell r="Y345">
            <v>9.0553620000000008E-3</v>
          </cell>
          <cell r="Z345">
            <v>0.75</v>
          </cell>
          <cell r="AA345">
            <v>0.70394369999999995</v>
          </cell>
          <cell r="AB345">
            <v>6.5426112912154943E-2</v>
          </cell>
          <cell r="AC345">
            <v>0</v>
          </cell>
          <cell r="AD345">
            <v>0.20508056999999999</v>
          </cell>
          <cell r="AE345">
            <v>19.8</v>
          </cell>
          <cell r="AF345">
            <v>96.7</v>
          </cell>
          <cell r="AG345">
            <v>45.2</v>
          </cell>
          <cell r="AH345">
            <v>51.9</v>
          </cell>
          <cell r="AI345">
            <v>8.3000000000000007</v>
          </cell>
          <cell r="AJ345">
            <v>46.859999999999992</v>
          </cell>
          <cell r="AK345">
            <v>64.900000000000006</v>
          </cell>
        </row>
        <row r="346">
          <cell r="A346" t="str">
            <v>INE602A01031</v>
          </cell>
          <cell r="C346" t="str">
            <v>PCBL Limited</v>
          </cell>
          <cell r="E346" t="str">
            <v>India</v>
          </cell>
          <cell r="G346">
            <v>322.3</v>
          </cell>
          <cell r="H346">
            <v>3.8777013</v>
          </cell>
          <cell r="I346">
            <v>0.88888888888888884</v>
          </cell>
          <cell r="J346">
            <v>8</v>
          </cell>
          <cell r="K346">
            <v>9</v>
          </cell>
          <cell r="L346">
            <v>5.0205799999999998</v>
          </cell>
          <cell r="M346">
            <v>14.177778</v>
          </cell>
          <cell r="N346">
            <v>13.5</v>
          </cell>
          <cell r="O346">
            <v>5.0205777777777794</v>
          </cell>
          <cell r="P346">
            <v>2.7375221000000001</v>
          </cell>
          <cell r="Q346">
            <v>14.177778</v>
          </cell>
          <cell r="R346">
            <v>13.8</v>
          </cell>
          <cell r="S346">
            <v>2.7375217391304218</v>
          </cell>
          <cell r="T346">
            <v>228</v>
          </cell>
          <cell r="U346">
            <v>323</v>
          </cell>
          <cell r="V346">
            <v>371</v>
          </cell>
          <cell r="W346">
            <v>6.9099350000000004E-2</v>
          </cell>
          <cell r="X346">
            <v>4.3989383E-2</v>
          </cell>
          <cell r="Y346">
            <v>5.0987694E-2</v>
          </cell>
          <cell r="Z346" t="e">
            <v>#N/A</v>
          </cell>
          <cell r="AA346" t="e">
            <v>#N/A</v>
          </cell>
          <cell r="AB346">
            <v>0</v>
          </cell>
          <cell r="AC346">
            <v>0</v>
          </cell>
          <cell r="AD346">
            <v>0.20508056999999999</v>
          </cell>
          <cell r="AE346">
            <v>95.3</v>
          </cell>
          <cell r="AF346">
            <v>76.3</v>
          </cell>
          <cell r="AG346">
            <v>80.400000000000006</v>
          </cell>
          <cell r="AH346">
            <v>81.2</v>
          </cell>
          <cell r="AI346">
            <v>8.3000000000000007</v>
          </cell>
          <cell r="AJ346">
            <v>72.365000000000009</v>
          </cell>
          <cell r="AK346">
            <v>93.2</v>
          </cell>
        </row>
        <row r="347">
          <cell r="A347" t="str">
            <v>INE262H01013</v>
          </cell>
          <cell r="C347" t="str">
            <v>Persistent Systems Limited</v>
          </cell>
          <cell r="E347" t="str">
            <v>India</v>
          </cell>
          <cell r="G347">
            <v>8383.5499999999993</v>
          </cell>
          <cell r="H347">
            <v>100.86536</v>
          </cell>
          <cell r="I347">
            <v>0.45454545454545453</v>
          </cell>
          <cell r="J347">
            <v>15</v>
          </cell>
          <cell r="K347">
            <v>33</v>
          </cell>
          <cell r="L347">
            <v>-1.2694832</v>
          </cell>
          <cell r="M347">
            <v>144.97559000000001</v>
          </cell>
          <cell r="N347">
            <v>146.83968999999999</v>
          </cell>
          <cell r="O347">
            <v>-1.269479661799866</v>
          </cell>
          <cell r="P347">
            <v>-1.7472856999999999</v>
          </cell>
          <cell r="Q347">
            <v>144.97559000000001</v>
          </cell>
          <cell r="R347">
            <v>147.55376999999999</v>
          </cell>
          <cell r="S347">
            <v>-1.7472816858559281</v>
          </cell>
          <cell r="T347">
            <v>4675</v>
          </cell>
          <cell r="U347">
            <v>7917.5</v>
          </cell>
          <cell r="V347">
            <v>9970</v>
          </cell>
          <cell r="W347">
            <v>0.23678670000000002</v>
          </cell>
          <cell r="X347">
            <v>1.7292865000000001E-2</v>
          </cell>
          <cell r="Y347">
            <v>2.1976297999999998E-2</v>
          </cell>
          <cell r="Z347">
            <v>39.450000000000003</v>
          </cell>
          <cell r="AA347">
            <v>39.191665999999998</v>
          </cell>
          <cell r="AB347">
            <v>6.5915544391506042E-3</v>
          </cell>
          <cell r="AC347">
            <v>0</v>
          </cell>
          <cell r="AD347">
            <v>0.20508056999999999</v>
          </cell>
          <cell r="AE347">
            <v>23.400000000000002</v>
          </cell>
          <cell r="AF347">
            <v>39.6</v>
          </cell>
          <cell r="AG347">
            <v>97.6</v>
          </cell>
          <cell r="AH347">
            <v>31.4</v>
          </cell>
          <cell r="AI347">
            <v>8.3000000000000007</v>
          </cell>
          <cell r="AJ347">
            <v>44.534999999999997</v>
          </cell>
          <cell r="AK347">
            <v>61.1</v>
          </cell>
        </row>
        <row r="348">
          <cell r="A348" t="str">
            <v>INE347G01014</v>
          </cell>
          <cell r="C348" t="str">
            <v>Petronet Lng Limited</v>
          </cell>
          <cell r="E348" t="str">
            <v>India</v>
          </cell>
          <cell r="G348">
            <v>256.60000000000002</v>
          </cell>
          <cell r="H348">
            <v>3.0872424000000001</v>
          </cell>
          <cell r="I348">
            <v>0.34482758620689657</v>
          </cell>
          <cell r="J348">
            <v>10</v>
          </cell>
          <cell r="K348">
            <v>29</v>
          </cell>
          <cell r="L348">
            <v>5.0741660000000001E-2</v>
          </cell>
          <cell r="M348">
            <v>22.14011</v>
          </cell>
          <cell r="N348">
            <v>22.128881</v>
          </cell>
          <cell r="O348">
            <v>5.0743641307482434E-2</v>
          </cell>
          <cell r="P348">
            <v>3.2663088</v>
          </cell>
          <cell r="Q348">
            <v>22.14011</v>
          </cell>
          <cell r="R348">
            <v>21.439820000000001</v>
          </cell>
          <cell r="S348">
            <v>3.2663054074147935</v>
          </cell>
          <cell r="T348">
            <v>175</v>
          </cell>
          <cell r="U348">
            <v>220</v>
          </cell>
          <cell r="V348">
            <v>303</v>
          </cell>
          <cell r="W348">
            <v>1.6932220000000001E-3</v>
          </cell>
          <cell r="X348">
            <v>8.6282570000000003E-2</v>
          </cell>
          <cell r="Y348">
            <v>9.0763899999999995E-2</v>
          </cell>
          <cell r="Z348">
            <v>5.45</v>
          </cell>
          <cell r="AA348">
            <v>6.1283336000000004</v>
          </cell>
          <cell r="AB348">
            <v>-0.11068809961650916</v>
          </cell>
          <cell r="AC348">
            <v>-1</v>
          </cell>
          <cell r="AD348">
            <v>0.20508056999999999</v>
          </cell>
          <cell r="AE348">
            <v>73.8</v>
          </cell>
          <cell r="AF348">
            <v>78.5</v>
          </cell>
          <cell r="AG348">
            <v>43</v>
          </cell>
          <cell r="AH348">
            <v>24.5</v>
          </cell>
          <cell r="AI348">
            <v>0.1</v>
          </cell>
          <cell r="AJ348">
            <v>51.290000000000006</v>
          </cell>
          <cell r="AK348">
            <v>71.5</v>
          </cell>
        </row>
        <row r="349">
          <cell r="A349" t="str">
            <v>INE182A01018</v>
          </cell>
          <cell r="C349" t="str">
            <v>PFIZER LIMITED</v>
          </cell>
          <cell r="E349" t="str">
            <v>India</v>
          </cell>
          <cell r="G349">
            <v>4286.25</v>
          </cell>
          <cell r="H349">
            <v>51.569339999999997</v>
          </cell>
          <cell r="I349">
            <v>1</v>
          </cell>
          <cell r="J349">
            <v>3</v>
          </cell>
          <cell r="K349">
            <v>3</v>
          </cell>
          <cell r="L349">
            <v>0</v>
          </cell>
          <cell r="M349">
            <v>119.333336</v>
          </cell>
          <cell r="N349">
            <v>119.333336</v>
          </cell>
          <cell r="O349">
            <v>0</v>
          </cell>
          <cell r="P349">
            <v>-5.4660634999999997</v>
          </cell>
          <cell r="Q349">
            <v>119.333336</v>
          </cell>
          <cell r="R349">
            <v>126.23333</v>
          </cell>
          <cell r="S349">
            <v>-5.4660635190404872</v>
          </cell>
          <cell r="T349">
            <v>4125</v>
          </cell>
          <cell r="U349">
            <v>4500</v>
          </cell>
          <cell r="V349">
            <v>4954</v>
          </cell>
          <cell r="W349">
            <v>0</v>
          </cell>
          <cell r="X349">
            <v>2.7840963999999999E-2</v>
          </cell>
          <cell r="Y349">
            <v>3.3728006999999997E-2</v>
          </cell>
          <cell r="Z349">
            <v>32.799999999999997</v>
          </cell>
          <cell r="AA349">
            <v>32.799999999999997</v>
          </cell>
          <cell r="AB349">
            <v>0</v>
          </cell>
          <cell r="AC349">
            <v>0</v>
          </cell>
          <cell r="AD349">
            <v>0.20508056999999999</v>
          </cell>
          <cell r="AE349">
            <v>42.5</v>
          </cell>
          <cell r="AF349">
            <v>25.4</v>
          </cell>
          <cell r="AG349">
            <v>12.7</v>
          </cell>
          <cell r="AH349">
            <v>86</v>
          </cell>
          <cell r="AI349">
            <v>8.3000000000000007</v>
          </cell>
          <cell r="AJ349">
            <v>29.995000000000001</v>
          </cell>
          <cell r="AK349">
            <v>31.6</v>
          </cell>
        </row>
        <row r="350">
          <cell r="A350" t="str">
            <v>INE603J01030</v>
          </cell>
          <cell r="C350" t="str">
            <v>PI Industries Limited</v>
          </cell>
          <cell r="E350" t="str">
            <v>India</v>
          </cell>
          <cell r="G350">
            <v>3244.2</v>
          </cell>
          <cell r="H350">
            <v>39.032077999999998</v>
          </cell>
          <cell r="I350">
            <v>0.69565217391304346</v>
          </cell>
          <cell r="J350">
            <v>16</v>
          </cell>
          <cell r="K350">
            <v>23</v>
          </cell>
          <cell r="L350">
            <v>-0.31918716000000003</v>
          </cell>
          <cell r="M350">
            <v>103.8659</v>
          </cell>
          <cell r="N350">
            <v>104.19849000000001</v>
          </cell>
          <cell r="O350">
            <v>-0.31918888651841781</v>
          </cell>
          <cell r="P350">
            <v>1.8305610000000001</v>
          </cell>
          <cell r="Q350">
            <v>103.8659</v>
          </cell>
          <cell r="R350">
            <v>101.99875</v>
          </cell>
          <cell r="S350">
            <v>1.830561649039808</v>
          </cell>
          <cell r="T350">
            <v>2700</v>
          </cell>
          <cell r="U350">
            <v>4100</v>
          </cell>
          <cell r="V350">
            <v>4830</v>
          </cell>
          <cell r="W350">
            <v>-2.1276390000000002E-3</v>
          </cell>
          <cell r="X350">
            <v>3.2015874999999999E-2</v>
          </cell>
          <cell r="Y350">
            <v>3.6535564999999999E-2</v>
          </cell>
          <cell r="Z350">
            <v>24.4</v>
          </cell>
          <cell r="AA350">
            <v>24.326665999999999</v>
          </cell>
          <cell r="AB350">
            <v>3.0145520146491744E-3</v>
          </cell>
          <cell r="AC350">
            <v>0</v>
          </cell>
          <cell r="AD350">
            <v>0.20508056999999999</v>
          </cell>
          <cell r="AE350">
            <v>35.5</v>
          </cell>
          <cell r="AF350">
            <v>73.7</v>
          </cell>
          <cell r="AG350">
            <v>11.5</v>
          </cell>
          <cell r="AH350">
            <v>60.3</v>
          </cell>
          <cell r="AI350">
            <v>8.3000000000000007</v>
          </cell>
          <cell r="AJ350">
            <v>37.449999999999996</v>
          </cell>
          <cell r="AK350">
            <v>48.8</v>
          </cell>
        </row>
        <row r="351">
          <cell r="A351" t="str">
            <v>INE318A01026</v>
          </cell>
          <cell r="C351" t="str">
            <v>Pidilite Industries Limited</v>
          </cell>
          <cell r="E351" t="str">
            <v>India</v>
          </cell>
          <cell r="G351">
            <v>2591.1999999999998</v>
          </cell>
          <cell r="H351">
            <v>31.175612999999998</v>
          </cell>
          <cell r="I351">
            <v>0.44444444444444442</v>
          </cell>
          <cell r="J351">
            <v>8</v>
          </cell>
          <cell r="K351">
            <v>18</v>
          </cell>
          <cell r="L351">
            <v>1.3819504</v>
          </cell>
          <cell r="M351">
            <v>37.867319999999999</v>
          </cell>
          <cell r="N351">
            <v>37.351146999999997</v>
          </cell>
          <cell r="O351">
            <v>1.3819468515920086</v>
          </cell>
          <cell r="P351">
            <v>1.5007383000000001</v>
          </cell>
          <cell r="Q351">
            <v>37.867319999999999</v>
          </cell>
          <cell r="R351">
            <v>37.307434000000001</v>
          </cell>
          <cell r="S351">
            <v>1.5007357514858821</v>
          </cell>
          <cell r="T351">
            <v>2200</v>
          </cell>
          <cell r="U351">
            <v>2675</v>
          </cell>
          <cell r="V351">
            <v>3220</v>
          </cell>
          <cell r="W351">
            <v>7.1132407000000009E-2</v>
          </cell>
          <cell r="X351">
            <v>1.4613816999999999E-2</v>
          </cell>
          <cell r="Y351">
            <v>1.6899025000000002E-2</v>
          </cell>
          <cell r="Z351">
            <v>8.156015</v>
          </cell>
          <cell r="AA351">
            <v>8.156015</v>
          </cell>
          <cell r="AB351">
            <v>0</v>
          </cell>
          <cell r="AC351">
            <v>0</v>
          </cell>
          <cell r="AD351">
            <v>0.20508056999999999</v>
          </cell>
          <cell r="AE351">
            <v>86.3</v>
          </cell>
          <cell r="AF351">
            <v>72.7</v>
          </cell>
          <cell r="AG351">
            <v>80.800000000000011</v>
          </cell>
          <cell r="AH351">
            <v>30.2</v>
          </cell>
          <cell r="AI351">
            <v>8.3000000000000007</v>
          </cell>
          <cell r="AJ351">
            <v>64.215000000000003</v>
          </cell>
          <cell r="AK351">
            <v>86.4</v>
          </cell>
        </row>
        <row r="352">
          <cell r="A352" t="str">
            <v>INE572E01012</v>
          </cell>
          <cell r="C352" t="str">
            <v>PNB Housing Finance Limited</v>
          </cell>
          <cell r="E352" t="str">
            <v>India</v>
          </cell>
          <cell r="G352">
            <v>819</v>
          </cell>
          <cell r="H352">
            <v>9.853669</v>
          </cell>
          <cell r="I352">
            <v>0.875</v>
          </cell>
          <cell r="J352">
            <v>7</v>
          </cell>
          <cell r="K352">
            <v>8</v>
          </cell>
          <cell r="L352">
            <v>-1.8956423</v>
          </cell>
          <cell r="M352">
            <v>56.9925</v>
          </cell>
          <cell r="N352">
            <v>58.09375</v>
          </cell>
          <cell r="O352">
            <v>-1.8956428187197449</v>
          </cell>
          <cell r="P352">
            <v>-1.8956423</v>
          </cell>
          <cell r="Q352">
            <v>56.9925</v>
          </cell>
          <cell r="R352">
            <v>58.09375</v>
          </cell>
          <cell r="S352">
            <v>-1.8956428187197449</v>
          </cell>
          <cell r="T352">
            <v>725</v>
          </cell>
          <cell r="U352">
            <v>918</v>
          </cell>
          <cell r="V352">
            <v>1025</v>
          </cell>
          <cell r="W352">
            <v>8.7980909999999996E-2</v>
          </cell>
          <cell r="X352">
            <v>6.9587916E-2</v>
          </cell>
          <cell r="Y352">
            <v>8.0914230000000004E-2</v>
          </cell>
          <cell r="Z352">
            <v>14.3</v>
          </cell>
          <cell r="AA352">
            <v>14.3</v>
          </cell>
          <cell r="AB352">
            <v>0</v>
          </cell>
          <cell r="AC352">
            <v>0</v>
          </cell>
          <cell r="AD352">
            <v>0.20508056999999999</v>
          </cell>
          <cell r="AE352">
            <v>19.2</v>
          </cell>
          <cell r="AF352">
            <v>39</v>
          </cell>
          <cell r="AG352">
            <v>85.8</v>
          </cell>
          <cell r="AH352">
            <v>79.600000000000009</v>
          </cell>
          <cell r="AI352">
            <v>8.3000000000000007</v>
          </cell>
          <cell r="AJ352">
            <v>45.204999999999998</v>
          </cell>
          <cell r="AK352">
            <v>62.5</v>
          </cell>
        </row>
        <row r="353">
          <cell r="A353" t="str">
            <v>INE195J01029</v>
          </cell>
          <cell r="C353" t="str">
            <v>PNC Infratech Ltd</v>
          </cell>
          <cell r="E353" t="str">
            <v>India</v>
          </cell>
          <cell r="G353">
            <v>414.55</v>
          </cell>
          <cell r="H353">
            <v>4.9875927000000004</v>
          </cell>
          <cell r="I353">
            <v>0.93333333333333335</v>
          </cell>
          <cell r="J353">
            <v>14</v>
          </cell>
          <cell r="K353">
            <v>15</v>
          </cell>
          <cell r="L353">
            <v>-0.42139482</v>
          </cell>
          <cell r="M353">
            <v>25.6</v>
          </cell>
          <cell r="N353">
            <v>25.708334000000001</v>
          </cell>
          <cell r="O353">
            <v>-0.42139642343218542</v>
          </cell>
          <cell r="P353">
            <v>0.69591795999999995</v>
          </cell>
          <cell r="Q353">
            <v>25.6</v>
          </cell>
          <cell r="R353">
            <v>25.423076999999999</v>
          </cell>
          <cell r="S353">
            <v>0.69591497520147261</v>
          </cell>
          <cell r="T353">
            <v>337</v>
          </cell>
          <cell r="U353">
            <v>432</v>
          </cell>
          <cell r="V353">
            <v>565</v>
          </cell>
          <cell r="W353">
            <v>8.1146289999999999E-3</v>
          </cell>
          <cell r="X353">
            <v>6.1753710000000003E-2</v>
          </cell>
          <cell r="Y353">
            <v>6.9165909999999997E-2</v>
          </cell>
          <cell r="Z353">
            <v>6.4</v>
          </cell>
          <cell r="AA353">
            <v>5.9020000000000001</v>
          </cell>
          <cell r="AB353">
            <v>8.4378176889190248E-2</v>
          </cell>
          <cell r="AC353">
            <v>0</v>
          </cell>
          <cell r="AD353">
            <v>0.20508056999999999</v>
          </cell>
          <cell r="AE353">
            <v>33.5</v>
          </cell>
          <cell r="AF353">
            <v>69.899999999999991</v>
          </cell>
          <cell r="AG353">
            <v>48.199999999999996</v>
          </cell>
          <cell r="AH353">
            <v>84</v>
          </cell>
          <cell r="AI353">
            <v>8.3000000000000007</v>
          </cell>
          <cell r="AJ353">
            <v>47.544999999999995</v>
          </cell>
          <cell r="AK353">
            <v>65.900000000000006</v>
          </cell>
        </row>
        <row r="354">
          <cell r="A354" t="str">
            <v>INE205C01021</v>
          </cell>
          <cell r="C354" t="str">
            <v>Poly Medicure Limited</v>
          </cell>
          <cell r="E354" t="str">
            <v>India</v>
          </cell>
          <cell r="G354">
            <v>1422.95</v>
          </cell>
          <cell r="H354">
            <v>17.119997000000001</v>
          </cell>
          <cell r="I354">
            <v>0.66666666666666663</v>
          </cell>
          <cell r="J354">
            <v>2</v>
          </cell>
          <cell r="K354">
            <v>3</v>
          </cell>
          <cell r="L354">
            <v>0</v>
          </cell>
          <cell r="M354">
            <v>26.333334000000001</v>
          </cell>
          <cell r="N354">
            <v>26.333334000000001</v>
          </cell>
          <cell r="O354">
            <v>0</v>
          </cell>
          <cell r="P354">
            <v>0.12674803000000001</v>
          </cell>
          <cell r="Q354">
            <v>26.333334000000001</v>
          </cell>
          <cell r="R354">
            <v>26.3</v>
          </cell>
          <cell r="S354">
            <v>0.1267452471482855</v>
          </cell>
          <cell r="T354">
            <v>1192</v>
          </cell>
          <cell r="U354">
            <v>1470</v>
          </cell>
          <cell r="V354">
            <v>1822</v>
          </cell>
          <cell r="W354">
            <v>0</v>
          </cell>
          <cell r="X354">
            <v>1.8506155999999999E-2</v>
          </cell>
          <cell r="Y354">
            <v>2.4479661E-2</v>
          </cell>
          <cell r="Z354">
            <v>7.2</v>
          </cell>
          <cell r="AA354">
            <v>6.9</v>
          </cell>
          <cell r="AB354">
            <v>4.3478260869565188E-2</v>
          </cell>
          <cell r="AC354">
            <v>0</v>
          </cell>
          <cell r="AD354">
            <v>0.20508056999999999</v>
          </cell>
          <cell r="AE354">
            <v>42.5</v>
          </cell>
          <cell r="AF354">
            <v>64.7</v>
          </cell>
          <cell r="AG354">
            <v>12.7</v>
          </cell>
          <cell r="AH354">
            <v>54.300000000000004</v>
          </cell>
          <cell r="AI354">
            <v>8.3000000000000007</v>
          </cell>
          <cell r="AJ354">
            <v>36.65</v>
          </cell>
          <cell r="AK354">
            <v>46.800000000000004</v>
          </cell>
        </row>
        <row r="355">
          <cell r="A355" t="str">
            <v>INE455K01017</v>
          </cell>
          <cell r="C355" t="str">
            <v>Polycab India Ltd.</v>
          </cell>
          <cell r="E355" t="str">
            <v>India</v>
          </cell>
          <cell r="G355">
            <v>4342.3500000000004</v>
          </cell>
          <cell r="H355">
            <v>52.244297000000003</v>
          </cell>
          <cell r="I355">
            <v>0.75</v>
          </cell>
          <cell r="J355">
            <v>21</v>
          </cell>
          <cell r="K355">
            <v>28</v>
          </cell>
          <cell r="L355">
            <v>-0.13986050999999999</v>
          </cell>
          <cell r="M355">
            <v>115.566025</v>
          </cell>
          <cell r="N355">
            <v>115.72788</v>
          </cell>
          <cell r="O355">
            <v>-0.13985826060237683</v>
          </cell>
          <cell r="P355">
            <v>0.73204862999999998</v>
          </cell>
          <cell r="Q355">
            <v>115.566025</v>
          </cell>
          <cell r="R355">
            <v>114.72617</v>
          </cell>
          <cell r="S355">
            <v>0.73205180648843182</v>
          </cell>
          <cell r="T355">
            <v>3969</v>
          </cell>
          <cell r="U355">
            <v>5176</v>
          </cell>
          <cell r="V355">
            <v>6276</v>
          </cell>
          <cell r="W355">
            <v>-7.7945513999999994E-2</v>
          </cell>
          <cell r="X355">
            <v>2.6613705000000001E-2</v>
          </cell>
          <cell r="Y355">
            <v>3.0472198999999998E-2</v>
          </cell>
          <cell r="Z355">
            <v>30.83</v>
          </cell>
          <cell r="AA355">
            <v>31.123332999999999</v>
          </cell>
          <cell r="AB355">
            <v>-9.4248581924050168E-3</v>
          </cell>
          <cell r="AC355">
            <v>0</v>
          </cell>
          <cell r="AD355">
            <v>0.20508056999999999</v>
          </cell>
          <cell r="AE355">
            <v>38.700000000000003</v>
          </cell>
          <cell r="AF355">
            <v>70.099999999999994</v>
          </cell>
          <cell r="AG355">
            <v>0.89999999999999991</v>
          </cell>
          <cell r="AH355">
            <v>65.3</v>
          </cell>
          <cell r="AI355">
            <v>8.3000000000000007</v>
          </cell>
          <cell r="AJ355">
            <v>35.199999999999996</v>
          </cell>
          <cell r="AK355">
            <v>43</v>
          </cell>
        </row>
        <row r="356">
          <cell r="A356" t="str">
            <v>INE633B01018</v>
          </cell>
          <cell r="C356" t="str">
            <v>Polyplex Corporation Limited</v>
          </cell>
          <cell r="E356" t="str">
            <v>India</v>
          </cell>
          <cell r="G356">
            <v>1007.4</v>
          </cell>
          <cell r="H356">
            <v>12.120374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 t="e">
            <v>#N/A</v>
          </cell>
          <cell r="Z356" t="e">
            <v>#N/A</v>
          </cell>
          <cell r="AA356" t="e">
            <v>#N/A</v>
          </cell>
          <cell r="AB356">
            <v>0</v>
          </cell>
          <cell r="AC356">
            <v>0</v>
          </cell>
          <cell r="AD356">
            <v>0.20508056999999999</v>
          </cell>
          <cell r="AE356">
            <v>42.5</v>
          </cell>
          <cell r="AF356">
            <v>49.4</v>
          </cell>
          <cell r="AG356">
            <v>12.7</v>
          </cell>
          <cell r="AH356">
            <v>0.1</v>
          </cell>
          <cell r="AI356">
            <v>8.3000000000000007</v>
          </cell>
          <cell r="AJ356">
            <v>27.405000000000005</v>
          </cell>
          <cell r="AK356">
            <v>17.100000000000001</v>
          </cell>
        </row>
        <row r="357">
          <cell r="A357" t="str">
            <v>INE511C01022</v>
          </cell>
          <cell r="C357" t="str">
            <v>Poonawalla Fincorp Limited</v>
          </cell>
          <cell r="E357" t="str">
            <v>India</v>
          </cell>
          <cell r="G357">
            <v>477.55</v>
          </cell>
          <cell r="H357">
            <v>5.7455673000000003</v>
          </cell>
          <cell r="I357">
            <v>0.83333333333333337</v>
          </cell>
          <cell r="J357">
            <v>5</v>
          </cell>
          <cell r="K357">
            <v>6</v>
          </cell>
          <cell r="L357">
            <v>7.6839833000000004</v>
          </cell>
          <cell r="M357">
            <v>19.899999999999999</v>
          </cell>
          <cell r="N357">
            <v>18.48</v>
          </cell>
          <cell r="O357">
            <v>7.6839826839826708</v>
          </cell>
          <cell r="P357">
            <v>30.577427</v>
          </cell>
          <cell r="Q357">
            <v>19.899999999999999</v>
          </cell>
          <cell r="R357">
            <v>15.24</v>
          </cell>
          <cell r="S357">
            <v>30.577427821522306</v>
          </cell>
          <cell r="T357">
            <v>440</v>
          </cell>
          <cell r="U357">
            <v>560</v>
          </cell>
          <cell r="V357">
            <v>620</v>
          </cell>
          <cell r="W357">
            <v>0.12959108999999999</v>
          </cell>
          <cell r="X357">
            <v>4.1671026E-2</v>
          </cell>
          <cell r="Y357">
            <v>3.6540679999999999E-2</v>
          </cell>
          <cell r="Z357" t="e">
            <v>#N/A</v>
          </cell>
          <cell r="AA357" t="e">
            <v>#N/A</v>
          </cell>
          <cell r="AB357">
            <v>0</v>
          </cell>
          <cell r="AC357">
            <v>0</v>
          </cell>
          <cell r="AD357">
            <v>0.20508056999999999</v>
          </cell>
          <cell r="AE357">
            <v>97.3</v>
          </cell>
          <cell r="AF357">
            <v>97.7</v>
          </cell>
          <cell r="AG357">
            <v>91.8</v>
          </cell>
          <cell r="AH357">
            <v>74.900000000000006</v>
          </cell>
          <cell r="AI357">
            <v>8.3000000000000007</v>
          </cell>
          <cell r="AJ357">
            <v>80.435000000000002</v>
          </cell>
          <cell r="AK357">
            <v>98.4</v>
          </cell>
        </row>
        <row r="358">
          <cell r="A358" t="str">
            <v>INE134E01011</v>
          </cell>
          <cell r="C358" t="str">
            <v>Power Finance Corporation Limited</v>
          </cell>
          <cell r="E358" t="str">
            <v>India</v>
          </cell>
          <cell r="G358">
            <v>419.05</v>
          </cell>
          <cell r="H358">
            <v>5.0417337</v>
          </cell>
          <cell r="I358">
            <v>1</v>
          </cell>
          <cell r="J358">
            <v>6</v>
          </cell>
          <cell r="K358">
            <v>6</v>
          </cell>
          <cell r="L358">
            <v>-2.58813</v>
          </cell>
          <cell r="M358">
            <v>43.66</v>
          </cell>
          <cell r="N358">
            <v>44.82</v>
          </cell>
          <cell r="O358">
            <v>-2.5881302989736787</v>
          </cell>
          <cell r="P358">
            <v>14.689501</v>
          </cell>
          <cell r="Q358">
            <v>43.66</v>
          </cell>
          <cell r="R358">
            <v>38.067999999999998</v>
          </cell>
          <cell r="S358">
            <v>14.689502994641156</v>
          </cell>
          <cell r="T358">
            <v>310</v>
          </cell>
          <cell r="U358">
            <v>416.5</v>
          </cell>
          <cell r="V358">
            <v>490</v>
          </cell>
          <cell r="W358">
            <v>0.20068529999999998</v>
          </cell>
          <cell r="X358">
            <v>0.10418805</v>
          </cell>
          <cell r="Y358">
            <v>0.11263572400000001</v>
          </cell>
          <cell r="Z358">
            <v>9.9</v>
          </cell>
          <cell r="AA358">
            <v>9.9</v>
          </cell>
          <cell r="AB358">
            <v>0</v>
          </cell>
          <cell r="AC358">
            <v>0</v>
          </cell>
          <cell r="AD358">
            <v>0.20508056999999999</v>
          </cell>
          <cell r="AE358">
            <v>15.8</v>
          </cell>
          <cell r="AF358">
            <v>95.899999999999991</v>
          </cell>
          <cell r="AG358">
            <v>96.6</v>
          </cell>
          <cell r="AH358">
            <v>86</v>
          </cell>
          <cell r="AI358">
            <v>8.3000000000000007</v>
          </cell>
          <cell r="AJ358">
            <v>61.919999999999995</v>
          </cell>
          <cell r="AK358">
            <v>82.8</v>
          </cell>
        </row>
        <row r="359">
          <cell r="A359" t="str">
            <v>INE752E01010</v>
          </cell>
          <cell r="C359" t="str">
            <v>Power Grid Corporation of India Limited</v>
          </cell>
          <cell r="E359" t="str">
            <v>India</v>
          </cell>
          <cell r="G359">
            <v>245.45</v>
          </cell>
          <cell r="H359">
            <v>2.9530927999999999</v>
          </cell>
          <cell r="I359">
            <v>0.61111111111111116</v>
          </cell>
          <cell r="J359">
            <v>11</v>
          </cell>
          <cell r="K359">
            <v>18</v>
          </cell>
          <cell r="L359">
            <v>-0.10001839999999999</v>
          </cell>
          <cell r="M359">
            <v>16.560950999999999</v>
          </cell>
          <cell r="N359">
            <v>16.577532000000001</v>
          </cell>
          <cell r="O359">
            <v>-0.10002091988121631</v>
          </cell>
          <cell r="P359">
            <v>0.28921180000000002</v>
          </cell>
          <cell r="Q359">
            <v>16.560950999999999</v>
          </cell>
          <cell r="R359">
            <v>16.513193000000001</v>
          </cell>
          <cell r="S359">
            <v>0.28921117799567408</v>
          </cell>
          <cell r="T359">
            <v>200</v>
          </cell>
          <cell r="U359">
            <v>230.5</v>
          </cell>
          <cell r="V359">
            <v>270</v>
          </cell>
          <cell r="W359">
            <v>4.5047325999999999E-2</v>
          </cell>
          <cell r="X359">
            <v>6.7471790000000004E-2</v>
          </cell>
          <cell r="Y359">
            <v>7.1972005000000006E-2</v>
          </cell>
          <cell r="Z359">
            <v>4.2</v>
          </cell>
          <cell r="AA359">
            <v>4.1083508000000002</v>
          </cell>
          <cell r="AB359">
            <v>2.2308026860802688E-2</v>
          </cell>
          <cell r="AC359">
            <v>0</v>
          </cell>
          <cell r="AD359">
            <v>0.20508056999999999</v>
          </cell>
          <cell r="AE359">
            <v>39.5</v>
          </cell>
          <cell r="AF359">
            <v>65.900000000000006</v>
          </cell>
          <cell r="AG359">
            <v>73.3</v>
          </cell>
          <cell r="AH359">
            <v>48.8</v>
          </cell>
          <cell r="AI359">
            <v>8.3000000000000007</v>
          </cell>
          <cell r="AJ359">
            <v>50.8</v>
          </cell>
          <cell r="AK359">
            <v>70.5</v>
          </cell>
        </row>
        <row r="360">
          <cell r="A360" t="str">
            <v>INE074A01025</v>
          </cell>
          <cell r="C360" t="str">
            <v>PRAJ Industries Limited</v>
          </cell>
          <cell r="E360" t="str">
            <v>India</v>
          </cell>
          <cell r="G360">
            <v>511.7</v>
          </cell>
          <cell r="H360">
            <v>6.1564379999999996</v>
          </cell>
          <cell r="I360">
            <v>0.8571428571428571</v>
          </cell>
          <cell r="J360">
            <v>6</v>
          </cell>
          <cell r="K360">
            <v>7</v>
          </cell>
          <cell r="L360">
            <v>0</v>
          </cell>
          <cell r="M360">
            <v>16.600000000000001</v>
          </cell>
          <cell r="N360">
            <v>16.600000000000001</v>
          </cell>
          <cell r="O360">
            <v>0</v>
          </cell>
          <cell r="P360">
            <v>-2.4485762000000002</v>
          </cell>
          <cell r="Q360">
            <v>16.600000000000001</v>
          </cell>
          <cell r="R360">
            <v>17.016666000000001</v>
          </cell>
          <cell r="S360">
            <v>-2.4485760019030689</v>
          </cell>
          <cell r="T360">
            <v>575</v>
          </cell>
          <cell r="U360">
            <v>611</v>
          </cell>
          <cell r="V360">
            <v>805</v>
          </cell>
          <cell r="W360">
            <v>0</v>
          </cell>
          <cell r="X360">
            <v>3.2440881999999997E-2</v>
          </cell>
          <cell r="Y360">
            <v>3.9504174000000003E-2</v>
          </cell>
          <cell r="Z360">
            <v>4.4000000000000004</v>
          </cell>
          <cell r="AA360">
            <v>4.1500000000000004</v>
          </cell>
          <cell r="AB360">
            <v>6.024096385542177E-2</v>
          </cell>
          <cell r="AC360">
            <v>0</v>
          </cell>
          <cell r="AD360">
            <v>0.20508056999999999</v>
          </cell>
          <cell r="AE360">
            <v>42.5</v>
          </cell>
          <cell r="AF360">
            <v>35.799999999999997</v>
          </cell>
          <cell r="AG360">
            <v>12.7</v>
          </cell>
          <cell r="AH360">
            <v>77.2</v>
          </cell>
          <cell r="AI360">
            <v>8.3000000000000007</v>
          </cell>
          <cell r="AJ360">
            <v>31.715</v>
          </cell>
          <cell r="AK360">
            <v>35.6</v>
          </cell>
        </row>
        <row r="361">
          <cell r="A361" t="str">
            <v>INE811K01011</v>
          </cell>
          <cell r="C361" t="str">
            <v>Prestige Estates Projects Limited</v>
          </cell>
          <cell r="E361" t="str">
            <v>India</v>
          </cell>
          <cell r="G361">
            <v>1205.95</v>
          </cell>
          <cell r="H361">
            <v>14.509195999999999</v>
          </cell>
          <cell r="I361">
            <v>0.75</v>
          </cell>
          <cell r="J361">
            <v>12</v>
          </cell>
          <cell r="K361">
            <v>16</v>
          </cell>
          <cell r="L361">
            <v>-0.62042830000000004</v>
          </cell>
          <cell r="M361">
            <v>26.796296999999999</v>
          </cell>
          <cell r="N361">
            <v>26.963587</v>
          </cell>
          <cell r="O361">
            <v>-0.62042932195928158</v>
          </cell>
          <cell r="P361">
            <v>48.887343999999999</v>
          </cell>
          <cell r="Q361">
            <v>26.796296999999999</v>
          </cell>
          <cell r="R361">
            <v>17.997699999999998</v>
          </cell>
          <cell r="S361">
            <v>48.887341160259368</v>
          </cell>
          <cell r="T361">
            <v>815</v>
          </cell>
          <cell r="U361">
            <v>1000</v>
          </cell>
          <cell r="V361">
            <v>1596</v>
          </cell>
          <cell r="W361">
            <v>0.15246095000000001</v>
          </cell>
          <cell r="X361">
            <v>2.2220073E-2</v>
          </cell>
          <cell r="Y361">
            <v>1.9995329999999999E-2</v>
          </cell>
          <cell r="Z361">
            <v>4.43</v>
          </cell>
          <cell r="AA361">
            <v>4.43</v>
          </cell>
          <cell r="AB361">
            <v>0</v>
          </cell>
          <cell r="AC361">
            <v>0</v>
          </cell>
          <cell r="AD361">
            <v>0.20508056999999999</v>
          </cell>
          <cell r="AE361">
            <v>30.099999999999998</v>
          </cell>
          <cell r="AF361">
            <v>98.7</v>
          </cell>
          <cell r="AG361">
            <v>93.4</v>
          </cell>
          <cell r="AH361">
            <v>65.3</v>
          </cell>
          <cell r="AI361">
            <v>8.3000000000000007</v>
          </cell>
          <cell r="AJ361">
            <v>63.325000000000003</v>
          </cell>
          <cell r="AK361">
            <v>84.6</v>
          </cell>
        </row>
        <row r="362">
          <cell r="A362" t="str">
            <v>INE689W01016</v>
          </cell>
          <cell r="C362" t="str">
            <v>Prince Pipes And Fittings Ltd</v>
          </cell>
          <cell r="E362" t="str">
            <v>India</v>
          </cell>
          <cell r="G362">
            <v>689.7</v>
          </cell>
          <cell r="H362">
            <v>8.2980169999999998</v>
          </cell>
          <cell r="I362">
            <v>0.72727272727272729</v>
          </cell>
          <cell r="J362">
            <v>8</v>
          </cell>
          <cell r="K362">
            <v>11</v>
          </cell>
          <cell r="L362">
            <v>2.2727293999999998</v>
          </cell>
          <cell r="M362">
            <v>19.681818</v>
          </cell>
          <cell r="N362">
            <v>19.244444000000001</v>
          </cell>
          <cell r="O362">
            <v>2.2727286899013377</v>
          </cell>
          <cell r="P362">
            <v>2.2528657999999999</v>
          </cell>
          <cell r="Q362">
            <v>19.681818</v>
          </cell>
          <cell r="R362">
            <v>19.248182</v>
          </cell>
          <cell r="S362">
            <v>2.2528673097542473</v>
          </cell>
          <cell r="T362">
            <v>725</v>
          </cell>
          <cell r="U362">
            <v>800</v>
          </cell>
          <cell r="V362">
            <v>1085</v>
          </cell>
          <cell r="W362">
            <v>-1.8519133E-2</v>
          </cell>
          <cell r="X362">
            <v>2.8536780000000001E-2</v>
          </cell>
          <cell r="Y362">
            <v>3.7565738000000001E-2</v>
          </cell>
          <cell r="Z362">
            <v>4.5</v>
          </cell>
          <cell r="AA362">
            <v>4.5</v>
          </cell>
          <cell r="AB362">
            <v>0</v>
          </cell>
          <cell r="AC362">
            <v>0</v>
          </cell>
          <cell r="AD362">
            <v>0.20508056999999999</v>
          </cell>
          <cell r="AE362">
            <v>90.3</v>
          </cell>
          <cell r="AF362">
            <v>75.5</v>
          </cell>
          <cell r="AG362">
            <v>5.8999999999999995</v>
          </cell>
          <cell r="AH362">
            <v>63.5</v>
          </cell>
          <cell r="AI362">
            <v>8.3000000000000007</v>
          </cell>
          <cell r="AJ362">
            <v>50.52</v>
          </cell>
          <cell r="AK362">
            <v>69.5</v>
          </cell>
        </row>
        <row r="363">
          <cell r="A363" t="str">
            <v>INE010A01011</v>
          </cell>
          <cell r="C363" t="str">
            <v>Prism Johnson Limited</v>
          </cell>
          <cell r="E363" t="str">
            <v>India</v>
          </cell>
          <cell r="G363">
            <v>168.05</v>
          </cell>
          <cell r="H363">
            <v>2.0218669999999999</v>
          </cell>
          <cell r="I363">
            <v>0.5</v>
          </cell>
          <cell r="J363">
            <v>2</v>
          </cell>
          <cell r="K363">
            <v>4</v>
          </cell>
          <cell r="L363">
            <v>-37.037036999999998</v>
          </cell>
          <cell r="M363">
            <v>0.85</v>
          </cell>
          <cell r="N363">
            <v>1.35</v>
          </cell>
          <cell r="O363">
            <v>-37.037037037037045</v>
          </cell>
          <cell r="P363">
            <v>-57.5</v>
          </cell>
          <cell r="Q363">
            <v>0.85</v>
          </cell>
          <cell r="R363">
            <v>2</v>
          </cell>
          <cell r="S363">
            <v>-57.499999999999993</v>
          </cell>
          <cell r="T363">
            <v>133</v>
          </cell>
          <cell r="U363">
            <v>154</v>
          </cell>
          <cell r="V363">
            <v>166</v>
          </cell>
          <cell r="W363">
            <v>0.11576359</v>
          </cell>
          <cell r="X363">
            <v>5.0580184999999998E-3</v>
          </cell>
          <cell r="Y363">
            <v>2.4992561E-2</v>
          </cell>
          <cell r="Z363" t="e">
            <v>#N/A</v>
          </cell>
          <cell r="AA363" t="e">
            <v>#N/A</v>
          </cell>
          <cell r="AB363">
            <v>0</v>
          </cell>
          <cell r="AC363">
            <v>0</v>
          </cell>
          <cell r="AD363">
            <v>0.20508056999999999</v>
          </cell>
          <cell r="AE363">
            <v>1.2</v>
          </cell>
          <cell r="AF363">
            <v>2.6</v>
          </cell>
          <cell r="AG363">
            <v>89.2</v>
          </cell>
          <cell r="AH363">
            <v>33.6</v>
          </cell>
          <cell r="AI363">
            <v>8.3000000000000007</v>
          </cell>
          <cell r="AJ363">
            <v>27.855</v>
          </cell>
          <cell r="AK363">
            <v>28.599999999999998</v>
          </cell>
        </row>
        <row r="364">
          <cell r="A364" t="str">
            <v>INE959A01019</v>
          </cell>
          <cell r="C364" t="str">
            <v>Privi Speciality Chemicals Limited</v>
          </cell>
          <cell r="E364" t="str">
            <v>India</v>
          </cell>
          <cell r="G364">
            <v>1234.5999999999999</v>
          </cell>
          <cell r="H364">
            <v>14.853894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 t="e">
            <v>#N/A</v>
          </cell>
          <cell r="Z364" t="e">
            <v>#N/A</v>
          </cell>
          <cell r="AA364" t="e">
            <v>#N/A</v>
          </cell>
          <cell r="AB364">
            <v>0</v>
          </cell>
          <cell r="AC364">
            <v>0</v>
          </cell>
          <cell r="AD364">
            <v>0.20508056999999999</v>
          </cell>
          <cell r="AE364">
            <v>42.5</v>
          </cell>
          <cell r="AF364">
            <v>49.4</v>
          </cell>
          <cell r="AG364">
            <v>12.7</v>
          </cell>
          <cell r="AH364">
            <v>0.1</v>
          </cell>
          <cell r="AI364">
            <v>8.3000000000000007</v>
          </cell>
          <cell r="AJ364">
            <v>27.405000000000005</v>
          </cell>
          <cell r="AK364">
            <v>17.100000000000001</v>
          </cell>
        </row>
        <row r="365">
          <cell r="A365" t="str">
            <v>INE199A01012</v>
          </cell>
          <cell r="C365" t="str">
            <v>Procter &amp; Gamble Health Ltd.</v>
          </cell>
          <cell r="E365" t="str">
            <v>India</v>
          </cell>
          <cell r="G365">
            <v>5269.1</v>
          </cell>
          <cell r="H365">
            <v>63.394343999999997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 t="e">
            <v>#N/A</v>
          </cell>
          <cell r="Z365" t="e">
            <v>#N/A</v>
          </cell>
          <cell r="AA365" t="e">
            <v>#N/A</v>
          </cell>
          <cell r="AB365">
            <v>0</v>
          </cell>
          <cell r="AC365">
            <v>0</v>
          </cell>
          <cell r="AD365">
            <v>0.20508056999999999</v>
          </cell>
          <cell r="AE365">
            <v>42.5</v>
          </cell>
          <cell r="AF365">
            <v>49.4</v>
          </cell>
          <cell r="AG365">
            <v>12.7</v>
          </cell>
          <cell r="AH365">
            <v>0.1</v>
          </cell>
          <cell r="AI365">
            <v>8.3000000000000007</v>
          </cell>
          <cell r="AJ365">
            <v>27.405000000000005</v>
          </cell>
          <cell r="AK365">
            <v>17.100000000000001</v>
          </cell>
        </row>
        <row r="366">
          <cell r="A366" t="str">
            <v>INE179A01014</v>
          </cell>
          <cell r="C366" t="str">
            <v>Procter &amp; Gamble Hygiene &amp; Health Care Ltd.</v>
          </cell>
          <cell r="E366" t="str">
            <v>India</v>
          </cell>
          <cell r="G366">
            <v>17061.099999999999</v>
          </cell>
          <cell r="H366">
            <v>205.26793000000001</v>
          </cell>
          <cell r="I366">
            <v>0</v>
          </cell>
          <cell r="J366">
            <v>0</v>
          </cell>
          <cell r="K366">
            <v>1</v>
          </cell>
          <cell r="L366">
            <v>0</v>
          </cell>
          <cell r="M366">
            <v>257.89999999999998</v>
          </cell>
          <cell r="N366">
            <v>257.89999999999998</v>
          </cell>
          <cell r="O366">
            <v>0</v>
          </cell>
          <cell r="P366">
            <v>1.2563789000000001</v>
          </cell>
          <cell r="Q366">
            <v>257.89999999999998</v>
          </cell>
          <cell r="R366">
            <v>254.7</v>
          </cell>
          <cell r="S366">
            <v>1.2563800549666215</v>
          </cell>
          <cell r="T366">
            <v>16940</v>
          </cell>
          <cell r="U366">
            <v>16940</v>
          </cell>
          <cell r="V366">
            <v>16940</v>
          </cell>
          <cell r="W366">
            <v>0</v>
          </cell>
          <cell r="X366">
            <v>1.5116258E-2</v>
          </cell>
          <cell r="Y366">
            <v>1.8041040000000001E-2</v>
          </cell>
          <cell r="Z366" t="e">
            <v>#N/A</v>
          </cell>
          <cell r="AA366" t="e">
            <v>#N/A</v>
          </cell>
          <cell r="AB366">
            <v>0</v>
          </cell>
          <cell r="AC366">
            <v>0</v>
          </cell>
          <cell r="AD366">
            <v>0.20508056999999999</v>
          </cell>
          <cell r="AE366">
            <v>42.5</v>
          </cell>
          <cell r="AF366">
            <v>71.7</v>
          </cell>
          <cell r="AG366">
            <v>12.7</v>
          </cell>
          <cell r="AH366">
            <v>0.1</v>
          </cell>
          <cell r="AI366">
            <v>8.3000000000000007</v>
          </cell>
          <cell r="AJ366">
            <v>32.980000000000004</v>
          </cell>
          <cell r="AK366">
            <v>37.799999999999997</v>
          </cell>
        </row>
        <row r="367">
          <cell r="A367" t="str">
            <v>INE608A01012</v>
          </cell>
          <cell r="C367" t="str">
            <v>Punjab &amp; Sind Bank Ltd.</v>
          </cell>
          <cell r="E367" t="str">
            <v>India</v>
          </cell>
          <cell r="G367">
            <v>46.37</v>
          </cell>
          <cell r="H367">
            <v>0.55789334000000002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 t="e">
            <v>#N/A</v>
          </cell>
          <cell r="Z367" t="e">
            <v>#N/A</v>
          </cell>
          <cell r="AA367" t="e">
            <v>#N/A</v>
          </cell>
          <cell r="AB367">
            <v>0</v>
          </cell>
          <cell r="AC367">
            <v>0</v>
          </cell>
          <cell r="AD367">
            <v>0.20508056999999999</v>
          </cell>
          <cell r="AE367">
            <v>42.5</v>
          </cell>
          <cell r="AF367">
            <v>49.4</v>
          </cell>
          <cell r="AG367">
            <v>12.7</v>
          </cell>
          <cell r="AH367">
            <v>0.1</v>
          </cell>
          <cell r="AI367">
            <v>8.3000000000000007</v>
          </cell>
          <cell r="AJ367">
            <v>27.405000000000005</v>
          </cell>
          <cell r="AK367">
            <v>17.100000000000001</v>
          </cell>
        </row>
        <row r="368">
          <cell r="A368" t="str">
            <v>INE160A01022</v>
          </cell>
          <cell r="C368" t="str">
            <v>Punjab National Bank</v>
          </cell>
          <cell r="E368" t="str">
            <v>India</v>
          </cell>
          <cell r="G368">
            <v>104.61</v>
          </cell>
          <cell r="H368">
            <v>1.2585987000000001</v>
          </cell>
          <cell r="I368">
            <v>0.25</v>
          </cell>
          <cell r="J368">
            <v>4</v>
          </cell>
          <cell r="K368">
            <v>16</v>
          </cell>
          <cell r="L368">
            <v>2.7091775</v>
          </cell>
          <cell r="M368">
            <v>6.9001827000000002</v>
          </cell>
          <cell r="N368">
            <v>6.7181763999999999</v>
          </cell>
          <cell r="O368">
            <v>2.7091622661173487</v>
          </cell>
          <cell r="P368">
            <v>5.2012897000000002</v>
          </cell>
          <cell r="Q368">
            <v>6.9001827000000002</v>
          </cell>
          <cell r="R368">
            <v>6.5590286000000004</v>
          </cell>
          <cell r="S368">
            <v>5.2012900202935475</v>
          </cell>
          <cell r="T368">
            <v>63</v>
          </cell>
          <cell r="U368">
            <v>85.5</v>
          </cell>
          <cell r="V368">
            <v>131</v>
          </cell>
          <cell r="W368">
            <v>0.19917695999999999</v>
          </cell>
          <cell r="X368">
            <v>6.5961026000000006E-2</v>
          </cell>
          <cell r="Y368">
            <v>0.10767793000000001</v>
          </cell>
          <cell r="Z368">
            <v>2.0699999999999998</v>
          </cell>
          <cell r="AA368">
            <v>2.0699999999999998</v>
          </cell>
          <cell r="AB368">
            <v>0</v>
          </cell>
          <cell r="AC368">
            <v>0</v>
          </cell>
          <cell r="AD368">
            <v>0.20508056999999999</v>
          </cell>
          <cell r="AE368">
            <v>91.3</v>
          </cell>
          <cell r="AF368">
            <v>83.5</v>
          </cell>
          <cell r="AG368">
            <v>96.2</v>
          </cell>
          <cell r="AH368">
            <v>19.100000000000001</v>
          </cell>
          <cell r="AI368">
            <v>8.3000000000000007</v>
          </cell>
          <cell r="AJ368">
            <v>70.905000000000001</v>
          </cell>
          <cell r="AK368">
            <v>92.2</v>
          </cell>
        </row>
        <row r="369">
          <cell r="A369" t="str">
            <v>INE191H01014</v>
          </cell>
          <cell r="C369" t="str">
            <v>PVR INOX LIMITED</v>
          </cell>
          <cell r="E369" t="str">
            <v>India</v>
          </cell>
          <cell r="G369">
            <v>1458.55</v>
          </cell>
          <cell r="H369">
            <v>17.548314999999999</v>
          </cell>
          <cell r="I369">
            <v>0.86363636363636365</v>
          </cell>
          <cell r="J369">
            <v>19</v>
          </cell>
          <cell r="K369">
            <v>22</v>
          </cell>
          <cell r="L369">
            <v>-0.65524590000000005</v>
          </cell>
          <cell r="M369">
            <v>30.414100000000001</v>
          </cell>
          <cell r="N369">
            <v>30.614702000000001</v>
          </cell>
          <cell r="O369">
            <v>-0.65524727302588293</v>
          </cell>
          <cell r="P369">
            <v>-3.1693617999999999</v>
          </cell>
          <cell r="Q369">
            <v>30.414100000000001</v>
          </cell>
          <cell r="R369">
            <v>31.409583999999999</v>
          </cell>
          <cell r="S369">
            <v>-3.1693638476714581</v>
          </cell>
          <cell r="T369">
            <v>1700</v>
          </cell>
          <cell r="U369">
            <v>2140</v>
          </cell>
          <cell r="V369">
            <v>2340</v>
          </cell>
          <cell r="W369">
            <v>2.4677869999999999E-3</v>
          </cell>
          <cell r="X369">
            <v>2.0852285000000002E-2</v>
          </cell>
          <cell r="Y369">
            <v>3.9320104000000002E-2</v>
          </cell>
          <cell r="Z369">
            <v>1.3</v>
          </cell>
          <cell r="AA369">
            <v>2.0995493000000001</v>
          </cell>
          <cell r="AB369">
            <v>-0.38081949302166895</v>
          </cell>
          <cell r="AC369">
            <v>-1</v>
          </cell>
          <cell r="AD369">
            <v>0.20508056999999999</v>
          </cell>
          <cell r="AE369">
            <v>29.7</v>
          </cell>
          <cell r="AF369">
            <v>31.4</v>
          </cell>
          <cell r="AG369">
            <v>44</v>
          </cell>
          <cell r="AH369">
            <v>78.8</v>
          </cell>
          <cell r="AI369">
            <v>0.1</v>
          </cell>
          <cell r="AJ369">
            <v>34.17</v>
          </cell>
          <cell r="AK369">
            <v>40.400000000000006</v>
          </cell>
        </row>
        <row r="370">
          <cell r="A370" t="str">
            <v>INE615P01015</v>
          </cell>
          <cell r="C370" t="str">
            <v>Quess Corp. Ltd.</v>
          </cell>
          <cell r="E370" t="str">
            <v>India</v>
          </cell>
          <cell r="G370">
            <v>482.95</v>
          </cell>
          <cell r="H370">
            <v>5.8105370000000001</v>
          </cell>
          <cell r="I370">
            <v>0.66666666666666663</v>
          </cell>
          <cell r="J370">
            <v>4</v>
          </cell>
          <cell r="K370">
            <v>6</v>
          </cell>
          <cell r="L370">
            <v>0</v>
          </cell>
          <cell r="M370">
            <v>19.16</v>
          </cell>
          <cell r="N370">
            <v>19.16</v>
          </cell>
          <cell r="O370">
            <v>0</v>
          </cell>
          <cell r="P370">
            <v>0.63024645999999995</v>
          </cell>
          <cell r="Q370">
            <v>19.16</v>
          </cell>
          <cell r="R370">
            <v>19.04</v>
          </cell>
          <cell r="S370">
            <v>0.6302521008403339</v>
          </cell>
          <cell r="T370">
            <v>450</v>
          </cell>
          <cell r="U370">
            <v>520.5</v>
          </cell>
          <cell r="V370">
            <v>620</v>
          </cell>
          <cell r="W370">
            <v>0</v>
          </cell>
          <cell r="X370">
            <v>3.9672843999999999E-2</v>
          </cell>
          <cell r="Y370">
            <v>6.7363770000000003E-2</v>
          </cell>
          <cell r="Z370">
            <v>5.2</v>
          </cell>
          <cell r="AA370">
            <v>5.2</v>
          </cell>
          <cell r="AB370">
            <v>0</v>
          </cell>
          <cell r="AC370">
            <v>0</v>
          </cell>
          <cell r="AD370">
            <v>0.20508056999999999</v>
          </cell>
          <cell r="AE370">
            <v>42.5</v>
          </cell>
          <cell r="AF370">
            <v>68.899999999999991</v>
          </cell>
          <cell r="AG370">
            <v>12.7</v>
          </cell>
          <cell r="AH370">
            <v>54.300000000000004</v>
          </cell>
          <cell r="AI370">
            <v>8.3000000000000007</v>
          </cell>
          <cell r="AJ370">
            <v>37.699999999999996</v>
          </cell>
          <cell r="AK370">
            <v>49.2</v>
          </cell>
        </row>
        <row r="371">
          <cell r="A371" t="str">
            <v>INE944F01028</v>
          </cell>
          <cell r="C371" t="str">
            <v>Radico Khaitan Limited</v>
          </cell>
          <cell r="E371" t="str">
            <v>India</v>
          </cell>
          <cell r="G371">
            <v>1651.45</v>
          </cell>
          <cell r="H371">
            <v>19.869160000000001</v>
          </cell>
          <cell r="I371">
            <v>0.63636363636363635</v>
          </cell>
          <cell r="J371">
            <v>7</v>
          </cell>
          <cell r="K371">
            <v>11</v>
          </cell>
          <cell r="L371">
            <v>-1.3169135000000001</v>
          </cell>
          <cell r="M371">
            <v>23.161818</v>
          </cell>
          <cell r="N371">
            <v>23.47091</v>
          </cell>
          <cell r="O371">
            <v>-1.3169152793820027</v>
          </cell>
          <cell r="P371">
            <v>-4.2468452000000001</v>
          </cell>
          <cell r="Q371">
            <v>23.161818</v>
          </cell>
          <cell r="R371">
            <v>24.18909</v>
          </cell>
          <cell r="S371">
            <v>-4.2468402077134755</v>
          </cell>
          <cell r="T371">
            <v>1100</v>
          </cell>
          <cell r="U371">
            <v>1622.5</v>
          </cell>
          <cell r="V371">
            <v>2000</v>
          </cell>
          <cell r="W371">
            <v>2.5166727999999999E-2</v>
          </cell>
          <cell r="X371">
            <v>1.402514E-2</v>
          </cell>
          <cell r="Y371">
            <v>1.9690684999999999E-2</v>
          </cell>
          <cell r="Z371">
            <v>5.2</v>
          </cell>
          <cell r="AA371">
            <v>5.4333334000000004</v>
          </cell>
          <cell r="AB371">
            <v>-4.294479701908227E-2</v>
          </cell>
          <cell r="AC371">
            <v>0</v>
          </cell>
          <cell r="AD371">
            <v>0.20508056999999999</v>
          </cell>
          <cell r="AE371">
            <v>23</v>
          </cell>
          <cell r="AF371">
            <v>27.6</v>
          </cell>
          <cell r="AG371">
            <v>62.3</v>
          </cell>
          <cell r="AH371">
            <v>51.5</v>
          </cell>
          <cell r="AI371">
            <v>8.3000000000000007</v>
          </cell>
          <cell r="AJ371">
            <v>34.619999999999997</v>
          </cell>
          <cell r="AK371">
            <v>41.6</v>
          </cell>
        </row>
        <row r="372">
          <cell r="A372" t="str">
            <v>INE415G01027</v>
          </cell>
          <cell r="C372" t="str">
            <v>Rail Vikas Nigam Ltd.</v>
          </cell>
          <cell r="E372" t="str">
            <v>India</v>
          </cell>
          <cell r="G372">
            <v>302.10000000000002</v>
          </cell>
          <cell r="H372">
            <v>3.6346683999999998</v>
          </cell>
          <cell r="I372">
            <v>0</v>
          </cell>
          <cell r="J372">
            <v>0</v>
          </cell>
          <cell r="K372">
            <v>2</v>
          </cell>
          <cell r="L372">
            <v>0</v>
          </cell>
          <cell r="M372">
            <v>6.75</v>
          </cell>
          <cell r="N372">
            <v>6.75</v>
          </cell>
          <cell r="O372">
            <v>0</v>
          </cell>
          <cell r="P372">
            <v>7.1428536999999999</v>
          </cell>
          <cell r="Q372">
            <v>6.75</v>
          </cell>
          <cell r="R372">
            <v>6.3</v>
          </cell>
          <cell r="S372">
            <v>7.1428571428571397</v>
          </cell>
          <cell r="T372">
            <v>149</v>
          </cell>
          <cell r="U372">
            <v>164</v>
          </cell>
          <cell r="V372">
            <v>179</v>
          </cell>
          <cell r="W372">
            <v>0</v>
          </cell>
          <cell r="X372">
            <v>2.2343592999999998E-2</v>
          </cell>
          <cell r="Y372">
            <v>2.4329690000000001E-2</v>
          </cell>
          <cell r="Z372" t="e">
            <v>#N/A</v>
          </cell>
          <cell r="AA372" t="e">
            <v>#N/A</v>
          </cell>
          <cell r="AB372">
            <v>0</v>
          </cell>
          <cell r="AC372">
            <v>0</v>
          </cell>
          <cell r="AD372">
            <v>0.20508056999999999</v>
          </cell>
          <cell r="AE372">
            <v>42.5</v>
          </cell>
          <cell r="AF372">
            <v>89.1</v>
          </cell>
          <cell r="AG372">
            <v>12.7</v>
          </cell>
          <cell r="AH372">
            <v>0.1</v>
          </cell>
          <cell r="AI372">
            <v>8.3000000000000007</v>
          </cell>
          <cell r="AJ372">
            <v>37.329999999999991</v>
          </cell>
          <cell r="AK372">
            <v>48.4</v>
          </cell>
        </row>
        <row r="373">
          <cell r="A373" t="str">
            <v>INE855B01025</v>
          </cell>
          <cell r="C373" t="str">
            <v>Rain Industries Limited</v>
          </cell>
          <cell r="E373" t="str">
            <v>India</v>
          </cell>
          <cell r="G373">
            <v>175.45</v>
          </cell>
          <cell r="H373">
            <v>2.1108989999999999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 t="e">
            <v>#N/A</v>
          </cell>
          <cell r="Z373" t="e">
            <v>#N/A</v>
          </cell>
          <cell r="AA373" t="e">
            <v>#N/A</v>
          </cell>
          <cell r="AB373">
            <v>0</v>
          </cell>
          <cell r="AC373">
            <v>0</v>
          </cell>
          <cell r="AD373">
            <v>0.20508056999999999</v>
          </cell>
          <cell r="AE373">
            <v>42.5</v>
          </cell>
          <cell r="AF373">
            <v>49.4</v>
          </cell>
          <cell r="AG373">
            <v>12.7</v>
          </cell>
          <cell r="AH373">
            <v>0.1</v>
          </cell>
          <cell r="AI373">
            <v>8.3000000000000007</v>
          </cell>
          <cell r="AJ373">
            <v>27.405000000000005</v>
          </cell>
          <cell r="AK373">
            <v>17.100000000000001</v>
          </cell>
        </row>
        <row r="374">
          <cell r="A374" t="str">
            <v>INE343B01030</v>
          </cell>
          <cell r="C374" t="str">
            <v>Rajesh Exports Limited</v>
          </cell>
          <cell r="E374" t="str">
            <v>India</v>
          </cell>
          <cell r="G374">
            <v>351.2</v>
          </cell>
          <cell r="H374">
            <v>4.2254075999999996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88.61</v>
          </cell>
          <cell r="S374">
            <v>-100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 t="e">
            <v>#N/A</v>
          </cell>
          <cell r="Z374" t="e">
            <v>#N/A</v>
          </cell>
          <cell r="AA374" t="e">
            <v>#N/A</v>
          </cell>
          <cell r="AB374">
            <v>0</v>
          </cell>
          <cell r="AC374">
            <v>0</v>
          </cell>
          <cell r="AD374">
            <v>0.20508056999999999</v>
          </cell>
          <cell r="AE374">
            <v>42.5</v>
          </cell>
          <cell r="AF374">
            <v>49.4</v>
          </cell>
          <cell r="AG374">
            <v>12.7</v>
          </cell>
          <cell r="AH374">
            <v>0.1</v>
          </cell>
          <cell r="AI374">
            <v>8.3000000000000007</v>
          </cell>
          <cell r="AJ374">
            <v>27.405000000000005</v>
          </cell>
          <cell r="AK374">
            <v>17.100000000000001</v>
          </cell>
        </row>
        <row r="375">
          <cell r="A375" t="str">
            <v>INE613A01020</v>
          </cell>
          <cell r="C375" t="str">
            <v>Rallis India Limited</v>
          </cell>
          <cell r="E375" t="str">
            <v>India</v>
          </cell>
          <cell r="G375">
            <v>257.39999999999998</v>
          </cell>
          <cell r="H375">
            <v>3.0968673</v>
          </cell>
          <cell r="I375">
            <v>0.14285714285714285</v>
          </cell>
          <cell r="J375">
            <v>2</v>
          </cell>
          <cell r="K375">
            <v>14</v>
          </cell>
          <cell r="L375">
            <v>-9.7183329999999994</v>
          </cell>
          <cell r="M375">
            <v>7.8371430000000002</v>
          </cell>
          <cell r="N375">
            <v>8.6807689999999997</v>
          </cell>
          <cell r="O375">
            <v>-9.7183325578643949</v>
          </cell>
          <cell r="P375">
            <v>-11.986055</v>
          </cell>
          <cell r="Q375">
            <v>7.8371430000000002</v>
          </cell>
          <cell r="R375">
            <v>8.9044329999999992</v>
          </cell>
          <cell r="S375">
            <v>-11.986052340446596</v>
          </cell>
          <cell r="T375">
            <v>182</v>
          </cell>
          <cell r="U375">
            <v>220</v>
          </cell>
          <cell r="V375">
            <v>308</v>
          </cell>
          <cell r="W375">
            <v>0.17680779000000002</v>
          </cell>
          <cell r="X375">
            <v>3.0447330000000002E-2</v>
          </cell>
          <cell r="Y375">
            <v>4.0220894E-2</v>
          </cell>
          <cell r="Z375" t="e">
            <v>#N/A</v>
          </cell>
          <cell r="AA375" t="e">
            <v>#N/A</v>
          </cell>
          <cell r="AB375">
            <v>0</v>
          </cell>
          <cell r="AC375">
            <v>0</v>
          </cell>
          <cell r="AD375">
            <v>0.20508056999999999</v>
          </cell>
          <cell r="AE375">
            <v>4.5999999999999996</v>
          </cell>
          <cell r="AF375">
            <v>14.000000000000002</v>
          </cell>
          <cell r="AG375">
            <v>95</v>
          </cell>
          <cell r="AH375">
            <v>16.900000000000002</v>
          </cell>
          <cell r="AI375">
            <v>8.3000000000000007</v>
          </cell>
          <cell r="AJ375">
            <v>31.335000000000001</v>
          </cell>
          <cell r="AK375">
            <v>33.800000000000004</v>
          </cell>
        </row>
        <row r="376">
          <cell r="A376" t="str">
            <v>INE027A01015</v>
          </cell>
          <cell r="C376" t="str">
            <v>Rashtriya Chemicals &amp; Fertilizers Ltd.</v>
          </cell>
          <cell r="E376" t="str">
            <v>India</v>
          </cell>
          <cell r="G376">
            <v>182.3</v>
          </cell>
          <cell r="H376">
            <v>2.1933136000000002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 t="e">
            <v>#N/A</v>
          </cell>
          <cell r="Z376" t="e">
            <v>#N/A</v>
          </cell>
          <cell r="AA376" t="e">
            <v>#N/A</v>
          </cell>
          <cell r="AB376">
            <v>0</v>
          </cell>
          <cell r="AC376">
            <v>0</v>
          </cell>
          <cell r="AD376">
            <v>0.20508056999999999</v>
          </cell>
          <cell r="AE376">
            <v>42.5</v>
          </cell>
          <cell r="AF376">
            <v>49.4</v>
          </cell>
          <cell r="AG376">
            <v>12.7</v>
          </cell>
          <cell r="AH376">
            <v>0.1</v>
          </cell>
          <cell r="AI376">
            <v>8.3000000000000007</v>
          </cell>
          <cell r="AJ376">
            <v>27.405000000000005</v>
          </cell>
          <cell r="AK376">
            <v>17.100000000000001</v>
          </cell>
        </row>
        <row r="377">
          <cell r="A377" t="str">
            <v>INE703B01027</v>
          </cell>
          <cell r="C377" t="str">
            <v>Ratnamani Metals &amp; Tubes Ltd.</v>
          </cell>
          <cell r="E377" t="str">
            <v>India</v>
          </cell>
          <cell r="G377">
            <v>3182.6</v>
          </cell>
          <cell r="H377">
            <v>38.290950000000002</v>
          </cell>
          <cell r="I377">
            <v>1</v>
          </cell>
          <cell r="J377">
            <v>6</v>
          </cell>
          <cell r="K377">
            <v>6</v>
          </cell>
          <cell r="L377">
            <v>-0.109049596</v>
          </cell>
          <cell r="M377">
            <v>91.6</v>
          </cell>
          <cell r="N377">
            <v>91.7</v>
          </cell>
          <cell r="O377">
            <v>-0.10905125408943173</v>
          </cell>
          <cell r="P377">
            <v>7.0406094000000001</v>
          </cell>
          <cell r="Q377">
            <v>91.6</v>
          </cell>
          <cell r="R377">
            <v>85.575000000000003</v>
          </cell>
          <cell r="S377">
            <v>7.0406076541045692</v>
          </cell>
          <cell r="T377">
            <v>3155</v>
          </cell>
          <cell r="U377">
            <v>3439.5</v>
          </cell>
          <cell r="V377">
            <v>3950</v>
          </cell>
          <cell r="W377">
            <v>0</v>
          </cell>
          <cell r="X377">
            <v>2.8781496E-2</v>
          </cell>
          <cell r="Y377">
            <v>3.3211839999999999E-2</v>
          </cell>
          <cell r="Z377">
            <v>24.9</v>
          </cell>
          <cell r="AA377">
            <v>24.1</v>
          </cell>
          <cell r="AB377">
            <v>3.3195020746887849E-2</v>
          </cell>
          <cell r="AC377">
            <v>0</v>
          </cell>
          <cell r="AD377">
            <v>0.20508056999999999</v>
          </cell>
          <cell r="AE377">
            <v>38.9</v>
          </cell>
          <cell r="AF377">
            <v>88.9</v>
          </cell>
          <cell r="AG377">
            <v>12.7</v>
          </cell>
          <cell r="AH377">
            <v>86</v>
          </cell>
          <cell r="AI377">
            <v>8.3000000000000007</v>
          </cell>
          <cell r="AJ377">
            <v>44.97</v>
          </cell>
          <cell r="AK377">
            <v>61.9</v>
          </cell>
        </row>
        <row r="378">
          <cell r="A378" t="str">
            <v>INE976G01028</v>
          </cell>
          <cell r="C378" t="str">
            <v>RBL Bank Ltd.</v>
          </cell>
          <cell r="E378" t="str">
            <v>India</v>
          </cell>
          <cell r="G378">
            <v>254.9</v>
          </cell>
          <cell r="H378">
            <v>3.066789</v>
          </cell>
          <cell r="I378">
            <v>0.55555555555555558</v>
          </cell>
          <cell r="J378">
            <v>10</v>
          </cell>
          <cell r="K378">
            <v>18</v>
          </cell>
          <cell r="L378">
            <v>-8.4271650000000005</v>
          </cell>
          <cell r="M378">
            <v>19.443753999999998</v>
          </cell>
          <cell r="N378">
            <v>21.233103</v>
          </cell>
          <cell r="O378">
            <v>-8.4271667687949368</v>
          </cell>
          <cell r="P378">
            <v>-4.1804494999999999</v>
          </cell>
          <cell r="Q378">
            <v>19.443753999999998</v>
          </cell>
          <cell r="R378">
            <v>20.292052999999999</v>
          </cell>
          <cell r="S378">
            <v>-4.1804493611366063</v>
          </cell>
          <cell r="T378">
            <v>132</v>
          </cell>
          <cell r="U378">
            <v>280.5</v>
          </cell>
          <cell r="V378">
            <v>350</v>
          </cell>
          <cell r="W378">
            <v>-4.9963519999999999E-3</v>
          </cell>
          <cell r="X378">
            <v>7.6279929999999996E-2</v>
          </cell>
          <cell r="Y378">
            <v>9.9683859999999999E-2</v>
          </cell>
          <cell r="Z378" t="e">
            <v>#N/A</v>
          </cell>
          <cell r="AA378" t="e">
            <v>#N/A</v>
          </cell>
          <cell r="AB378">
            <v>0</v>
          </cell>
          <cell r="AC378">
            <v>0</v>
          </cell>
          <cell r="AD378">
            <v>0.20508056999999999</v>
          </cell>
          <cell r="AE378">
            <v>5.8000000000000007</v>
          </cell>
          <cell r="AF378">
            <v>28.000000000000004</v>
          </cell>
          <cell r="AG378">
            <v>10.5</v>
          </cell>
          <cell r="AH378">
            <v>43</v>
          </cell>
          <cell r="AI378">
            <v>8.3000000000000007</v>
          </cell>
          <cell r="AJ378">
            <v>16.62</v>
          </cell>
          <cell r="AK378">
            <v>4.5</v>
          </cell>
        </row>
        <row r="379">
          <cell r="A379" t="str">
            <v>INE020B01018</v>
          </cell>
          <cell r="C379" t="str">
            <v>REC Limited</v>
          </cell>
          <cell r="E379" t="str">
            <v>India</v>
          </cell>
          <cell r="G379">
            <v>470.1</v>
          </cell>
          <cell r="H379">
            <v>5.6559340000000002</v>
          </cell>
          <cell r="I379">
            <v>0.83333333333333337</v>
          </cell>
          <cell r="J379">
            <v>5</v>
          </cell>
          <cell r="K379">
            <v>6</v>
          </cell>
          <cell r="L379">
            <v>0.36232087000000002</v>
          </cell>
          <cell r="M379">
            <v>50.783332999999999</v>
          </cell>
          <cell r="N379">
            <v>50.6</v>
          </cell>
          <cell r="O379">
            <v>0.36231818181817754</v>
          </cell>
          <cell r="P379">
            <v>8.7437520000000006</v>
          </cell>
          <cell r="Q379">
            <v>50.783332999999999</v>
          </cell>
          <cell r="R379">
            <v>46.7</v>
          </cell>
          <cell r="S379">
            <v>8.7437537473233249</v>
          </cell>
          <cell r="T379">
            <v>351</v>
          </cell>
          <cell r="U379">
            <v>515</v>
          </cell>
          <cell r="V379">
            <v>582</v>
          </cell>
          <cell r="W379">
            <v>0.31583600000000001</v>
          </cell>
          <cell r="X379">
            <v>0.10802666</v>
          </cell>
          <cell r="Y379">
            <v>0.11954903</v>
          </cell>
          <cell r="Z379" t="e">
            <v>#N/A</v>
          </cell>
          <cell r="AA379" t="e">
            <v>#N/A</v>
          </cell>
          <cell r="AB379">
            <v>0</v>
          </cell>
          <cell r="AC379">
            <v>0</v>
          </cell>
          <cell r="AD379">
            <v>0.20508056999999999</v>
          </cell>
          <cell r="AE379">
            <v>77.100000000000009</v>
          </cell>
          <cell r="AF379">
            <v>90.3</v>
          </cell>
          <cell r="AG379">
            <v>98.8</v>
          </cell>
          <cell r="AH379">
            <v>74.900000000000006</v>
          </cell>
          <cell r="AI379">
            <v>8.3000000000000007</v>
          </cell>
          <cell r="AJ379">
            <v>75.284999999999997</v>
          </cell>
          <cell r="AK379">
            <v>96.399999999999991</v>
          </cell>
        </row>
        <row r="380">
          <cell r="A380" t="str">
            <v>INE891D01026</v>
          </cell>
          <cell r="C380" t="str">
            <v>Redington Limited</v>
          </cell>
          <cell r="E380" t="str">
            <v>India</v>
          </cell>
          <cell r="G380">
            <v>173.05</v>
          </cell>
          <cell r="H380">
            <v>2.0820238999999998</v>
          </cell>
          <cell r="I380">
            <v>0.8</v>
          </cell>
          <cell r="J380">
            <v>4</v>
          </cell>
          <cell r="K380">
            <v>5</v>
          </cell>
          <cell r="L380">
            <v>0.84243319999999999</v>
          </cell>
          <cell r="M380">
            <v>15.321999999999999</v>
          </cell>
          <cell r="N380">
            <v>15.194000000000001</v>
          </cell>
          <cell r="O380">
            <v>0.84243780439645644</v>
          </cell>
          <cell r="P380">
            <v>2.1305407999999999</v>
          </cell>
          <cell r="Q380">
            <v>15.321999999999999</v>
          </cell>
          <cell r="R380">
            <v>15.002368000000001</v>
          </cell>
          <cell r="S380">
            <v>2.1305436581744885</v>
          </cell>
          <cell r="T380">
            <v>135</v>
          </cell>
          <cell r="U380">
            <v>200</v>
          </cell>
          <cell r="V380">
            <v>217</v>
          </cell>
          <cell r="W380">
            <v>5.2410900000000003E-3</v>
          </cell>
          <cell r="X380">
            <v>8.8540880000000002E-2</v>
          </cell>
          <cell r="Y380">
            <v>0.10778388</v>
          </cell>
          <cell r="Z380">
            <v>4.0999999999999996</v>
          </cell>
          <cell r="AA380">
            <v>4.0999999999999996</v>
          </cell>
          <cell r="AB380">
            <v>0</v>
          </cell>
          <cell r="AC380">
            <v>0</v>
          </cell>
          <cell r="AD380">
            <v>0.20508056999999999</v>
          </cell>
          <cell r="AE380">
            <v>82.699999999999989</v>
          </cell>
          <cell r="AF380">
            <v>74.7</v>
          </cell>
          <cell r="AG380">
            <v>46</v>
          </cell>
          <cell r="AH380">
            <v>71.7</v>
          </cell>
          <cell r="AI380">
            <v>8.3000000000000007</v>
          </cell>
          <cell r="AJ380">
            <v>59.264999999999993</v>
          </cell>
          <cell r="AK380">
            <v>80</v>
          </cell>
        </row>
        <row r="381">
          <cell r="A381" t="str">
            <v>INE131B01039</v>
          </cell>
          <cell r="C381" t="str">
            <v>Relaxo Footwears Limited</v>
          </cell>
          <cell r="E381" t="str">
            <v>India</v>
          </cell>
          <cell r="G381">
            <v>851.05</v>
          </cell>
          <cell r="H381">
            <v>10.239273000000001</v>
          </cell>
          <cell r="I381">
            <v>0.41666666666666669</v>
          </cell>
          <cell r="J381">
            <v>5</v>
          </cell>
          <cell r="K381">
            <v>12</v>
          </cell>
          <cell r="L381">
            <v>-1.4836142000000001</v>
          </cell>
          <cell r="M381">
            <v>10.130769000000001</v>
          </cell>
          <cell r="N381">
            <v>10.283334</v>
          </cell>
          <cell r="O381">
            <v>-1.4836141663783331</v>
          </cell>
          <cell r="P381">
            <v>-8.4372059999999998</v>
          </cell>
          <cell r="Q381">
            <v>10.130769000000001</v>
          </cell>
          <cell r="R381">
            <v>11.064285</v>
          </cell>
          <cell r="S381">
            <v>-8.4372013193803284</v>
          </cell>
          <cell r="T381">
            <v>765</v>
          </cell>
          <cell r="U381">
            <v>883.5</v>
          </cell>
          <cell r="V381">
            <v>1080</v>
          </cell>
          <cell r="W381">
            <v>5.0407619999999998E-3</v>
          </cell>
          <cell r="X381">
            <v>1.1903848E-2</v>
          </cell>
          <cell r="Y381">
            <v>1.6811811999999999E-2</v>
          </cell>
          <cell r="Z381">
            <v>2</v>
          </cell>
          <cell r="AA381">
            <v>2.2749999999999999</v>
          </cell>
          <cell r="AB381">
            <v>-0.12087912087912089</v>
          </cell>
          <cell r="AC381">
            <v>-1</v>
          </cell>
          <cell r="AD381">
            <v>0.20508056999999999</v>
          </cell>
          <cell r="AE381">
            <v>22</v>
          </cell>
          <cell r="AF381">
            <v>18.600000000000001</v>
          </cell>
          <cell r="AG381">
            <v>45.800000000000004</v>
          </cell>
          <cell r="AH381">
            <v>28.000000000000004</v>
          </cell>
          <cell r="AI381">
            <v>0.1</v>
          </cell>
          <cell r="AJ381">
            <v>24.415000000000003</v>
          </cell>
          <cell r="AK381">
            <v>11.1</v>
          </cell>
        </row>
        <row r="382">
          <cell r="A382" t="str">
            <v>INE002A01018</v>
          </cell>
          <cell r="C382" t="str">
            <v>Reliance Industries Limited</v>
          </cell>
          <cell r="E382" t="str">
            <v>India</v>
          </cell>
          <cell r="G382">
            <v>2710.35</v>
          </cell>
          <cell r="H382">
            <v>32.60915</v>
          </cell>
          <cell r="I382">
            <v>0.83333333333333337</v>
          </cell>
          <cell r="J382">
            <v>30</v>
          </cell>
          <cell r="K382">
            <v>36</v>
          </cell>
          <cell r="L382">
            <v>-0.76031970000000004</v>
          </cell>
          <cell r="M382">
            <v>106.49159</v>
          </cell>
          <cell r="N382">
            <v>107.30747</v>
          </cell>
          <cell r="O382">
            <v>-0.76031985471280983</v>
          </cell>
          <cell r="P382">
            <v>-3.8966430000000001</v>
          </cell>
          <cell r="Q382">
            <v>106.49159</v>
          </cell>
          <cell r="R382">
            <v>110.80944</v>
          </cell>
          <cell r="S382">
            <v>-3.8966445458076482</v>
          </cell>
          <cell r="T382">
            <v>2200</v>
          </cell>
          <cell r="U382">
            <v>3002.5</v>
          </cell>
          <cell r="V382">
            <v>3369</v>
          </cell>
          <cell r="W382">
            <v>5.1027383999999995E-2</v>
          </cell>
          <cell r="X382">
            <v>3.9290714999999997E-2</v>
          </cell>
          <cell r="Y382">
            <v>4.5953750000000002E-2</v>
          </cell>
          <cell r="Z382">
            <v>31.92</v>
          </cell>
          <cell r="AA382">
            <v>33.161124999999998</v>
          </cell>
          <cell r="AB382">
            <v>-3.7427107795649173E-2</v>
          </cell>
          <cell r="AC382">
            <v>0</v>
          </cell>
          <cell r="AD382">
            <v>0.20508056999999999</v>
          </cell>
          <cell r="AE382">
            <v>28.1</v>
          </cell>
          <cell r="AF382">
            <v>29.4</v>
          </cell>
          <cell r="AG382">
            <v>76.400000000000006</v>
          </cell>
          <cell r="AH382">
            <v>74.900000000000006</v>
          </cell>
          <cell r="AI382">
            <v>8.3000000000000007</v>
          </cell>
          <cell r="AJ382">
            <v>42.21</v>
          </cell>
          <cell r="AK382">
            <v>58.9</v>
          </cell>
        </row>
        <row r="383">
          <cell r="A383" t="str">
            <v>INE07T201019</v>
          </cell>
          <cell r="C383" t="str">
            <v>Restaurant Brands Asia Limited</v>
          </cell>
          <cell r="E383" t="str">
            <v>India</v>
          </cell>
          <cell r="G383">
            <v>117.55</v>
          </cell>
          <cell r="H383">
            <v>1.4142842</v>
          </cell>
          <cell r="I383">
            <v>0.54545454545454541</v>
          </cell>
          <cell r="J383">
            <v>6</v>
          </cell>
          <cell r="K383">
            <v>11</v>
          </cell>
          <cell r="L383">
            <v>100000</v>
          </cell>
          <cell r="M383">
            <v>-2.2862610000000001</v>
          </cell>
          <cell r="N383">
            <v>-2.3818182999999999</v>
          </cell>
          <cell r="O383">
            <v>-4.0119475108575609</v>
          </cell>
          <cell r="P383">
            <v>-100000</v>
          </cell>
          <cell r="Q383">
            <v>-2.2862610000000001</v>
          </cell>
          <cell r="R383">
            <v>-2.0702807999999999</v>
          </cell>
          <cell r="S383">
            <v>10.432410907737744</v>
          </cell>
          <cell r="T383">
            <v>109</v>
          </cell>
          <cell r="U383">
            <v>130</v>
          </cell>
          <cell r="V383">
            <v>150</v>
          </cell>
          <cell r="W383">
            <v>0</v>
          </cell>
          <cell r="X383">
            <v>0</v>
          </cell>
          <cell r="Y383" t="e">
            <v>#N/A</v>
          </cell>
          <cell r="Z383">
            <v>-0.1</v>
          </cell>
          <cell r="AA383">
            <v>-0.1</v>
          </cell>
          <cell r="AB383">
            <v>0</v>
          </cell>
          <cell r="AC383">
            <v>0</v>
          </cell>
          <cell r="AD383">
            <v>0.20508056999999999</v>
          </cell>
          <cell r="AE383">
            <v>99.5</v>
          </cell>
          <cell r="AF383">
            <v>0.2</v>
          </cell>
          <cell r="AG383">
            <v>12.7</v>
          </cell>
          <cell r="AH383">
            <v>42.199999999999996</v>
          </cell>
          <cell r="AI383">
            <v>8.3000000000000007</v>
          </cell>
          <cell r="AJ383">
            <v>33.564999999999998</v>
          </cell>
          <cell r="AK383">
            <v>39</v>
          </cell>
        </row>
        <row r="384">
          <cell r="A384" t="str">
            <v>INE743M01012</v>
          </cell>
          <cell r="C384" t="str">
            <v>RHI Magnesita India Refractories Limited</v>
          </cell>
          <cell r="E384" t="str">
            <v>India</v>
          </cell>
          <cell r="G384">
            <v>721.4</v>
          </cell>
          <cell r="H384">
            <v>8.6794100000000007</v>
          </cell>
          <cell r="I384">
            <v>0.66666666666666663</v>
          </cell>
          <cell r="J384">
            <v>2</v>
          </cell>
          <cell r="K384">
            <v>3</v>
          </cell>
          <cell r="L384">
            <v>0</v>
          </cell>
          <cell r="M384">
            <v>15.8</v>
          </cell>
          <cell r="N384">
            <v>15.8</v>
          </cell>
          <cell r="O384">
            <v>0</v>
          </cell>
          <cell r="P384">
            <v>-0.83681930000000004</v>
          </cell>
          <cell r="Q384">
            <v>15.8</v>
          </cell>
          <cell r="R384">
            <v>15.933332999999999</v>
          </cell>
          <cell r="S384">
            <v>-0.83681800913844029</v>
          </cell>
          <cell r="T384">
            <v>742</v>
          </cell>
          <cell r="U384">
            <v>864</v>
          </cell>
          <cell r="V384">
            <v>870</v>
          </cell>
          <cell r="W384">
            <v>0</v>
          </cell>
          <cell r="X384">
            <v>2.1901857E-2</v>
          </cell>
          <cell r="Y384">
            <v>2.9248679999999999E-2</v>
          </cell>
          <cell r="Z384" t="e">
            <v>#N/A</v>
          </cell>
          <cell r="AA384" t="e">
            <v>#N/A</v>
          </cell>
          <cell r="AB384">
            <v>0</v>
          </cell>
          <cell r="AC384">
            <v>0</v>
          </cell>
          <cell r="AD384">
            <v>0.20508056999999999</v>
          </cell>
          <cell r="AE384">
            <v>42.5</v>
          </cell>
          <cell r="AF384">
            <v>44.4</v>
          </cell>
          <cell r="AG384">
            <v>12.7</v>
          </cell>
          <cell r="AH384">
            <v>54.300000000000004</v>
          </cell>
          <cell r="AI384">
            <v>8.3000000000000007</v>
          </cell>
          <cell r="AJ384">
            <v>31.575000000000003</v>
          </cell>
          <cell r="AK384">
            <v>34.799999999999997</v>
          </cell>
        </row>
        <row r="385">
          <cell r="A385" t="str">
            <v>INE320J01015</v>
          </cell>
          <cell r="C385" t="str">
            <v>RITES Ltd.</v>
          </cell>
          <cell r="E385" t="str">
            <v>India</v>
          </cell>
          <cell r="G385">
            <v>686.1</v>
          </cell>
          <cell r="H385">
            <v>8.2547034999999997</v>
          </cell>
          <cell r="I385">
            <v>0.5</v>
          </cell>
          <cell r="J385">
            <v>3</v>
          </cell>
          <cell r="K385">
            <v>6</v>
          </cell>
          <cell r="L385">
            <v>0</v>
          </cell>
          <cell r="M385">
            <v>18.433332</v>
          </cell>
          <cell r="N385">
            <v>18.433332</v>
          </cell>
          <cell r="O385">
            <v>0</v>
          </cell>
          <cell r="P385">
            <v>-9.5666429999999991</v>
          </cell>
          <cell r="Q385">
            <v>18.433332</v>
          </cell>
          <cell r="R385">
            <v>20.383333</v>
          </cell>
          <cell r="S385">
            <v>-9.5666444736981937</v>
          </cell>
          <cell r="T385">
            <v>350</v>
          </cell>
          <cell r="U385">
            <v>449.5</v>
          </cell>
          <cell r="V385">
            <v>649</v>
          </cell>
          <cell r="W385">
            <v>-6.9759539999999995E-3</v>
          </cell>
          <cell r="X385">
            <v>2.6866830000000001E-2</v>
          </cell>
          <cell r="Y385">
            <v>3.6194919999999998E-2</v>
          </cell>
          <cell r="Z385">
            <v>5.4</v>
          </cell>
          <cell r="AA385">
            <v>5.4</v>
          </cell>
          <cell r="AB385">
            <v>0</v>
          </cell>
          <cell r="AC385">
            <v>0</v>
          </cell>
          <cell r="AD385">
            <v>0.20508056999999999</v>
          </cell>
          <cell r="AE385">
            <v>42.5</v>
          </cell>
          <cell r="AF385">
            <v>16.400000000000002</v>
          </cell>
          <cell r="AG385">
            <v>9.5</v>
          </cell>
          <cell r="AH385">
            <v>33.6</v>
          </cell>
          <cell r="AI385">
            <v>8.3000000000000007</v>
          </cell>
          <cell r="AJ385">
            <v>21.705000000000002</v>
          </cell>
          <cell r="AK385">
            <v>7.7</v>
          </cell>
        </row>
        <row r="386">
          <cell r="A386" t="str">
            <v>INE02A801020</v>
          </cell>
          <cell r="C386" t="str">
            <v>Rossari Biotech Ltd</v>
          </cell>
          <cell r="E386" t="str">
            <v>India</v>
          </cell>
          <cell r="G386">
            <v>776.4</v>
          </cell>
          <cell r="H386">
            <v>9.3411340000000003</v>
          </cell>
          <cell r="I386">
            <v>1</v>
          </cell>
          <cell r="J386">
            <v>4</v>
          </cell>
          <cell r="K386">
            <v>4</v>
          </cell>
          <cell r="L386">
            <v>1.4995483000000001</v>
          </cell>
          <cell r="M386">
            <v>22.675000000000001</v>
          </cell>
          <cell r="N386">
            <v>22.34</v>
          </cell>
          <cell r="O386">
            <v>1.4995523724261384</v>
          </cell>
          <cell r="P386">
            <v>0.55432373000000001</v>
          </cell>
          <cell r="Q386">
            <v>22.675000000000001</v>
          </cell>
          <cell r="R386">
            <v>22.55</v>
          </cell>
          <cell r="S386">
            <v>0.55432372505543892</v>
          </cell>
          <cell r="T386">
            <v>860</v>
          </cell>
          <cell r="U386">
            <v>925.5</v>
          </cell>
          <cell r="V386">
            <v>1015</v>
          </cell>
          <cell r="W386">
            <v>6.3356159999999995E-2</v>
          </cell>
          <cell r="X386">
            <v>2.9205304000000001E-2</v>
          </cell>
          <cell r="Y386">
            <v>3.7995874999999998E-2</v>
          </cell>
          <cell r="Z386" t="e">
            <v>#N/A</v>
          </cell>
          <cell r="AA386" t="e">
            <v>#N/A</v>
          </cell>
          <cell r="AB386">
            <v>0</v>
          </cell>
          <cell r="AC386">
            <v>0</v>
          </cell>
          <cell r="AD386">
            <v>0.20508056999999999</v>
          </cell>
          <cell r="AE386">
            <v>87.3</v>
          </cell>
          <cell r="AF386">
            <v>68.300000000000011</v>
          </cell>
          <cell r="AG386">
            <v>79.2</v>
          </cell>
          <cell r="AH386">
            <v>86</v>
          </cell>
          <cell r="AI386">
            <v>8.3000000000000007</v>
          </cell>
          <cell r="AJ386">
            <v>68.545000000000002</v>
          </cell>
          <cell r="AK386">
            <v>90</v>
          </cell>
        </row>
        <row r="387">
          <cell r="A387" t="str">
            <v>INE450U01017</v>
          </cell>
          <cell r="C387" t="str">
            <v>Route Mobile, Ltd.</v>
          </cell>
          <cell r="E387" t="str">
            <v>India</v>
          </cell>
          <cell r="G387">
            <v>1576.45</v>
          </cell>
          <cell r="H387">
            <v>18.966808</v>
          </cell>
          <cell r="I387">
            <v>1</v>
          </cell>
          <cell r="J387">
            <v>5</v>
          </cell>
          <cell r="K387">
            <v>5</v>
          </cell>
          <cell r="L387">
            <v>-1.9020911</v>
          </cell>
          <cell r="M387">
            <v>62.92</v>
          </cell>
          <cell r="N387">
            <v>64.14</v>
          </cell>
          <cell r="O387">
            <v>-1.902089179918931</v>
          </cell>
          <cell r="P387">
            <v>-2.9311965</v>
          </cell>
          <cell r="Q387">
            <v>62.92</v>
          </cell>
          <cell r="R387">
            <v>64.819999999999993</v>
          </cell>
          <cell r="S387">
            <v>-2.9311940759024879</v>
          </cell>
          <cell r="T387">
            <v>1750</v>
          </cell>
          <cell r="U387">
            <v>1860</v>
          </cell>
          <cell r="V387">
            <v>1950</v>
          </cell>
          <cell r="W387">
            <v>-9.0291052999999996E-3</v>
          </cell>
          <cell r="X387">
            <v>3.9912462000000003E-2</v>
          </cell>
          <cell r="Y387">
            <v>4.6991659999999998E-2</v>
          </cell>
          <cell r="Z387" t="e">
            <v>#N/A</v>
          </cell>
          <cell r="AA387" t="e">
            <v>#N/A</v>
          </cell>
          <cell r="AB387">
            <v>0</v>
          </cell>
          <cell r="AC387">
            <v>0</v>
          </cell>
          <cell r="AD387">
            <v>0.20508056999999999</v>
          </cell>
          <cell r="AE387">
            <v>19</v>
          </cell>
          <cell r="AF387">
            <v>33.6</v>
          </cell>
          <cell r="AG387">
            <v>7.9</v>
          </cell>
          <cell r="AH387">
            <v>86</v>
          </cell>
          <cell r="AI387">
            <v>8.3000000000000007</v>
          </cell>
          <cell r="AJ387">
            <v>24.970000000000002</v>
          </cell>
          <cell r="AK387">
            <v>12.5</v>
          </cell>
        </row>
        <row r="388">
          <cell r="A388" t="str">
            <v>INE775A01035</v>
          </cell>
          <cell r="C388" t="str">
            <v>Samvardhana Motherson International Limited</v>
          </cell>
          <cell r="E388" t="str">
            <v>India</v>
          </cell>
          <cell r="G388">
            <v>115.3</v>
          </cell>
          <cell r="H388">
            <v>1.3872137</v>
          </cell>
          <cell r="I388">
            <v>0.90476190476190477</v>
          </cell>
          <cell r="J388">
            <v>19</v>
          </cell>
          <cell r="K388">
            <v>21</v>
          </cell>
          <cell r="L388">
            <v>-1.5840874</v>
          </cell>
          <cell r="M388">
            <v>3.951038</v>
          </cell>
          <cell r="N388">
            <v>4.0146326999999999</v>
          </cell>
          <cell r="O388">
            <v>-1.5840726849058906</v>
          </cell>
          <cell r="P388">
            <v>-8.1049670000000003</v>
          </cell>
          <cell r="Q388">
            <v>3.951038</v>
          </cell>
          <cell r="R388">
            <v>4.299512</v>
          </cell>
          <cell r="S388">
            <v>-8.1049663310626912</v>
          </cell>
          <cell r="T388">
            <v>85</v>
          </cell>
          <cell r="U388">
            <v>120</v>
          </cell>
          <cell r="V388">
            <v>130</v>
          </cell>
          <cell r="W388">
            <v>4.4839200000000003E-2</v>
          </cell>
          <cell r="X388">
            <v>3.4267455000000002E-2</v>
          </cell>
          <cell r="Y388">
            <v>4.9633999999999998E-2</v>
          </cell>
          <cell r="Z388">
            <v>1.3</v>
          </cell>
          <cell r="AA388">
            <v>1.1666666000000001</v>
          </cell>
          <cell r="AB388">
            <v>0.11428577795918726</v>
          </cell>
          <cell r="AC388">
            <v>1</v>
          </cell>
          <cell r="AD388">
            <v>0.20508056999999999</v>
          </cell>
          <cell r="AE388">
            <v>21.4</v>
          </cell>
          <cell r="AF388">
            <v>19.600000000000001</v>
          </cell>
          <cell r="AG388">
            <v>73.099999999999994</v>
          </cell>
          <cell r="AH388">
            <v>82.6</v>
          </cell>
          <cell r="AI388">
            <v>91.8</v>
          </cell>
          <cell r="AJ388">
            <v>50.554999999999993</v>
          </cell>
          <cell r="AK388">
            <v>69.699999999999989</v>
          </cell>
        </row>
        <row r="389">
          <cell r="A389" t="str">
            <v>INE058A01010</v>
          </cell>
          <cell r="C389" t="str">
            <v>Sanofi India Limited</v>
          </cell>
          <cell r="E389" t="str">
            <v>India</v>
          </cell>
          <cell r="G389">
            <v>8308.7000000000007</v>
          </cell>
          <cell r="H389">
            <v>99.96481</v>
          </cell>
          <cell r="I389">
            <v>0.8</v>
          </cell>
          <cell r="J389">
            <v>4</v>
          </cell>
          <cell r="K389">
            <v>5</v>
          </cell>
          <cell r="L389">
            <v>-1.6487955999999999</v>
          </cell>
          <cell r="M389">
            <v>245.76</v>
          </cell>
          <cell r="N389">
            <v>249.88</v>
          </cell>
          <cell r="O389">
            <v>-1.6487914198815457</v>
          </cell>
          <cell r="P389">
            <v>3.1997963999999999</v>
          </cell>
          <cell r="Q389">
            <v>245.76</v>
          </cell>
          <cell r="R389">
            <v>238.14</v>
          </cell>
          <cell r="S389">
            <v>3.1997984378936861</v>
          </cell>
          <cell r="T389">
            <v>7850</v>
          </cell>
          <cell r="U389">
            <v>8950</v>
          </cell>
          <cell r="V389">
            <v>9175</v>
          </cell>
          <cell r="W389">
            <v>2.6216067999999999E-2</v>
          </cell>
          <cell r="X389">
            <v>2.9578632000000001E-2</v>
          </cell>
          <cell r="Y389">
            <v>3.3408350000000003E-2</v>
          </cell>
          <cell r="Z389" t="e">
            <v>#N/A</v>
          </cell>
          <cell r="AA389" t="e">
            <v>#N/A</v>
          </cell>
          <cell r="AB389">
            <v>0</v>
          </cell>
          <cell r="AC389">
            <v>0</v>
          </cell>
          <cell r="AD389">
            <v>0.20508056999999999</v>
          </cell>
          <cell r="AE389">
            <v>21</v>
          </cell>
          <cell r="AF389">
            <v>78.3</v>
          </cell>
          <cell r="AG389">
            <v>63.5</v>
          </cell>
          <cell r="AH389">
            <v>71.7</v>
          </cell>
          <cell r="AI389">
            <v>8.3000000000000007</v>
          </cell>
          <cell r="AJ389">
            <v>49.115000000000002</v>
          </cell>
          <cell r="AK389">
            <v>67.900000000000006</v>
          </cell>
        </row>
        <row r="390">
          <cell r="A390" t="str">
            <v>INE806T01012</v>
          </cell>
          <cell r="C390" t="str">
            <v>Sapphire Foods India Ltd.</v>
          </cell>
          <cell r="E390" t="str">
            <v>India</v>
          </cell>
          <cell r="G390">
            <v>1423.8</v>
          </cell>
          <cell r="H390">
            <v>17.130226</v>
          </cell>
          <cell r="I390">
            <v>0.8125</v>
          </cell>
          <cell r="J390">
            <v>13</v>
          </cell>
          <cell r="K390">
            <v>16</v>
          </cell>
          <cell r="L390">
            <v>-9.0247229999999998</v>
          </cell>
          <cell r="M390">
            <v>13.873932999999999</v>
          </cell>
          <cell r="N390">
            <v>15.250223</v>
          </cell>
          <cell r="O390">
            <v>-9.0247204909724932</v>
          </cell>
          <cell r="P390">
            <v>-23.426905000000001</v>
          </cell>
          <cell r="Q390">
            <v>13.873932999999999</v>
          </cell>
          <cell r="R390">
            <v>18.118547</v>
          </cell>
          <cell r="S390">
            <v>-23.426900622881075</v>
          </cell>
          <cell r="T390">
            <v>1100</v>
          </cell>
          <cell r="U390">
            <v>1600</v>
          </cell>
          <cell r="V390">
            <v>1850</v>
          </cell>
          <cell r="W390">
            <v>7.4328643000000005E-3</v>
          </cell>
          <cell r="X390">
            <v>9.7442989999999997E-3</v>
          </cell>
          <cell r="Y390">
            <v>1.4940956E-2</v>
          </cell>
          <cell r="Z390">
            <v>3.3</v>
          </cell>
          <cell r="AA390">
            <v>3.895</v>
          </cell>
          <cell r="AB390">
            <v>-0.15275994865211817</v>
          </cell>
          <cell r="AC390">
            <v>-1</v>
          </cell>
          <cell r="AD390">
            <v>0.20508056999999999</v>
          </cell>
          <cell r="AE390">
            <v>5.2</v>
          </cell>
          <cell r="AF390">
            <v>7.1999999999999993</v>
          </cell>
          <cell r="AG390">
            <v>47.8</v>
          </cell>
          <cell r="AH390">
            <v>73.900000000000006</v>
          </cell>
          <cell r="AI390">
            <v>0.1</v>
          </cell>
          <cell r="AJ390">
            <v>22.454999999999998</v>
          </cell>
          <cell r="AK390">
            <v>8.5</v>
          </cell>
        </row>
        <row r="391">
          <cell r="A391" t="str">
            <v>INE979A01025</v>
          </cell>
          <cell r="C391" t="str">
            <v>Saregama India Limited</v>
          </cell>
          <cell r="E391" t="str">
            <v>India</v>
          </cell>
          <cell r="G391">
            <v>348.85</v>
          </cell>
          <cell r="H391">
            <v>4.1971334999999996</v>
          </cell>
          <cell r="I391">
            <v>1</v>
          </cell>
          <cell r="J391">
            <v>3</v>
          </cell>
          <cell r="K391">
            <v>3</v>
          </cell>
          <cell r="L391">
            <v>2.3809547000000002</v>
          </cell>
          <cell r="M391">
            <v>10.033334</v>
          </cell>
          <cell r="N391">
            <v>9.8000000000000007</v>
          </cell>
          <cell r="O391">
            <v>2.38095918367347</v>
          </cell>
          <cell r="P391">
            <v>-6.2305235999999997</v>
          </cell>
          <cell r="Q391">
            <v>10.033334</v>
          </cell>
          <cell r="R391">
            <v>10.7</v>
          </cell>
          <cell r="S391">
            <v>-6.2305233644859737</v>
          </cell>
          <cell r="T391">
            <v>445</v>
          </cell>
          <cell r="U391">
            <v>450</v>
          </cell>
          <cell r="V391">
            <v>465</v>
          </cell>
          <cell r="W391">
            <v>0</v>
          </cell>
          <cell r="X391">
            <v>2.8761169999999999E-2</v>
          </cell>
          <cell r="Y391">
            <v>3.6978642999999999E-2</v>
          </cell>
          <cell r="Z391">
            <v>3</v>
          </cell>
          <cell r="AA391">
            <v>3</v>
          </cell>
          <cell r="AB391">
            <v>0</v>
          </cell>
          <cell r="AC391">
            <v>0</v>
          </cell>
          <cell r="AD391">
            <v>0.20508056999999999</v>
          </cell>
          <cell r="AE391">
            <v>90.7</v>
          </cell>
          <cell r="AF391">
            <v>23.599999999999998</v>
          </cell>
          <cell r="AG391">
            <v>12.7</v>
          </cell>
          <cell r="AH391">
            <v>86</v>
          </cell>
          <cell r="AI391">
            <v>8.3000000000000007</v>
          </cell>
          <cell r="AJ391">
            <v>41.594999999999999</v>
          </cell>
          <cell r="AK391">
            <v>57.099999999999994</v>
          </cell>
        </row>
        <row r="392">
          <cell r="A392" t="str">
            <v>INE018E01016</v>
          </cell>
          <cell r="C392" t="str">
            <v>SBI Cards &amp; Payment Services Ltd</v>
          </cell>
          <cell r="E392" t="str">
            <v>India</v>
          </cell>
          <cell r="G392">
            <v>759.85</v>
          </cell>
          <cell r="H392">
            <v>9.1420145000000002</v>
          </cell>
          <cell r="I392">
            <v>0.38461538461538464</v>
          </cell>
          <cell r="J392">
            <v>10</v>
          </cell>
          <cell r="K392">
            <v>26</v>
          </cell>
          <cell r="L392">
            <v>-4.8872850000000003</v>
          </cell>
          <cell r="M392">
            <v>25.109902999999999</v>
          </cell>
          <cell r="N392">
            <v>26.400154000000001</v>
          </cell>
          <cell r="O392">
            <v>-4.8872858847717415</v>
          </cell>
          <cell r="P392">
            <v>-8.586957</v>
          </cell>
          <cell r="Q392">
            <v>25.109902999999999</v>
          </cell>
          <cell r="R392">
            <v>27.468622</v>
          </cell>
          <cell r="S392">
            <v>-8.5869578750619517</v>
          </cell>
          <cell r="T392">
            <v>600</v>
          </cell>
          <cell r="U392">
            <v>786</v>
          </cell>
          <cell r="V392">
            <v>990</v>
          </cell>
          <cell r="W392">
            <v>-7.8764189999999998E-2</v>
          </cell>
          <cell r="X392">
            <v>3.3045869999999998E-2</v>
          </cell>
          <cell r="Y392">
            <v>4.0806460000000003E-2</v>
          </cell>
          <cell r="Z392">
            <v>5.98</v>
          </cell>
          <cell r="AA392">
            <v>6.1385230000000002</v>
          </cell>
          <cell r="AB392">
            <v>-2.5824290305664688E-2</v>
          </cell>
          <cell r="AC392">
            <v>0</v>
          </cell>
          <cell r="AD392">
            <v>0.20508056999999999</v>
          </cell>
          <cell r="AE392">
            <v>9</v>
          </cell>
          <cell r="AF392">
            <v>18</v>
          </cell>
          <cell r="AG392">
            <v>0.5</v>
          </cell>
          <cell r="AH392">
            <v>25.8</v>
          </cell>
          <cell r="AI392">
            <v>8.3000000000000007</v>
          </cell>
          <cell r="AJ392">
            <v>10.7</v>
          </cell>
          <cell r="AK392">
            <v>1.9</v>
          </cell>
        </row>
        <row r="393">
          <cell r="A393" t="str">
            <v>INE123W01016</v>
          </cell>
          <cell r="C393" t="str">
            <v>SBI Life Insurance Co. Ltd.</v>
          </cell>
          <cell r="E393" t="str">
            <v>India</v>
          </cell>
          <cell r="G393">
            <v>1380.75</v>
          </cell>
          <cell r="H393">
            <v>16.612276000000001</v>
          </cell>
          <cell r="I393">
            <v>0.90625</v>
          </cell>
          <cell r="J393">
            <v>29</v>
          </cell>
          <cell r="K393">
            <v>32</v>
          </cell>
          <cell r="L393">
            <v>-3.3179185000000002</v>
          </cell>
          <cell r="M393">
            <v>19.469806999999999</v>
          </cell>
          <cell r="N393">
            <v>20.137968000000001</v>
          </cell>
          <cell r="O393">
            <v>-3.3179166835502039</v>
          </cell>
          <cell r="P393">
            <v>-3.4143023000000001</v>
          </cell>
          <cell r="Q393">
            <v>19.469806999999999</v>
          </cell>
          <cell r="R393">
            <v>20.158064</v>
          </cell>
          <cell r="S393">
            <v>-3.4143010955814068</v>
          </cell>
          <cell r="T393">
            <v>1250</v>
          </cell>
          <cell r="U393">
            <v>1695</v>
          </cell>
          <cell r="V393">
            <v>2450</v>
          </cell>
          <cell r="W393">
            <v>2.7934641999999999E-2</v>
          </cell>
          <cell r="X393">
            <v>1.41008925E-2</v>
          </cell>
          <cell r="Y393">
            <v>1.6316333999999998E-2</v>
          </cell>
          <cell r="Z393">
            <v>17.73</v>
          </cell>
          <cell r="AA393">
            <v>12.052752999999999</v>
          </cell>
          <cell r="AB393">
            <v>0.47103321539900489</v>
          </cell>
          <cell r="AC393">
            <v>1</v>
          </cell>
          <cell r="AD393">
            <v>0.20508056999999999</v>
          </cell>
          <cell r="AE393">
            <v>12.2</v>
          </cell>
          <cell r="AF393">
            <v>31</v>
          </cell>
          <cell r="AG393">
            <v>64.3</v>
          </cell>
          <cell r="AH393">
            <v>82.8</v>
          </cell>
          <cell r="AI393">
            <v>91.8</v>
          </cell>
          <cell r="AJ393">
            <v>48.924999999999997</v>
          </cell>
          <cell r="AK393">
            <v>67.5</v>
          </cell>
        </row>
        <row r="394">
          <cell r="A394" t="str">
            <v>INE513A01022</v>
          </cell>
          <cell r="C394" t="str">
            <v>Schaeffler India Ltd</v>
          </cell>
          <cell r="E394" t="str">
            <v>India</v>
          </cell>
          <cell r="G394">
            <v>3112.3</v>
          </cell>
          <cell r="H394">
            <v>37.445144999999997</v>
          </cell>
          <cell r="I394">
            <v>0.4</v>
          </cell>
          <cell r="J394">
            <v>4</v>
          </cell>
          <cell r="K394">
            <v>10</v>
          </cell>
          <cell r="L394">
            <v>0</v>
          </cell>
          <cell r="M394">
            <v>59.818793999999997</v>
          </cell>
          <cell r="N394">
            <v>59.818793999999997</v>
          </cell>
          <cell r="O394">
            <v>0</v>
          </cell>
          <cell r="P394">
            <v>-2.9510580000000002</v>
          </cell>
          <cell r="Q394">
            <v>59.818793999999997</v>
          </cell>
          <cell r="R394">
            <v>61.63776</v>
          </cell>
          <cell r="S394">
            <v>-2.9510579229355516</v>
          </cell>
          <cell r="T394">
            <v>1927</v>
          </cell>
          <cell r="U394">
            <v>3239.5</v>
          </cell>
          <cell r="V394">
            <v>3928</v>
          </cell>
          <cell r="W394">
            <v>0</v>
          </cell>
          <cell r="X394">
            <v>1.9220122999999999E-2</v>
          </cell>
          <cell r="Y394">
            <v>2.2159142E-2</v>
          </cell>
          <cell r="Z394">
            <v>15.4</v>
          </cell>
          <cell r="AA394">
            <v>15.3</v>
          </cell>
          <cell r="AB394">
            <v>6.5359477124182774E-3</v>
          </cell>
          <cell r="AC394">
            <v>0</v>
          </cell>
          <cell r="AD394">
            <v>0.20508056999999999</v>
          </cell>
          <cell r="AE394">
            <v>42.5</v>
          </cell>
          <cell r="AF394">
            <v>33.4</v>
          </cell>
          <cell r="AG394">
            <v>12.7</v>
          </cell>
          <cell r="AH394">
            <v>26.8</v>
          </cell>
          <cell r="AI394">
            <v>8.3000000000000007</v>
          </cell>
          <cell r="AJ394">
            <v>26.075000000000003</v>
          </cell>
          <cell r="AK394">
            <v>15.1</v>
          </cell>
        </row>
        <row r="395">
          <cell r="A395" t="str">
            <v>INE916U01025</v>
          </cell>
          <cell r="C395" t="str">
            <v>Sheela Foam Ltd.</v>
          </cell>
          <cell r="E395" t="str">
            <v>India</v>
          </cell>
          <cell r="G395">
            <v>1139.0999999999999</v>
          </cell>
          <cell r="H395">
            <v>13.704902000000001</v>
          </cell>
          <cell r="I395">
            <v>0.5</v>
          </cell>
          <cell r="J395">
            <v>1</v>
          </cell>
          <cell r="K395">
            <v>2</v>
          </cell>
          <cell r="L395">
            <v>0</v>
          </cell>
          <cell r="M395">
            <v>19.95</v>
          </cell>
          <cell r="N395">
            <v>19.95</v>
          </cell>
          <cell r="O395">
            <v>0</v>
          </cell>
          <cell r="P395">
            <v>-12.114535999999999</v>
          </cell>
          <cell r="Q395">
            <v>19.95</v>
          </cell>
          <cell r="R395">
            <v>22.7</v>
          </cell>
          <cell r="S395">
            <v>-12.114537444933926</v>
          </cell>
          <cell r="T395">
            <v>1000</v>
          </cell>
          <cell r="U395">
            <v>1150</v>
          </cell>
          <cell r="V395">
            <v>1300</v>
          </cell>
          <cell r="W395">
            <v>0</v>
          </cell>
          <cell r="X395">
            <v>1.7513827999999999E-2</v>
          </cell>
          <cell r="Y395">
            <v>2.2298306E-2</v>
          </cell>
          <cell r="Z395" t="e">
            <v>#N/A</v>
          </cell>
          <cell r="AA395" t="e">
            <v>#N/A</v>
          </cell>
          <cell r="AB395">
            <v>0</v>
          </cell>
          <cell r="AC395">
            <v>0</v>
          </cell>
          <cell r="AD395">
            <v>0.20508056999999999</v>
          </cell>
          <cell r="AE395">
            <v>42.5</v>
          </cell>
          <cell r="AF395">
            <v>13.600000000000001</v>
          </cell>
          <cell r="AG395">
            <v>12.7</v>
          </cell>
          <cell r="AH395">
            <v>33.6</v>
          </cell>
          <cell r="AI395">
            <v>8.3000000000000007</v>
          </cell>
          <cell r="AJ395">
            <v>21.805</v>
          </cell>
          <cell r="AK395">
            <v>7.9</v>
          </cell>
        </row>
        <row r="396">
          <cell r="A396" t="str">
            <v>INE790G01031</v>
          </cell>
          <cell r="C396" t="str">
            <v>Shilpa Medicare Limited</v>
          </cell>
          <cell r="E396" t="str">
            <v>India</v>
          </cell>
          <cell r="G396">
            <v>331</v>
          </cell>
          <cell r="H396">
            <v>3.9823742000000002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 t="e">
            <v>#N/A</v>
          </cell>
          <cell r="Z396" t="e">
            <v>#N/A</v>
          </cell>
          <cell r="AA396" t="e">
            <v>#N/A</v>
          </cell>
          <cell r="AB396">
            <v>0</v>
          </cell>
          <cell r="AC396">
            <v>0</v>
          </cell>
          <cell r="AD396">
            <v>0.20508056999999999</v>
          </cell>
          <cell r="AE396">
            <v>42.5</v>
          </cell>
          <cell r="AF396">
            <v>49.4</v>
          </cell>
          <cell r="AG396">
            <v>12.7</v>
          </cell>
          <cell r="AH396">
            <v>0.1</v>
          </cell>
          <cell r="AI396">
            <v>8.3000000000000007</v>
          </cell>
          <cell r="AJ396">
            <v>27.405000000000005</v>
          </cell>
          <cell r="AK396">
            <v>17.100000000000001</v>
          </cell>
        </row>
        <row r="397">
          <cell r="A397" t="str">
            <v>INE109A01011</v>
          </cell>
          <cell r="C397" t="str">
            <v>Shipping Corporation of India Limited</v>
          </cell>
          <cell r="E397" t="str">
            <v>India</v>
          </cell>
          <cell r="G397">
            <v>209.45</v>
          </cell>
          <cell r="H397">
            <v>2.5199644999999999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 t="e">
            <v>#N/A</v>
          </cell>
          <cell r="Z397" t="e">
            <v>#N/A</v>
          </cell>
          <cell r="AA397" t="e">
            <v>#N/A</v>
          </cell>
          <cell r="AB397">
            <v>0</v>
          </cell>
          <cell r="AC397">
            <v>0</v>
          </cell>
          <cell r="AD397">
            <v>0.20508056999999999</v>
          </cell>
          <cell r="AE397">
            <v>42.5</v>
          </cell>
          <cell r="AF397">
            <v>49.4</v>
          </cell>
          <cell r="AG397">
            <v>12.7</v>
          </cell>
          <cell r="AH397">
            <v>0.1</v>
          </cell>
          <cell r="AI397">
            <v>8.3000000000000007</v>
          </cell>
          <cell r="AJ397">
            <v>27.405000000000005</v>
          </cell>
          <cell r="AK397">
            <v>17.100000000000001</v>
          </cell>
        </row>
        <row r="398">
          <cell r="A398" t="str">
            <v>INE070A01015</v>
          </cell>
          <cell r="C398" t="str">
            <v>Shree Cement Limited</v>
          </cell>
          <cell r="E398" t="str">
            <v>India</v>
          </cell>
          <cell r="G398">
            <v>27954.400000000001</v>
          </cell>
          <cell r="H398">
            <v>336.32895000000002</v>
          </cell>
          <cell r="I398">
            <v>0.17142857142857143</v>
          </cell>
          <cell r="J398">
            <v>6</v>
          </cell>
          <cell r="K398">
            <v>35</v>
          </cell>
          <cell r="L398">
            <v>-0.45520765000000002</v>
          </cell>
          <cell r="M398">
            <v>594.10900000000004</v>
          </cell>
          <cell r="N398">
            <v>596.82579999999996</v>
          </cell>
          <cell r="O398">
            <v>-0.45520820313061927</v>
          </cell>
          <cell r="P398">
            <v>4.5942287000000004</v>
          </cell>
          <cell r="Q398">
            <v>594.10900000000004</v>
          </cell>
          <cell r="R398">
            <v>568.01319999999998</v>
          </cell>
          <cell r="S398">
            <v>4.5942242187329452</v>
          </cell>
          <cell r="T398">
            <v>17900</v>
          </cell>
          <cell r="U398">
            <v>25500</v>
          </cell>
          <cell r="V398">
            <v>33400</v>
          </cell>
          <cell r="W398">
            <v>2.3032799000000003E-2</v>
          </cell>
          <cell r="X398">
            <v>2.1252790000000001E-2</v>
          </cell>
          <cell r="Y398">
            <v>2.5889032999999999E-2</v>
          </cell>
          <cell r="Z398">
            <v>106.84</v>
          </cell>
          <cell r="AA398">
            <v>164.10400000000001</v>
          </cell>
          <cell r="AB398">
            <v>-0.34894944669234151</v>
          </cell>
          <cell r="AC398">
            <v>-1</v>
          </cell>
          <cell r="AD398">
            <v>0.20508056999999999</v>
          </cell>
          <cell r="AE398">
            <v>32.9</v>
          </cell>
          <cell r="AF398">
            <v>81.899999999999991</v>
          </cell>
          <cell r="AG398">
            <v>59.5</v>
          </cell>
          <cell r="AH398">
            <v>17.299999999999997</v>
          </cell>
          <cell r="AI398">
            <v>0.1</v>
          </cell>
          <cell r="AJ398">
            <v>45.319999999999993</v>
          </cell>
          <cell r="AK398">
            <v>62.7</v>
          </cell>
        </row>
        <row r="399">
          <cell r="A399" t="str">
            <v>INE087H01022</v>
          </cell>
          <cell r="C399" t="str">
            <v>Shree Renuka Sugars Limited</v>
          </cell>
          <cell r="E399" t="str">
            <v>India</v>
          </cell>
          <cell r="G399">
            <v>46.75</v>
          </cell>
          <cell r="H399">
            <v>0.56246525000000003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 t="e">
            <v>#N/A</v>
          </cell>
          <cell r="Z399" t="e">
            <v>#N/A</v>
          </cell>
          <cell r="AA399" t="e">
            <v>#N/A</v>
          </cell>
          <cell r="AB399">
            <v>0</v>
          </cell>
          <cell r="AC399">
            <v>0</v>
          </cell>
          <cell r="AD399">
            <v>0.20508056999999999</v>
          </cell>
          <cell r="AE399">
            <v>42.5</v>
          </cell>
          <cell r="AF399">
            <v>49.4</v>
          </cell>
          <cell r="AG399">
            <v>12.7</v>
          </cell>
          <cell r="AH399">
            <v>0.1</v>
          </cell>
          <cell r="AI399">
            <v>8.3000000000000007</v>
          </cell>
          <cell r="AJ399">
            <v>27.405000000000005</v>
          </cell>
          <cell r="AK399">
            <v>17.100000000000001</v>
          </cell>
        </row>
        <row r="400">
          <cell r="A400" t="str">
            <v>INE721A01013</v>
          </cell>
          <cell r="C400" t="str">
            <v>Shriram Finance Limited</v>
          </cell>
          <cell r="E400" t="str">
            <v>India</v>
          </cell>
          <cell r="G400">
            <v>2306.15</v>
          </cell>
          <cell r="H400">
            <v>27.746078000000001</v>
          </cell>
          <cell r="I400">
            <v>0.96969696969696972</v>
          </cell>
          <cell r="J400">
            <v>32</v>
          </cell>
          <cell r="K400">
            <v>33</v>
          </cell>
          <cell r="L400">
            <v>0.54018869999999997</v>
          </cell>
          <cell r="M400">
            <v>192.25198</v>
          </cell>
          <cell r="N400">
            <v>191.21904000000001</v>
          </cell>
          <cell r="O400">
            <v>0.54018679311431672</v>
          </cell>
          <cell r="P400">
            <v>3.8095474</v>
          </cell>
          <cell r="Q400">
            <v>192.25198</v>
          </cell>
          <cell r="R400">
            <v>185.19682</v>
          </cell>
          <cell r="S400">
            <v>3.8095470537776954</v>
          </cell>
          <cell r="T400">
            <v>2005</v>
          </cell>
          <cell r="U400">
            <v>2675</v>
          </cell>
          <cell r="V400">
            <v>2990</v>
          </cell>
          <cell r="W400">
            <v>0.14511722999999999</v>
          </cell>
          <cell r="X400">
            <v>8.336491E-2</v>
          </cell>
          <cell r="Y400">
            <v>9.7869380000000006E-2</v>
          </cell>
          <cell r="Z400">
            <v>51.52</v>
          </cell>
          <cell r="AA400">
            <v>51.398200000000003</v>
          </cell>
          <cell r="AB400">
            <v>2.3697327921989864E-3</v>
          </cell>
          <cell r="AC400">
            <v>0</v>
          </cell>
          <cell r="AD400">
            <v>0.20508056999999999</v>
          </cell>
          <cell r="AE400">
            <v>79.5</v>
          </cell>
          <cell r="AF400">
            <v>79.7</v>
          </cell>
          <cell r="AG400">
            <v>92.4</v>
          </cell>
          <cell r="AH400">
            <v>85.8</v>
          </cell>
          <cell r="AI400">
            <v>8.3000000000000007</v>
          </cell>
          <cell r="AJ400">
            <v>72.725000000000009</v>
          </cell>
          <cell r="AK400">
            <v>93.8</v>
          </cell>
        </row>
        <row r="401">
          <cell r="A401" t="str">
            <v>INE810G01011</v>
          </cell>
          <cell r="C401" t="str">
            <v>Shyam Metalics &amp; Energy Ltd.</v>
          </cell>
          <cell r="E401" t="str">
            <v>India</v>
          </cell>
          <cell r="G401">
            <v>676.5</v>
          </cell>
          <cell r="H401">
            <v>8.1392030000000002</v>
          </cell>
          <cell r="I401">
            <v>1</v>
          </cell>
          <cell r="J401">
            <v>3</v>
          </cell>
          <cell r="K401">
            <v>3</v>
          </cell>
          <cell r="L401">
            <v>-6.8901339999999998</v>
          </cell>
          <cell r="M401">
            <v>37.5</v>
          </cell>
          <cell r="N401">
            <v>40.274999999999999</v>
          </cell>
          <cell r="O401">
            <v>-6.8901303538175025</v>
          </cell>
          <cell r="P401">
            <v>-21.08586</v>
          </cell>
          <cell r="Q401">
            <v>37.5</v>
          </cell>
          <cell r="R401">
            <v>47.52</v>
          </cell>
          <cell r="S401">
            <v>-21.085858585858585</v>
          </cell>
          <cell r="T401">
            <v>520</v>
          </cell>
          <cell r="U401">
            <v>523</v>
          </cell>
          <cell r="V401">
            <v>780</v>
          </cell>
          <cell r="W401">
            <v>7.2668469999999999E-2</v>
          </cell>
          <cell r="X401">
            <v>5.5432368000000003E-2</v>
          </cell>
          <cell r="Y401">
            <v>9.1746729999999999E-2</v>
          </cell>
          <cell r="Z401" t="e">
            <v>#N/A</v>
          </cell>
          <cell r="AA401" t="e">
            <v>#N/A</v>
          </cell>
          <cell r="AB401">
            <v>0</v>
          </cell>
          <cell r="AC401">
            <v>0</v>
          </cell>
          <cell r="AD401">
            <v>0.20508056999999999</v>
          </cell>
          <cell r="AE401">
            <v>6.6000000000000005</v>
          </cell>
          <cell r="AF401">
            <v>7.8</v>
          </cell>
          <cell r="AG401">
            <v>81.8</v>
          </cell>
          <cell r="AH401">
            <v>86</v>
          </cell>
          <cell r="AI401">
            <v>8.3000000000000007</v>
          </cell>
          <cell r="AJ401">
            <v>33.894999999999996</v>
          </cell>
          <cell r="AK401">
            <v>39.6</v>
          </cell>
        </row>
        <row r="402">
          <cell r="A402" t="str">
            <v>INE003A01024</v>
          </cell>
          <cell r="C402" t="str">
            <v>Siemens Limited</v>
          </cell>
          <cell r="E402" t="str">
            <v>India</v>
          </cell>
          <cell r="G402">
            <v>4206.5</v>
          </cell>
          <cell r="H402">
            <v>50.609839999999998</v>
          </cell>
          <cell r="I402">
            <v>0.63636363636363635</v>
          </cell>
          <cell r="J402">
            <v>14</v>
          </cell>
          <cell r="K402">
            <v>22</v>
          </cell>
          <cell r="L402">
            <v>0.75775970000000004</v>
          </cell>
          <cell r="M402">
            <v>64.686350000000004</v>
          </cell>
          <cell r="N402">
            <v>64.199870000000004</v>
          </cell>
          <cell r="O402">
            <v>0.75775854374782181</v>
          </cell>
          <cell r="P402">
            <v>20.549613999999998</v>
          </cell>
          <cell r="Q402">
            <v>64.686350000000004</v>
          </cell>
          <cell r="R402">
            <v>53.659523</v>
          </cell>
          <cell r="S402">
            <v>20.54961800536319</v>
          </cell>
          <cell r="T402">
            <v>2925.6147000000001</v>
          </cell>
          <cell r="U402">
            <v>4400</v>
          </cell>
          <cell r="V402">
            <v>5633</v>
          </cell>
          <cell r="W402">
            <v>2.2981953999999999E-2</v>
          </cell>
          <cell r="X402">
            <v>1.5377712999999999E-2</v>
          </cell>
          <cell r="Y402">
            <v>1.8328976E-2</v>
          </cell>
          <cell r="Z402">
            <v>12.9</v>
          </cell>
          <cell r="AA402">
            <v>12.555141000000001</v>
          </cell>
          <cell r="AB402">
            <v>2.7467552933097217E-2</v>
          </cell>
          <cell r="AC402">
            <v>0</v>
          </cell>
          <cell r="AD402">
            <v>0.20508056999999999</v>
          </cell>
          <cell r="AE402">
            <v>81.100000000000009</v>
          </cell>
          <cell r="AF402">
            <v>96.5</v>
          </cell>
          <cell r="AG402">
            <v>59.099999999999994</v>
          </cell>
          <cell r="AH402">
            <v>51.5</v>
          </cell>
          <cell r="AI402">
            <v>8.3000000000000007</v>
          </cell>
          <cell r="AJ402">
            <v>65.570000000000007</v>
          </cell>
          <cell r="AK402">
            <v>88</v>
          </cell>
        </row>
        <row r="403">
          <cell r="A403" t="str">
            <v>INE285J01028</v>
          </cell>
          <cell r="C403" t="str">
            <v>SIS Limited</v>
          </cell>
          <cell r="E403" t="str">
            <v>India</v>
          </cell>
          <cell r="G403">
            <v>518.4</v>
          </cell>
          <cell r="H403">
            <v>6.2370479999999997</v>
          </cell>
          <cell r="I403">
            <v>1</v>
          </cell>
          <cell r="J403">
            <v>5</v>
          </cell>
          <cell r="K403">
            <v>5</v>
          </cell>
          <cell r="L403">
            <v>0</v>
          </cell>
          <cell r="M403">
            <v>24.280815</v>
          </cell>
          <cell r="N403">
            <v>24.280815</v>
          </cell>
          <cell r="O403">
            <v>0</v>
          </cell>
          <cell r="P403">
            <v>-3.1280543999999999</v>
          </cell>
          <cell r="Q403">
            <v>24.280815</v>
          </cell>
          <cell r="R403">
            <v>25.064857</v>
          </cell>
          <cell r="S403">
            <v>-3.1280529547804692</v>
          </cell>
          <cell r="T403">
            <v>490</v>
          </cell>
          <cell r="U403">
            <v>554</v>
          </cell>
          <cell r="V403">
            <v>600</v>
          </cell>
          <cell r="W403">
            <v>0</v>
          </cell>
          <cell r="X403">
            <v>4.6837990000000003E-2</v>
          </cell>
          <cell r="Y403">
            <v>6.2115631999999997E-2</v>
          </cell>
          <cell r="Z403" t="e">
            <v>#N/A</v>
          </cell>
          <cell r="AA403" t="e">
            <v>#N/A</v>
          </cell>
          <cell r="AB403">
            <v>0</v>
          </cell>
          <cell r="AC403">
            <v>0</v>
          </cell>
          <cell r="AD403">
            <v>0.20508056999999999</v>
          </cell>
          <cell r="AE403">
            <v>42.5</v>
          </cell>
          <cell r="AF403">
            <v>31.8</v>
          </cell>
          <cell r="AG403">
            <v>12.7</v>
          </cell>
          <cell r="AH403">
            <v>86</v>
          </cell>
          <cell r="AI403">
            <v>8.3000000000000007</v>
          </cell>
          <cell r="AJ403">
            <v>31.595000000000002</v>
          </cell>
          <cell r="AK403">
            <v>35</v>
          </cell>
        </row>
        <row r="404">
          <cell r="A404" t="str">
            <v>INE002L01015</v>
          </cell>
          <cell r="C404" t="str">
            <v>SJVN Limited</v>
          </cell>
          <cell r="E404" t="str">
            <v>India</v>
          </cell>
          <cell r="G404">
            <v>116.65</v>
          </cell>
          <cell r="H404">
            <v>1.4034561000000001</v>
          </cell>
          <cell r="I404">
            <v>0.75</v>
          </cell>
          <cell r="J404">
            <v>3</v>
          </cell>
          <cell r="K404">
            <v>4</v>
          </cell>
          <cell r="L404">
            <v>0</v>
          </cell>
          <cell r="M404">
            <v>3.6150000000000002</v>
          </cell>
          <cell r="N404">
            <v>3.6150000000000002</v>
          </cell>
          <cell r="O404">
            <v>0</v>
          </cell>
          <cell r="P404">
            <v>13.2341385</v>
          </cell>
          <cell r="Q404">
            <v>3.6150000000000002</v>
          </cell>
          <cell r="R404">
            <v>3.1924999999999999</v>
          </cell>
          <cell r="S404">
            <v>13.234142521534853</v>
          </cell>
          <cell r="T404">
            <v>65</v>
          </cell>
          <cell r="U404">
            <v>73.5</v>
          </cell>
          <cell r="V404">
            <v>87</v>
          </cell>
          <cell r="W404">
            <v>0</v>
          </cell>
          <cell r="X404">
            <v>3.0990141999999998E-2</v>
          </cell>
          <cell r="Y404">
            <v>3.778397E-2</v>
          </cell>
          <cell r="Z404">
            <v>0.39</v>
          </cell>
          <cell r="AA404">
            <v>0.39</v>
          </cell>
          <cell r="AB404">
            <v>0</v>
          </cell>
          <cell r="AC404">
            <v>0</v>
          </cell>
          <cell r="AD404">
            <v>0.20508056999999999</v>
          </cell>
          <cell r="AE404">
            <v>42.5</v>
          </cell>
          <cell r="AF404">
            <v>95.5</v>
          </cell>
          <cell r="AG404">
            <v>12.7</v>
          </cell>
          <cell r="AH404">
            <v>65.3</v>
          </cell>
          <cell r="AI404">
            <v>8.3000000000000007</v>
          </cell>
          <cell r="AJ404">
            <v>45.449999999999996</v>
          </cell>
          <cell r="AK404">
            <v>62.9</v>
          </cell>
        </row>
        <row r="405">
          <cell r="A405" t="str">
            <v>INE640A01023</v>
          </cell>
          <cell r="C405" t="str">
            <v>SKF India Limited</v>
          </cell>
          <cell r="E405" t="str">
            <v>India</v>
          </cell>
          <cell r="G405">
            <v>4592.6499999999996</v>
          </cell>
          <cell r="H405">
            <v>55.255740000000003</v>
          </cell>
          <cell r="I405">
            <v>0.2857142857142857</v>
          </cell>
          <cell r="J405">
            <v>2</v>
          </cell>
          <cell r="K405">
            <v>7</v>
          </cell>
          <cell r="L405">
            <v>0</v>
          </cell>
          <cell r="M405">
            <v>107.53855</v>
          </cell>
          <cell r="N405">
            <v>107.53855</v>
          </cell>
          <cell r="O405">
            <v>0</v>
          </cell>
          <cell r="P405">
            <v>-16.88214</v>
          </cell>
          <cell r="Q405">
            <v>107.53855</v>
          </cell>
          <cell r="R405">
            <v>129.38079999999999</v>
          </cell>
          <cell r="S405">
            <v>-16.882141708816146</v>
          </cell>
          <cell r="T405">
            <v>3925</v>
          </cell>
          <cell r="U405">
            <v>4811.5</v>
          </cell>
          <cell r="V405">
            <v>5981</v>
          </cell>
          <cell r="W405">
            <v>0</v>
          </cell>
          <cell r="X405">
            <v>2.341536E-2</v>
          </cell>
          <cell r="Y405">
            <v>2.8951676999999999E-2</v>
          </cell>
          <cell r="Z405">
            <v>26.8</v>
          </cell>
          <cell r="AA405">
            <v>26.8</v>
          </cell>
          <cell r="AB405">
            <v>0</v>
          </cell>
          <cell r="AC405">
            <v>0</v>
          </cell>
          <cell r="AD405">
            <v>0.20508056999999999</v>
          </cell>
          <cell r="AE405">
            <v>42.5</v>
          </cell>
          <cell r="AF405">
            <v>11</v>
          </cell>
          <cell r="AG405">
            <v>12.7</v>
          </cell>
          <cell r="AH405">
            <v>19.900000000000002</v>
          </cell>
          <cell r="AI405">
            <v>8.3000000000000007</v>
          </cell>
          <cell r="AJ405">
            <v>19.785</v>
          </cell>
          <cell r="AK405">
            <v>6.1</v>
          </cell>
        </row>
        <row r="406">
          <cell r="A406" t="str">
            <v>INE671H01015</v>
          </cell>
          <cell r="C406" t="str">
            <v>Sobha Limited</v>
          </cell>
          <cell r="E406" t="str">
            <v>India</v>
          </cell>
          <cell r="G406">
            <v>1382.35</v>
          </cell>
          <cell r="H406">
            <v>16.631525</v>
          </cell>
          <cell r="I406">
            <v>0.8571428571428571</v>
          </cell>
          <cell r="J406">
            <v>12</v>
          </cell>
          <cell r="K406">
            <v>14</v>
          </cell>
          <cell r="L406">
            <v>-0.19636608999999999</v>
          </cell>
          <cell r="M406">
            <v>25.593537999999999</v>
          </cell>
          <cell r="N406">
            <v>25.643894</v>
          </cell>
          <cell r="O406">
            <v>-0.19636643327257675</v>
          </cell>
          <cell r="P406">
            <v>-12.985201</v>
          </cell>
          <cell r="Q406">
            <v>25.593537999999999</v>
          </cell>
          <cell r="R406">
            <v>29.412856999999999</v>
          </cell>
          <cell r="S406">
            <v>-12.985202355554925</v>
          </cell>
          <cell r="T406">
            <v>835</v>
          </cell>
          <cell r="U406">
            <v>1240</v>
          </cell>
          <cell r="V406">
            <v>1946</v>
          </cell>
          <cell r="W406">
            <v>0.27195136999999997</v>
          </cell>
          <cell r="X406">
            <v>1.8514513999999999E-2</v>
          </cell>
          <cell r="Y406">
            <v>3.2822799999999999E-2</v>
          </cell>
          <cell r="Z406" t="e">
            <v>#N/A</v>
          </cell>
          <cell r="AA406" t="e">
            <v>#N/A</v>
          </cell>
          <cell r="AB406">
            <v>0</v>
          </cell>
          <cell r="AC406">
            <v>0</v>
          </cell>
          <cell r="AD406">
            <v>0.20508056999999999</v>
          </cell>
          <cell r="AE406">
            <v>37.9</v>
          </cell>
          <cell r="AF406">
            <v>12.8</v>
          </cell>
          <cell r="AG406">
            <v>98.6</v>
          </cell>
          <cell r="AH406">
            <v>77.2</v>
          </cell>
          <cell r="AI406">
            <v>8.3000000000000007</v>
          </cell>
          <cell r="AJ406">
            <v>46.29</v>
          </cell>
          <cell r="AK406">
            <v>64.099999999999994</v>
          </cell>
        </row>
        <row r="407">
          <cell r="A407" t="str">
            <v>INE343H01029</v>
          </cell>
          <cell r="C407" t="str">
            <v>Solar Industries India Limited</v>
          </cell>
          <cell r="E407" t="str">
            <v>India</v>
          </cell>
          <cell r="G407">
            <v>6507</v>
          </cell>
          <cell r="H407">
            <v>78.287940000000006</v>
          </cell>
          <cell r="I407">
            <v>0.6</v>
          </cell>
          <cell r="J407">
            <v>3</v>
          </cell>
          <cell r="K407">
            <v>5</v>
          </cell>
          <cell r="L407">
            <v>-2.5397259999999999</v>
          </cell>
          <cell r="M407">
            <v>107.64</v>
          </cell>
          <cell r="N407">
            <v>110.44499999999999</v>
          </cell>
          <cell r="O407">
            <v>-2.5397256553035374</v>
          </cell>
          <cell r="P407">
            <v>6.4282364999999997</v>
          </cell>
          <cell r="Q407">
            <v>107.64</v>
          </cell>
          <cell r="R407">
            <v>101.13857</v>
          </cell>
          <cell r="S407">
            <v>6.4282399879689756</v>
          </cell>
          <cell r="T407">
            <v>5270</v>
          </cell>
          <cell r="U407">
            <v>7355</v>
          </cell>
          <cell r="V407">
            <v>8130</v>
          </cell>
          <cell r="W407">
            <v>0.17696133</v>
          </cell>
          <cell r="X407">
            <v>1.6542185000000001E-2</v>
          </cell>
          <cell r="Y407">
            <v>1.9766405000000001E-2</v>
          </cell>
          <cell r="Z407">
            <v>23</v>
          </cell>
          <cell r="AA407">
            <v>23</v>
          </cell>
          <cell r="AB407">
            <v>0</v>
          </cell>
          <cell r="AC407">
            <v>0</v>
          </cell>
          <cell r="AD407">
            <v>0.20508056999999999</v>
          </cell>
          <cell r="AE407">
            <v>16.2</v>
          </cell>
          <cell r="AF407">
            <v>86.9</v>
          </cell>
          <cell r="AG407">
            <v>95.199999999999989</v>
          </cell>
          <cell r="AH407">
            <v>46.6</v>
          </cell>
          <cell r="AI407">
            <v>8.3000000000000007</v>
          </cell>
          <cell r="AJ407">
            <v>55.48</v>
          </cell>
          <cell r="AK407">
            <v>76</v>
          </cell>
        </row>
        <row r="408">
          <cell r="A408" t="str">
            <v>INE073K01018</v>
          </cell>
          <cell r="C408" t="str">
            <v>Sona BLW Precision Forgings Ltd.</v>
          </cell>
          <cell r="E408" t="str">
            <v>India</v>
          </cell>
          <cell r="G408">
            <v>585.15</v>
          </cell>
          <cell r="H408">
            <v>7.0401400000000001</v>
          </cell>
          <cell r="I408">
            <v>0.72222222222222221</v>
          </cell>
          <cell r="J408">
            <v>13</v>
          </cell>
          <cell r="K408">
            <v>18</v>
          </cell>
          <cell r="L408">
            <v>-5.0729794999999998</v>
          </cell>
          <cell r="M408">
            <v>9.6878689999999992</v>
          </cell>
          <cell r="N408">
            <v>10.205596999999999</v>
          </cell>
          <cell r="O408">
            <v>-5.0729810318788759</v>
          </cell>
          <cell r="P408">
            <v>-6.5562696000000003</v>
          </cell>
          <cell r="Q408">
            <v>9.6878689999999992</v>
          </cell>
          <cell r="R408">
            <v>10.367597</v>
          </cell>
          <cell r="S408">
            <v>-6.556273358233355</v>
          </cell>
          <cell r="T408">
            <v>505</v>
          </cell>
          <cell r="U408">
            <v>666.5</v>
          </cell>
          <cell r="V408">
            <v>794</v>
          </cell>
          <cell r="W408">
            <v>7.9440227000000002E-2</v>
          </cell>
          <cell r="X408">
            <v>1.6556213E-2</v>
          </cell>
          <cell r="Y408">
            <v>2.2750577000000001E-2</v>
          </cell>
          <cell r="Z408" t="e">
            <v>#N/A</v>
          </cell>
          <cell r="AA408" t="e">
            <v>#N/A</v>
          </cell>
          <cell r="AB408">
            <v>0</v>
          </cell>
          <cell r="AC408">
            <v>0</v>
          </cell>
          <cell r="AD408">
            <v>0.20508056999999999</v>
          </cell>
          <cell r="AE408">
            <v>8.6</v>
          </cell>
          <cell r="AF408">
            <v>22.6</v>
          </cell>
          <cell r="AG408">
            <v>83</v>
          </cell>
          <cell r="AH408">
            <v>63.3</v>
          </cell>
          <cell r="AI408">
            <v>8.3000000000000007</v>
          </cell>
          <cell r="AJ408">
            <v>36.125</v>
          </cell>
          <cell r="AK408">
            <v>46.400000000000006</v>
          </cell>
        </row>
        <row r="409">
          <cell r="A409" t="str">
            <v>INE269A01021</v>
          </cell>
          <cell r="C409" t="str">
            <v>Sonata Software Limited</v>
          </cell>
          <cell r="E409" t="str">
            <v>India</v>
          </cell>
          <cell r="G409">
            <v>749.45</v>
          </cell>
          <cell r="H409">
            <v>9.0168900000000001</v>
          </cell>
          <cell r="I409">
            <v>0.66666666666666663</v>
          </cell>
          <cell r="J409">
            <v>4</v>
          </cell>
          <cell r="K409">
            <v>6</v>
          </cell>
          <cell r="L409">
            <v>-0.73972994000000003</v>
          </cell>
          <cell r="M409">
            <v>18.786000000000001</v>
          </cell>
          <cell r="N409">
            <v>18.925999999999998</v>
          </cell>
          <cell r="O409">
            <v>-0.73972313219907715</v>
          </cell>
          <cell r="P409">
            <v>-6.2633367</v>
          </cell>
          <cell r="Q409">
            <v>18.786000000000001</v>
          </cell>
          <cell r="R409">
            <v>20.041250000000002</v>
          </cell>
          <cell r="S409">
            <v>-6.2633318780016207</v>
          </cell>
          <cell r="T409">
            <v>610</v>
          </cell>
          <cell r="U409">
            <v>716</v>
          </cell>
          <cell r="V409">
            <v>915</v>
          </cell>
          <cell r="W409">
            <v>6.3478403000000003E-2</v>
          </cell>
          <cell r="X409">
            <v>2.5066379999999999E-2</v>
          </cell>
          <cell r="Y409">
            <v>3.1567150000000002E-2</v>
          </cell>
          <cell r="Z409">
            <v>5.5</v>
          </cell>
          <cell r="AA409">
            <v>5.0333332999999998</v>
          </cell>
          <cell r="AB409">
            <v>9.2715239024604212E-2</v>
          </cell>
          <cell r="AC409">
            <v>0</v>
          </cell>
          <cell r="AD409">
            <v>0.20508056999999999</v>
          </cell>
          <cell r="AE409">
            <v>28.7</v>
          </cell>
          <cell r="AF409">
            <v>23.400000000000002</v>
          </cell>
          <cell r="AG409">
            <v>79.400000000000006</v>
          </cell>
          <cell r="AH409">
            <v>54.300000000000004</v>
          </cell>
          <cell r="AI409">
            <v>8.3000000000000007</v>
          </cell>
          <cell r="AJ409">
            <v>39.549999999999997</v>
          </cell>
          <cell r="AK409">
            <v>52.900000000000006</v>
          </cell>
        </row>
        <row r="410">
          <cell r="A410" t="str">
            <v>INE647A01010</v>
          </cell>
          <cell r="C410" t="str">
            <v>Srf Limited</v>
          </cell>
          <cell r="E410" t="str">
            <v>India</v>
          </cell>
          <cell r="G410">
            <v>2267.9</v>
          </cell>
          <cell r="H410">
            <v>27.285879999999999</v>
          </cell>
          <cell r="I410">
            <v>0.66666666666666663</v>
          </cell>
          <cell r="J410">
            <v>20</v>
          </cell>
          <cell r="K410">
            <v>30</v>
          </cell>
          <cell r="L410">
            <v>-2.4125428000000002</v>
          </cell>
          <cell r="M410">
            <v>53.856181999999997</v>
          </cell>
          <cell r="N410">
            <v>55.187607</v>
          </cell>
          <cell r="O410">
            <v>-2.4125434538228907</v>
          </cell>
          <cell r="P410">
            <v>-18.174910000000001</v>
          </cell>
          <cell r="Q410">
            <v>53.856181999999997</v>
          </cell>
          <cell r="R410">
            <v>65.818664999999996</v>
          </cell>
          <cell r="S410">
            <v>-18.174909807119299</v>
          </cell>
          <cell r="T410">
            <v>1520</v>
          </cell>
          <cell r="U410">
            <v>2555.5</v>
          </cell>
          <cell r="V410">
            <v>3040</v>
          </cell>
          <cell r="W410">
            <v>1.6943051000000002E-3</v>
          </cell>
          <cell r="X410">
            <v>2.3747160999999999E-2</v>
          </cell>
          <cell r="Y410">
            <v>3.2606952000000002E-2</v>
          </cell>
          <cell r="Z410">
            <v>11.9</v>
          </cell>
          <cell r="AA410">
            <v>11.618811000000001</v>
          </cell>
          <cell r="AB410">
            <v>2.420118547414174E-2</v>
          </cell>
          <cell r="AC410">
            <v>0</v>
          </cell>
          <cell r="AD410">
            <v>0.20508056999999999</v>
          </cell>
          <cell r="AE410">
            <v>16.400000000000002</v>
          </cell>
          <cell r="AF410">
            <v>9.6</v>
          </cell>
          <cell r="AG410">
            <v>43.2</v>
          </cell>
          <cell r="AH410">
            <v>54.300000000000004</v>
          </cell>
          <cell r="AI410">
            <v>8.3000000000000007</v>
          </cell>
          <cell r="AJ410">
            <v>23.975000000000001</v>
          </cell>
          <cell r="AK410">
            <v>10.299999999999999</v>
          </cell>
        </row>
        <row r="411">
          <cell r="A411" t="str">
            <v>INE460H01021</v>
          </cell>
          <cell r="C411" t="str">
            <v>Star Cement Ltd.</v>
          </cell>
          <cell r="E411" t="str">
            <v>India</v>
          </cell>
          <cell r="G411">
            <v>182.15</v>
          </cell>
          <cell r="H411">
            <v>2.1915087999999998</v>
          </cell>
          <cell r="I411">
            <v>0.44444444444444442</v>
          </cell>
          <cell r="J411">
            <v>4</v>
          </cell>
          <cell r="K411">
            <v>9</v>
          </cell>
          <cell r="L411">
            <v>-1.3071883</v>
          </cell>
          <cell r="M411">
            <v>7.55</v>
          </cell>
          <cell r="N411">
            <v>7.65</v>
          </cell>
          <cell r="O411">
            <v>-1.3071895424836666</v>
          </cell>
          <cell r="P411">
            <v>-1.9480470000000001</v>
          </cell>
          <cell r="Q411">
            <v>7.55</v>
          </cell>
          <cell r="R411">
            <v>7.7</v>
          </cell>
          <cell r="S411">
            <v>-1.9480519480519543</v>
          </cell>
          <cell r="T411">
            <v>89</v>
          </cell>
          <cell r="U411">
            <v>182.5</v>
          </cell>
          <cell r="V411">
            <v>212</v>
          </cell>
          <cell r="W411">
            <v>2.5906736999999999E-2</v>
          </cell>
          <cell r="X411">
            <v>4.1449356999999999E-2</v>
          </cell>
          <cell r="Y411">
            <v>5.0027452E-2</v>
          </cell>
          <cell r="Z411">
            <v>1.4</v>
          </cell>
          <cell r="AA411">
            <v>1.6</v>
          </cell>
          <cell r="AB411">
            <v>-0.12500000000000011</v>
          </cell>
          <cell r="AC411">
            <v>-1</v>
          </cell>
          <cell r="AD411">
            <v>0.20508056999999999</v>
          </cell>
          <cell r="AE411">
            <v>23.200000000000003</v>
          </cell>
          <cell r="AF411">
            <v>38.800000000000004</v>
          </cell>
          <cell r="AG411">
            <v>63.3</v>
          </cell>
          <cell r="AH411">
            <v>30.2</v>
          </cell>
          <cell r="AI411">
            <v>0.1</v>
          </cell>
          <cell r="AJ411">
            <v>34.360000000000007</v>
          </cell>
          <cell r="AK411">
            <v>41</v>
          </cell>
        </row>
        <row r="412">
          <cell r="A412" t="str">
            <v>INE575P01011</v>
          </cell>
          <cell r="C412" t="str">
            <v>Star Health &amp; Allied Insurance Co. Ltd.</v>
          </cell>
          <cell r="E412" t="str">
            <v>India</v>
          </cell>
          <cell r="G412">
            <v>556.65</v>
          </cell>
          <cell r="H412">
            <v>6.6972465999999997</v>
          </cell>
          <cell r="I412">
            <v>0.70588235294117652</v>
          </cell>
          <cell r="J412">
            <v>12</v>
          </cell>
          <cell r="K412">
            <v>17</v>
          </cell>
          <cell r="L412">
            <v>-1.2380694999999999</v>
          </cell>
          <cell r="M412">
            <v>14.712614</v>
          </cell>
          <cell r="N412">
            <v>14.89705</v>
          </cell>
          <cell r="O412">
            <v>-1.2380706247209994</v>
          </cell>
          <cell r="P412">
            <v>-11.696885999999999</v>
          </cell>
          <cell r="Q412">
            <v>14.712614</v>
          </cell>
          <cell r="R412">
            <v>16.661490000000001</v>
          </cell>
          <cell r="S412">
            <v>-11.69688905374009</v>
          </cell>
          <cell r="T412">
            <v>500</v>
          </cell>
          <cell r="U412">
            <v>676</v>
          </cell>
          <cell r="V412">
            <v>730</v>
          </cell>
          <cell r="W412">
            <v>-6.8701730000000003E-3</v>
          </cell>
          <cell r="X412">
            <v>2.6430637E-2</v>
          </cell>
          <cell r="Y412">
            <v>3.5136364000000003E-2</v>
          </cell>
          <cell r="Z412">
            <v>5.57</v>
          </cell>
          <cell r="AA412">
            <v>4.7365427000000002</v>
          </cell>
          <cell r="AB412">
            <v>0.17596321891070454</v>
          </cell>
          <cell r="AC412">
            <v>1</v>
          </cell>
          <cell r="AD412">
            <v>0.20508056999999999</v>
          </cell>
          <cell r="AE412">
            <v>24</v>
          </cell>
          <cell r="AF412">
            <v>14.399999999999999</v>
          </cell>
          <cell r="AG412">
            <v>9.7000000000000011</v>
          </cell>
          <cell r="AH412">
            <v>61.3</v>
          </cell>
          <cell r="AI412">
            <v>91.8</v>
          </cell>
          <cell r="AJ412">
            <v>31.925000000000001</v>
          </cell>
          <cell r="AK412">
            <v>36</v>
          </cell>
        </row>
        <row r="413">
          <cell r="A413" t="str">
            <v>INE062A01020</v>
          </cell>
          <cell r="C413" t="str">
            <v>State Bank of India</v>
          </cell>
          <cell r="E413" t="str">
            <v>India</v>
          </cell>
          <cell r="G413">
            <v>612.9</v>
          </cell>
          <cell r="H413">
            <v>7.3740095999999999</v>
          </cell>
          <cell r="I413">
            <v>0.82051282051282048</v>
          </cell>
          <cell r="J413">
            <v>32</v>
          </cell>
          <cell r="K413">
            <v>39</v>
          </cell>
          <cell r="L413">
            <v>-5.1140619999999998E-2</v>
          </cell>
          <cell r="M413">
            <v>66.532134999999997</v>
          </cell>
          <cell r="N413">
            <v>66.566180000000003</v>
          </cell>
          <cell r="O413">
            <v>-5.114459024088136E-2</v>
          </cell>
          <cell r="P413">
            <v>1.7658513</v>
          </cell>
          <cell r="Q413">
            <v>66.532134999999997</v>
          </cell>
          <cell r="R413">
            <v>65.377660000000006</v>
          </cell>
          <cell r="S413">
            <v>1.7658554925336745</v>
          </cell>
          <cell r="T413">
            <v>530</v>
          </cell>
          <cell r="U413">
            <v>710</v>
          </cell>
          <cell r="V413">
            <v>840</v>
          </cell>
          <cell r="W413">
            <v>2.7422296999999999E-3</v>
          </cell>
          <cell r="X413">
            <v>0.10855299</v>
          </cell>
          <cell r="Y413">
            <v>0.11359089999999999</v>
          </cell>
          <cell r="Z413">
            <v>12.96</v>
          </cell>
          <cell r="AA413">
            <v>14.919168000000001</v>
          </cell>
          <cell r="AB413">
            <v>-0.13131885102440033</v>
          </cell>
          <cell r="AC413">
            <v>-1</v>
          </cell>
          <cell r="AD413">
            <v>0.20508056999999999</v>
          </cell>
          <cell r="AE413">
            <v>41.3</v>
          </cell>
          <cell r="AF413">
            <v>73.5</v>
          </cell>
          <cell r="AG413">
            <v>44.6</v>
          </cell>
          <cell r="AH413">
            <v>74.3</v>
          </cell>
          <cell r="AI413">
            <v>0.1</v>
          </cell>
          <cell r="AJ413">
            <v>47.295000000000002</v>
          </cell>
          <cell r="AK413">
            <v>65.5</v>
          </cell>
        </row>
        <row r="414">
          <cell r="A414" t="str">
            <v>INE114A01011</v>
          </cell>
          <cell r="C414" t="str">
            <v>Steel Authority of India Limited</v>
          </cell>
          <cell r="E414" t="str">
            <v>India</v>
          </cell>
          <cell r="G414">
            <v>119.05</v>
          </cell>
          <cell r="H414">
            <v>1.4323313</v>
          </cell>
          <cell r="I414">
            <v>0.22727272727272727</v>
          </cell>
          <cell r="J414">
            <v>5</v>
          </cell>
          <cell r="K414">
            <v>22</v>
          </cell>
          <cell r="L414">
            <v>-4.5539956000000004</v>
          </cell>
          <cell r="M414">
            <v>7.0273336999999998</v>
          </cell>
          <cell r="N414">
            <v>7.362628</v>
          </cell>
          <cell r="O414">
            <v>-4.5540030000157605</v>
          </cell>
          <cell r="P414">
            <v>-18.583130000000001</v>
          </cell>
          <cell r="Q414">
            <v>7.0273336999999998</v>
          </cell>
          <cell r="R414">
            <v>8.6312999999999995</v>
          </cell>
          <cell r="S414">
            <v>-18.583136955035741</v>
          </cell>
          <cell r="T414">
            <v>60</v>
          </cell>
          <cell r="U414">
            <v>92.5</v>
          </cell>
          <cell r="V414">
            <v>115</v>
          </cell>
          <cell r="W414">
            <v>1.0479027E-2</v>
          </cell>
          <cell r="X414">
            <v>5.9028419999999998E-2</v>
          </cell>
          <cell r="Y414">
            <v>7.4980359999999996E-2</v>
          </cell>
          <cell r="Z414">
            <v>0.5</v>
          </cell>
          <cell r="AA414">
            <v>0.99750000000000005</v>
          </cell>
          <cell r="AB414">
            <v>-0.49874686716791983</v>
          </cell>
          <cell r="AC414">
            <v>-1</v>
          </cell>
          <cell r="AD414">
            <v>0.20508056999999999</v>
          </cell>
          <cell r="AE414">
            <v>10.8</v>
          </cell>
          <cell r="AF414">
            <v>9</v>
          </cell>
          <cell r="AG414">
            <v>50.3</v>
          </cell>
          <cell r="AH414">
            <v>18.899999999999999</v>
          </cell>
          <cell r="AI414">
            <v>0.1</v>
          </cell>
          <cell r="AJ414">
            <v>19.43</v>
          </cell>
          <cell r="AK414">
            <v>5.8999999999999995</v>
          </cell>
        </row>
        <row r="415">
          <cell r="A415" t="str">
            <v>INE00M201021</v>
          </cell>
          <cell r="C415" t="str">
            <v>Sterling And Wilson Renewable Energy Limited</v>
          </cell>
          <cell r="E415" t="str">
            <v>India</v>
          </cell>
          <cell r="G415">
            <v>576.29999999999995</v>
          </cell>
          <cell r="H415">
            <v>6.9336624000000002</v>
          </cell>
          <cell r="I415">
            <v>1</v>
          </cell>
          <cell r="J415">
            <v>1</v>
          </cell>
          <cell r="K415">
            <v>1</v>
          </cell>
          <cell r="L415">
            <v>-100000</v>
          </cell>
          <cell r="M415">
            <v>-5.5</v>
          </cell>
          <cell r="N415">
            <v>4.0999999999999996</v>
          </cell>
          <cell r="O415">
            <v>-234.14634146341467</v>
          </cell>
          <cell r="P415">
            <v>-100000</v>
          </cell>
          <cell r="Q415">
            <v>-5.5</v>
          </cell>
          <cell r="R415">
            <v>4.0999999999999996</v>
          </cell>
          <cell r="S415">
            <v>-234.14634146341467</v>
          </cell>
          <cell r="T415">
            <v>620</v>
          </cell>
          <cell r="U415">
            <v>620</v>
          </cell>
          <cell r="V415">
            <v>620</v>
          </cell>
          <cell r="W415">
            <v>0.36563877</v>
          </cell>
          <cell r="X415">
            <v>0</v>
          </cell>
          <cell r="Y415">
            <v>5.2403263999999998E-2</v>
          </cell>
          <cell r="Z415" t="e">
            <v>#N/A</v>
          </cell>
          <cell r="AA415" t="e">
            <v>#N/A</v>
          </cell>
          <cell r="AB415">
            <v>0</v>
          </cell>
          <cell r="AC415">
            <v>0</v>
          </cell>
          <cell r="AD415">
            <v>0.20508056999999999</v>
          </cell>
          <cell r="AE415">
            <v>0.2</v>
          </cell>
          <cell r="AF415">
            <v>0.2</v>
          </cell>
          <cell r="AG415">
            <v>99.4</v>
          </cell>
          <cell r="AH415">
            <v>86</v>
          </cell>
          <cell r="AI415">
            <v>8.3000000000000007</v>
          </cell>
          <cell r="AJ415">
            <v>34.795000000000002</v>
          </cell>
          <cell r="AK415">
            <v>42.4</v>
          </cell>
        </row>
        <row r="416">
          <cell r="A416" t="str">
            <v>INE089C01029</v>
          </cell>
          <cell r="C416" t="str">
            <v>Sterlite Technologies Limited</v>
          </cell>
          <cell r="E416" t="str">
            <v>India</v>
          </cell>
          <cell r="G416">
            <v>136.80000000000001</v>
          </cell>
          <cell r="H416">
            <v>1.6458876</v>
          </cell>
          <cell r="I416">
            <v>0.5</v>
          </cell>
          <cell r="J416">
            <v>2</v>
          </cell>
          <cell r="K416">
            <v>4</v>
          </cell>
          <cell r="L416">
            <v>-18.584074000000001</v>
          </cell>
          <cell r="M416">
            <v>4.5999999999999996</v>
          </cell>
          <cell r="N416">
            <v>5.65</v>
          </cell>
          <cell r="O416">
            <v>-18.584070796460182</v>
          </cell>
          <cell r="P416">
            <v>-49.450553999999997</v>
          </cell>
          <cell r="Q416">
            <v>4.5999999999999996</v>
          </cell>
          <cell r="R416">
            <v>9.1</v>
          </cell>
          <cell r="S416">
            <v>-49.450549450549453</v>
          </cell>
          <cell r="T416">
            <v>127</v>
          </cell>
          <cell r="U416">
            <v>169.5</v>
          </cell>
          <cell r="V416">
            <v>185</v>
          </cell>
          <cell r="W416">
            <v>-6.1959653000000003E-2</v>
          </cell>
          <cell r="X416">
            <v>3.362573E-2</v>
          </cell>
          <cell r="Y416">
            <v>7.2733919999999994E-2</v>
          </cell>
          <cell r="Z416" t="e">
            <v>#N/A</v>
          </cell>
          <cell r="AA416" t="e">
            <v>#N/A</v>
          </cell>
          <cell r="AB416">
            <v>0</v>
          </cell>
          <cell r="AC416">
            <v>0</v>
          </cell>
          <cell r="AD416">
            <v>0.20508056999999999</v>
          </cell>
          <cell r="AE416">
            <v>2.6</v>
          </cell>
          <cell r="AF416">
            <v>3.4000000000000004</v>
          </cell>
          <cell r="AG416">
            <v>1.9</v>
          </cell>
          <cell r="AH416">
            <v>33.6</v>
          </cell>
          <cell r="AI416">
            <v>8.3000000000000007</v>
          </cell>
          <cell r="AJ416">
            <v>6.580000000000001</v>
          </cell>
          <cell r="AK416">
            <v>0.5</v>
          </cell>
        </row>
        <row r="417">
          <cell r="A417" t="str">
            <v>INE258G01013</v>
          </cell>
          <cell r="C417" t="str">
            <v>Sumitomo Chemical India Ltd.</v>
          </cell>
          <cell r="E417" t="str">
            <v>India</v>
          </cell>
          <cell r="G417">
            <v>394.5</v>
          </cell>
          <cell r="H417">
            <v>4.7463645999999997</v>
          </cell>
          <cell r="I417">
            <v>0.55555555555555558</v>
          </cell>
          <cell r="J417">
            <v>5</v>
          </cell>
          <cell r="K417">
            <v>9</v>
          </cell>
          <cell r="L417">
            <v>-0.90418969999999999</v>
          </cell>
          <cell r="M417">
            <v>7.6912500000000001</v>
          </cell>
          <cell r="N417">
            <v>7.7614283999999998</v>
          </cell>
          <cell r="O417">
            <v>-0.90419438772377791</v>
          </cell>
          <cell r="P417">
            <v>-18.452908000000001</v>
          </cell>
          <cell r="Q417">
            <v>7.6912500000000001</v>
          </cell>
          <cell r="R417">
            <v>9.4316659999999999</v>
          </cell>
          <cell r="S417">
            <v>-18.452901109941767</v>
          </cell>
          <cell r="T417">
            <v>380</v>
          </cell>
          <cell r="U417">
            <v>440</v>
          </cell>
          <cell r="V417">
            <v>500</v>
          </cell>
          <cell r="W417">
            <v>0</v>
          </cell>
          <cell r="X417">
            <v>1.9496197E-2</v>
          </cell>
          <cell r="Y417">
            <v>2.6821927999999998E-2</v>
          </cell>
          <cell r="Z417" t="e">
            <v>#N/A</v>
          </cell>
          <cell r="AA417" t="e">
            <v>#N/A</v>
          </cell>
          <cell r="AB417">
            <v>0</v>
          </cell>
          <cell r="AC417">
            <v>0</v>
          </cell>
          <cell r="AD417">
            <v>0.20508056999999999</v>
          </cell>
          <cell r="AE417">
            <v>26.700000000000003</v>
          </cell>
          <cell r="AF417">
            <v>9.1999999999999993</v>
          </cell>
          <cell r="AG417">
            <v>12.7</v>
          </cell>
          <cell r="AH417">
            <v>43</v>
          </cell>
          <cell r="AI417">
            <v>8.3000000000000007</v>
          </cell>
          <cell r="AJ417">
            <v>17.695000000000004</v>
          </cell>
          <cell r="AK417">
            <v>5.0999999999999996</v>
          </cell>
        </row>
        <row r="418">
          <cell r="A418" t="str">
            <v>INE232I01014</v>
          </cell>
          <cell r="C418" t="str">
            <v>Sun Pharma Advanced Research Co. Ltd.</v>
          </cell>
          <cell r="E418" t="str">
            <v>India</v>
          </cell>
          <cell r="G418">
            <v>372.55</v>
          </cell>
          <cell r="H418">
            <v>4.4822763999999999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 t="e">
            <v>#N/A</v>
          </cell>
          <cell r="Z418" t="e">
            <v>#N/A</v>
          </cell>
          <cell r="AA418" t="e">
            <v>#N/A</v>
          </cell>
          <cell r="AB418">
            <v>0</v>
          </cell>
          <cell r="AC418">
            <v>0</v>
          </cell>
          <cell r="AD418">
            <v>0.20508056999999999</v>
          </cell>
          <cell r="AE418">
            <v>42.5</v>
          </cell>
          <cell r="AF418">
            <v>49.4</v>
          </cell>
          <cell r="AG418">
            <v>12.7</v>
          </cell>
          <cell r="AH418">
            <v>0.1</v>
          </cell>
          <cell r="AI418">
            <v>8.3000000000000007</v>
          </cell>
          <cell r="AJ418">
            <v>27.405000000000005</v>
          </cell>
          <cell r="AK418">
            <v>17.100000000000001</v>
          </cell>
        </row>
        <row r="419">
          <cell r="A419" t="str">
            <v>INE044A01036</v>
          </cell>
          <cell r="C419" t="str">
            <v>Sun Pharmaceutical Industries Limited</v>
          </cell>
          <cell r="E419" t="str">
            <v>India</v>
          </cell>
          <cell r="G419">
            <v>1374.85</v>
          </cell>
          <cell r="H419">
            <v>16.54129</v>
          </cell>
          <cell r="I419">
            <v>0.88571428571428568</v>
          </cell>
          <cell r="J419">
            <v>31</v>
          </cell>
          <cell r="K419">
            <v>35</v>
          </cell>
          <cell r="L419">
            <v>-0.34560505000000002</v>
          </cell>
          <cell r="M419">
            <v>38.853847999999999</v>
          </cell>
          <cell r="N419">
            <v>38.988593999999999</v>
          </cell>
          <cell r="O419">
            <v>-0.34560363987478082</v>
          </cell>
          <cell r="P419">
            <v>-0.15892735</v>
          </cell>
          <cell r="Q419">
            <v>38.853847999999999</v>
          </cell>
          <cell r="R419">
            <v>38.915694999999999</v>
          </cell>
          <cell r="S419">
            <v>-0.1589255954442037</v>
          </cell>
          <cell r="T419">
            <v>1150</v>
          </cell>
          <cell r="U419">
            <v>1305</v>
          </cell>
          <cell r="V419">
            <v>1610</v>
          </cell>
          <cell r="W419">
            <v>4.9305725000000002E-2</v>
          </cell>
          <cell r="X419">
            <v>2.8260427000000001E-2</v>
          </cell>
          <cell r="Y419">
            <v>3.3363762999999998E-2</v>
          </cell>
          <cell r="Z419">
            <v>9.6999999999999993</v>
          </cell>
          <cell r="AA419">
            <v>9.9499999999999993</v>
          </cell>
          <cell r="AB419">
            <v>-2.5125628140703515E-2</v>
          </cell>
          <cell r="AC419">
            <v>0</v>
          </cell>
          <cell r="AD419">
            <v>0.20508056999999999</v>
          </cell>
          <cell r="AE419">
            <v>34.9</v>
          </cell>
          <cell r="AF419">
            <v>48.6</v>
          </cell>
          <cell r="AG419">
            <v>75.599999999999994</v>
          </cell>
          <cell r="AH419">
            <v>81</v>
          </cell>
          <cell r="AI419">
            <v>8.3000000000000007</v>
          </cell>
          <cell r="AJ419">
            <v>49.12</v>
          </cell>
          <cell r="AK419">
            <v>68.100000000000009</v>
          </cell>
        </row>
        <row r="420">
          <cell r="A420" t="str">
            <v>INE424H01027</v>
          </cell>
          <cell r="C420" t="str">
            <v>Sun Tv Network Limited</v>
          </cell>
          <cell r="E420" t="str">
            <v>India</v>
          </cell>
          <cell r="G420">
            <v>651.04999999999995</v>
          </cell>
          <cell r="H420">
            <v>7.833005</v>
          </cell>
          <cell r="I420">
            <v>0.7142857142857143</v>
          </cell>
          <cell r="J420">
            <v>10</v>
          </cell>
          <cell r="K420">
            <v>14</v>
          </cell>
          <cell r="L420">
            <v>0</v>
          </cell>
          <cell r="M420">
            <v>49.619422999999998</v>
          </cell>
          <cell r="N420">
            <v>49.619422999999998</v>
          </cell>
          <cell r="O420">
            <v>0</v>
          </cell>
          <cell r="P420">
            <v>2.7510648</v>
          </cell>
          <cell r="Q420">
            <v>49.619422999999998</v>
          </cell>
          <cell r="R420">
            <v>48.290909999999997</v>
          </cell>
          <cell r="S420">
            <v>2.7510622599574042</v>
          </cell>
          <cell r="T420">
            <v>470</v>
          </cell>
          <cell r="U420">
            <v>728</v>
          </cell>
          <cell r="V420">
            <v>800</v>
          </cell>
          <cell r="W420">
            <v>6.2820519999999998E-3</v>
          </cell>
          <cell r="X420">
            <v>7.6214459999999998E-2</v>
          </cell>
          <cell r="Y420">
            <v>7.8650999999999999E-2</v>
          </cell>
          <cell r="Z420">
            <v>11.709591</v>
          </cell>
          <cell r="AA420">
            <v>10.603197</v>
          </cell>
          <cell r="AB420">
            <v>0.10434532151010689</v>
          </cell>
          <cell r="AC420">
            <v>1</v>
          </cell>
          <cell r="AD420">
            <v>0.20508056999999999</v>
          </cell>
          <cell r="AE420">
            <v>42.5</v>
          </cell>
          <cell r="AF420">
            <v>76.7</v>
          </cell>
          <cell r="AG420">
            <v>47.4</v>
          </cell>
          <cell r="AH420">
            <v>61.7</v>
          </cell>
          <cell r="AI420">
            <v>91.8</v>
          </cell>
          <cell r="AJ420">
            <v>61.59</v>
          </cell>
          <cell r="AK420">
            <v>82.6</v>
          </cell>
        </row>
        <row r="421">
          <cell r="A421" t="str">
            <v>INE105A01035</v>
          </cell>
          <cell r="C421" t="str">
            <v>TVS Holdings Limited</v>
          </cell>
          <cell r="E421" t="str">
            <v>India</v>
          </cell>
          <cell r="G421">
            <v>7852.25</v>
          </cell>
          <cell r="H421">
            <v>94.473110000000005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 t="e">
            <v>#N/A</v>
          </cell>
          <cell r="Z421" t="e">
            <v>#N/A</v>
          </cell>
          <cell r="AA421" t="e">
            <v>#N/A</v>
          </cell>
          <cell r="AB421">
            <v>0</v>
          </cell>
          <cell r="AC421">
            <v>0</v>
          </cell>
          <cell r="AD421">
            <v>0.20508056999999999</v>
          </cell>
          <cell r="AE421">
            <v>42.5</v>
          </cell>
          <cell r="AF421">
            <v>49.4</v>
          </cell>
          <cell r="AG421">
            <v>12.7</v>
          </cell>
          <cell r="AH421">
            <v>0.1</v>
          </cell>
          <cell r="AI421">
            <v>8.3000000000000007</v>
          </cell>
          <cell r="AJ421">
            <v>27.405000000000005</v>
          </cell>
          <cell r="AK421">
            <v>17.100000000000001</v>
          </cell>
        </row>
        <row r="422">
          <cell r="A422" t="str">
            <v>INE387A01021</v>
          </cell>
          <cell r="C422" t="str">
            <v>Sundram Fasteners Limited</v>
          </cell>
          <cell r="E422" t="str">
            <v>India</v>
          </cell>
          <cell r="G422">
            <v>1270.95</v>
          </cell>
          <cell r="H422">
            <v>15.291233</v>
          </cell>
          <cell r="I422">
            <v>1</v>
          </cell>
          <cell r="J422">
            <v>3</v>
          </cell>
          <cell r="K422">
            <v>3</v>
          </cell>
          <cell r="L422">
            <v>0</v>
          </cell>
          <cell r="M422">
            <v>27.466667000000001</v>
          </cell>
          <cell r="N422">
            <v>27.466667000000001</v>
          </cell>
          <cell r="O422">
            <v>0</v>
          </cell>
          <cell r="P422">
            <v>-6.4168079999999996</v>
          </cell>
          <cell r="Q422">
            <v>27.466667000000001</v>
          </cell>
          <cell r="R422">
            <v>29.35</v>
          </cell>
          <cell r="S422">
            <v>-6.416807495741061</v>
          </cell>
          <cell r="T422">
            <v>1395</v>
          </cell>
          <cell r="U422">
            <v>1460</v>
          </cell>
          <cell r="V422">
            <v>1462</v>
          </cell>
          <cell r="W422">
            <v>0</v>
          </cell>
          <cell r="X422">
            <v>2.1611132000000002E-2</v>
          </cell>
          <cell r="Y422">
            <v>3.0449666E-2</v>
          </cell>
          <cell r="Z422">
            <v>6</v>
          </cell>
          <cell r="AA422">
            <v>6</v>
          </cell>
          <cell r="AB422">
            <v>0</v>
          </cell>
          <cell r="AC422">
            <v>0</v>
          </cell>
          <cell r="AD422">
            <v>0.20508056999999999</v>
          </cell>
          <cell r="AE422">
            <v>42.5</v>
          </cell>
          <cell r="AF422">
            <v>23</v>
          </cell>
          <cell r="AG422">
            <v>12.7</v>
          </cell>
          <cell r="AH422">
            <v>86</v>
          </cell>
          <cell r="AI422">
            <v>8.3000000000000007</v>
          </cell>
          <cell r="AJ422">
            <v>29.395</v>
          </cell>
          <cell r="AK422">
            <v>30.8</v>
          </cell>
        </row>
        <row r="423">
          <cell r="A423" t="str">
            <v>INE805D01034</v>
          </cell>
          <cell r="C423" t="str">
            <v>Sunteck Realty Limited</v>
          </cell>
          <cell r="E423" t="str">
            <v>India</v>
          </cell>
          <cell r="G423">
            <v>448.85</v>
          </cell>
          <cell r="H423">
            <v>5.4002679999999996</v>
          </cell>
          <cell r="I423">
            <v>0.91666666666666663</v>
          </cell>
          <cell r="J423">
            <v>11</v>
          </cell>
          <cell r="K423">
            <v>12</v>
          </cell>
          <cell r="L423">
            <v>3.7307540000000001</v>
          </cell>
          <cell r="M423">
            <v>13.404806000000001</v>
          </cell>
          <cell r="N423">
            <v>12.922692</v>
          </cell>
          <cell r="O423">
            <v>3.7307551708266384</v>
          </cell>
          <cell r="P423">
            <v>3.6743733999999999</v>
          </cell>
          <cell r="Q423">
            <v>13.404806000000001</v>
          </cell>
          <cell r="R423">
            <v>12.92972</v>
          </cell>
          <cell r="S423">
            <v>3.6743719121527851</v>
          </cell>
          <cell r="T423">
            <v>500</v>
          </cell>
          <cell r="U423">
            <v>561.5</v>
          </cell>
          <cell r="V423">
            <v>640</v>
          </cell>
          <cell r="W423">
            <v>2.5612447E-2</v>
          </cell>
          <cell r="X423">
            <v>2.9864776999999999E-2</v>
          </cell>
          <cell r="Y423">
            <v>4.1793074E-2</v>
          </cell>
          <cell r="Z423" t="e">
            <v>#N/A</v>
          </cell>
          <cell r="AA423" t="e">
            <v>#N/A</v>
          </cell>
          <cell r="AB423">
            <v>0</v>
          </cell>
          <cell r="AC423">
            <v>0</v>
          </cell>
          <cell r="AD423">
            <v>0.20508056999999999</v>
          </cell>
          <cell r="AE423">
            <v>94.3</v>
          </cell>
          <cell r="AF423">
            <v>79.3</v>
          </cell>
          <cell r="AG423">
            <v>62.9</v>
          </cell>
          <cell r="AH423">
            <v>83.399999999999991</v>
          </cell>
          <cell r="AI423">
            <v>8.3000000000000007</v>
          </cell>
          <cell r="AJ423">
            <v>68.710000000000008</v>
          </cell>
          <cell r="AK423">
            <v>90.2</v>
          </cell>
        </row>
        <row r="424">
          <cell r="A424" t="str">
            <v>INE195A01028</v>
          </cell>
          <cell r="C424" t="str">
            <v>Supreme Industries Limited</v>
          </cell>
          <cell r="E424" t="str">
            <v>India</v>
          </cell>
          <cell r="G424">
            <v>4017</v>
          </cell>
          <cell r="H424">
            <v>48.329900000000002</v>
          </cell>
          <cell r="I424">
            <v>0.44</v>
          </cell>
          <cell r="J424">
            <v>11</v>
          </cell>
          <cell r="K424">
            <v>25</v>
          </cell>
          <cell r="L424">
            <v>-3.1890592999999998</v>
          </cell>
          <cell r="M424">
            <v>82.736084000000005</v>
          </cell>
          <cell r="N424">
            <v>85.461500000000001</v>
          </cell>
          <cell r="O424">
            <v>-3.1890570607817526</v>
          </cell>
          <cell r="P424">
            <v>-2.0362176999999999</v>
          </cell>
          <cell r="Q424">
            <v>82.736084000000005</v>
          </cell>
          <cell r="R424">
            <v>84.455789999999993</v>
          </cell>
          <cell r="S424">
            <v>-2.0362203704446857</v>
          </cell>
          <cell r="T424">
            <v>2653</v>
          </cell>
          <cell r="U424">
            <v>4325</v>
          </cell>
          <cell r="V424">
            <v>5650</v>
          </cell>
          <cell r="W424">
            <v>1.5645218999999998E-2</v>
          </cell>
          <cell r="X424">
            <v>2.0596486000000001E-2</v>
          </cell>
          <cell r="Y424">
            <v>2.4537079E-2</v>
          </cell>
          <cell r="Z424" t="e">
            <v>#N/A</v>
          </cell>
          <cell r="AA424" t="e">
            <v>#N/A</v>
          </cell>
          <cell r="AB424">
            <v>0</v>
          </cell>
          <cell r="AC424">
            <v>0</v>
          </cell>
          <cell r="AD424">
            <v>0.20508056999999999</v>
          </cell>
          <cell r="AE424">
            <v>12.8</v>
          </cell>
          <cell r="AF424">
            <v>38</v>
          </cell>
          <cell r="AG424">
            <v>54.300000000000004</v>
          </cell>
          <cell r="AH424">
            <v>30</v>
          </cell>
          <cell r="AI424">
            <v>8.3000000000000007</v>
          </cell>
          <cell r="AJ424">
            <v>30.52</v>
          </cell>
          <cell r="AK424">
            <v>32.200000000000003</v>
          </cell>
        </row>
        <row r="425">
          <cell r="A425" t="str">
            <v>INE663A01033</v>
          </cell>
          <cell r="C425" t="str">
            <v>Supreme Petrochem Limited</v>
          </cell>
          <cell r="E425" t="str">
            <v>India</v>
          </cell>
          <cell r="G425">
            <v>567.5</v>
          </cell>
          <cell r="H425">
            <v>6.8277863999999999</v>
          </cell>
          <cell r="I425">
            <v>0</v>
          </cell>
          <cell r="J425">
            <v>0</v>
          </cell>
          <cell r="K425">
            <v>2</v>
          </cell>
          <cell r="L425">
            <v>-18.893131</v>
          </cell>
          <cell r="M425">
            <v>21.25</v>
          </cell>
          <cell r="N425">
            <v>26.2</v>
          </cell>
          <cell r="O425">
            <v>-18.893129770992367</v>
          </cell>
          <cell r="P425">
            <v>-19.811321</v>
          </cell>
          <cell r="Q425">
            <v>21.25</v>
          </cell>
          <cell r="R425">
            <v>26.5</v>
          </cell>
          <cell r="S425">
            <v>-19.811320754716977</v>
          </cell>
          <cell r="T425">
            <v>525</v>
          </cell>
          <cell r="U425">
            <v>558.5</v>
          </cell>
          <cell r="V425">
            <v>592</v>
          </cell>
          <cell r="W425">
            <v>-5.658784E-2</v>
          </cell>
          <cell r="X425">
            <v>3.7444933999999999E-2</v>
          </cell>
          <cell r="Y425">
            <v>5.5859029999999997E-2</v>
          </cell>
          <cell r="Z425" t="e">
            <v>#N/A</v>
          </cell>
          <cell r="AA425" t="e">
            <v>#N/A</v>
          </cell>
          <cell r="AB425">
            <v>0</v>
          </cell>
          <cell r="AC425">
            <v>0</v>
          </cell>
          <cell r="AD425">
            <v>0.20508056999999999</v>
          </cell>
          <cell r="AE425">
            <v>2.4</v>
          </cell>
          <cell r="AF425">
            <v>8.4</v>
          </cell>
          <cell r="AG425">
            <v>2.5</v>
          </cell>
          <cell r="AH425">
            <v>0.1</v>
          </cell>
          <cell r="AI425">
            <v>8.3000000000000007</v>
          </cell>
          <cell r="AJ425">
            <v>4.58</v>
          </cell>
          <cell r="AK425">
            <v>0.1</v>
          </cell>
        </row>
        <row r="426">
          <cell r="A426" t="str">
            <v>INE03QK01018</v>
          </cell>
          <cell r="C426" t="str">
            <v>Suven Pharmaceuticals Ltd.</v>
          </cell>
          <cell r="E426" t="str">
            <v>India</v>
          </cell>
          <cell r="G426">
            <v>682.45</v>
          </cell>
          <cell r="H426">
            <v>8.2107899999999994</v>
          </cell>
          <cell r="I426">
            <v>1</v>
          </cell>
          <cell r="J426">
            <v>1</v>
          </cell>
          <cell r="K426">
            <v>1</v>
          </cell>
          <cell r="L426">
            <v>0</v>
          </cell>
          <cell r="M426">
            <v>16.600000000000001</v>
          </cell>
          <cell r="N426">
            <v>16.600000000000001</v>
          </cell>
          <cell r="O426">
            <v>0</v>
          </cell>
          <cell r="P426">
            <v>-8.7912099999999995</v>
          </cell>
          <cell r="Q426">
            <v>16.600000000000001</v>
          </cell>
          <cell r="R426">
            <v>18.2</v>
          </cell>
          <cell r="S426">
            <v>-8.7912087912087813</v>
          </cell>
          <cell r="T426">
            <v>605</v>
          </cell>
          <cell r="U426">
            <v>605</v>
          </cell>
          <cell r="V426">
            <v>605</v>
          </cell>
          <cell r="W426">
            <v>0</v>
          </cell>
          <cell r="X426">
            <v>2.4324127000000001E-2</v>
          </cell>
          <cell r="Y426">
            <v>2.9745766999999999E-2</v>
          </cell>
          <cell r="Z426">
            <v>3.6</v>
          </cell>
          <cell r="AA426">
            <v>3.6</v>
          </cell>
          <cell r="AB426">
            <v>0</v>
          </cell>
          <cell r="AC426">
            <v>0</v>
          </cell>
          <cell r="AD426">
            <v>0.20508056999999999</v>
          </cell>
          <cell r="AE426">
            <v>42.5</v>
          </cell>
          <cell r="AF426">
            <v>17.8</v>
          </cell>
          <cell r="AG426">
            <v>12.7</v>
          </cell>
          <cell r="AH426">
            <v>86</v>
          </cell>
          <cell r="AI426">
            <v>8.3000000000000007</v>
          </cell>
          <cell r="AJ426">
            <v>28.095000000000002</v>
          </cell>
          <cell r="AK426">
            <v>29.599999999999998</v>
          </cell>
        </row>
        <row r="427">
          <cell r="A427" t="str">
            <v>INE040H01021</v>
          </cell>
          <cell r="C427" t="str">
            <v>Suzlon Energy Ltd</v>
          </cell>
          <cell r="E427" t="str">
            <v>India</v>
          </cell>
          <cell r="G427">
            <v>42.52</v>
          </cell>
          <cell r="H427">
            <v>0.51157266000000001</v>
          </cell>
          <cell r="I427">
            <v>1</v>
          </cell>
          <cell r="J427">
            <v>2</v>
          </cell>
          <cell r="K427">
            <v>2</v>
          </cell>
          <cell r="L427">
            <v>0</v>
          </cell>
          <cell r="M427">
            <v>0.55000000000000004</v>
          </cell>
          <cell r="N427">
            <v>0.55000000000000004</v>
          </cell>
          <cell r="O427">
            <v>0</v>
          </cell>
          <cell r="P427">
            <v>-8.3333349999999999</v>
          </cell>
          <cell r="Q427">
            <v>0.55000000000000004</v>
          </cell>
          <cell r="R427">
            <v>0.6</v>
          </cell>
          <cell r="S427">
            <v>-8.333333333333325</v>
          </cell>
          <cell r="T427">
            <v>36</v>
          </cell>
          <cell r="U427">
            <v>36.5</v>
          </cell>
          <cell r="V427">
            <v>37</v>
          </cell>
          <cell r="W427">
            <v>0</v>
          </cell>
          <cell r="X427">
            <v>1.293509E-2</v>
          </cell>
          <cell r="Y427">
            <v>2.7046094E-2</v>
          </cell>
          <cell r="Z427" t="e">
            <v>#N/A</v>
          </cell>
          <cell r="AA427" t="e">
            <v>#N/A</v>
          </cell>
          <cell r="AB427">
            <v>0</v>
          </cell>
          <cell r="AC427">
            <v>0</v>
          </cell>
          <cell r="AD427">
            <v>0.20508056999999999</v>
          </cell>
          <cell r="AE427">
            <v>42.5</v>
          </cell>
          <cell r="AF427">
            <v>19</v>
          </cell>
          <cell r="AG427">
            <v>12.7</v>
          </cell>
          <cell r="AH427">
            <v>86</v>
          </cell>
          <cell r="AI427">
            <v>8.3000000000000007</v>
          </cell>
          <cell r="AJ427">
            <v>28.395</v>
          </cell>
          <cell r="AK427">
            <v>30.2</v>
          </cell>
        </row>
        <row r="428">
          <cell r="A428" t="str">
            <v>INE665A01038</v>
          </cell>
          <cell r="C428" t="str">
            <v>Swan Energy Limited</v>
          </cell>
          <cell r="E428" t="str">
            <v>India</v>
          </cell>
          <cell r="G428">
            <v>608.9</v>
          </cell>
          <cell r="H428">
            <v>7.3258843000000002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 t="e">
            <v>#N/A</v>
          </cell>
          <cell r="Z428" t="e">
            <v>#N/A</v>
          </cell>
          <cell r="AA428" t="e">
            <v>#N/A</v>
          </cell>
          <cell r="AB428">
            <v>0</v>
          </cell>
          <cell r="AC428">
            <v>0</v>
          </cell>
          <cell r="AD428">
            <v>0.20508056999999999</v>
          </cell>
          <cell r="AE428">
            <v>42.5</v>
          </cell>
          <cell r="AF428">
            <v>49.4</v>
          </cell>
          <cell r="AG428">
            <v>12.7</v>
          </cell>
          <cell r="AH428">
            <v>0.1</v>
          </cell>
          <cell r="AI428">
            <v>8.3000000000000007</v>
          </cell>
          <cell r="AJ428">
            <v>27.405000000000005</v>
          </cell>
          <cell r="AK428">
            <v>17.100000000000001</v>
          </cell>
        </row>
        <row r="429">
          <cell r="A429" t="str">
            <v>INE225D01027</v>
          </cell>
          <cell r="C429" t="str">
            <v>Symphony Limited</v>
          </cell>
          <cell r="E429" t="str">
            <v>India</v>
          </cell>
          <cell r="G429">
            <v>928.65</v>
          </cell>
          <cell r="H429">
            <v>11.172905999999999</v>
          </cell>
          <cell r="I429">
            <v>0.42857142857142855</v>
          </cell>
          <cell r="J429">
            <v>3</v>
          </cell>
          <cell r="K429">
            <v>7</v>
          </cell>
          <cell r="L429">
            <v>0.79613080000000003</v>
          </cell>
          <cell r="M429">
            <v>22.578333000000001</v>
          </cell>
          <cell r="N429">
            <v>22.4</v>
          </cell>
          <cell r="O429">
            <v>0.79612946428573306</v>
          </cell>
          <cell r="P429">
            <v>-2.3052885999999999</v>
          </cell>
          <cell r="Q429">
            <v>22.578333000000001</v>
          </cell>
          <cell r="R429">
            <v>23.11111</v>
          </cell>
          <cell r="S429">
            <v>-2.3052852069848639</v>
          </cell>
          <cell r="T429">
            <v>703</v>
          </cell>
          <cell r="U429">
            <v>1049.5</v>
          </cell>
          <cell r="V429">
            <v>1135</v>
          </cell>
          <cell r="W429">
            <v>2.77577E-2</v>
          </cell>
          <cell r="X429">
            <v>2.4313069999999999E-2</v>
          </cell>
          <cell r="Y429">
            <v>3.2177276999999997E-2</v>
          </cell>
          <cell r="Z429">
            <v>7.2</v>
          </cell>
          <cell r="AA429">
            <v>7.13</v>
          </cell>
          <cell r="AB429">
            <v>9.817671809256634E-3</v>
          </cell>
          <cell r="AC429">
            <v>0</v>
          </cell>
          <cell r="AD429">
            <v>0.20508056999999999</v>
          </cell>
          <cell r="AE429">
            <v>82.3</v>
          </cell>
          <cell r="AF429">
            <v>36.4</v>
          </cell>
          <cell r="AG429">
            <v>64.099999999999994</v>
          </cell>
          <cell r="AH429">
            <v>28.4</v>
          </cell>
          <cell r="AI429">
            <v>8.3000000000000007</v>
          </cell>
          <cell r="AJ429">
            <v>49.784999999999989</v>
          </cell>
          <cell r="AK429">
            <v>68.5</v>
          </cell>
        </row>
        <row r="430">
          <cell r="A430" t="str">
            <v>INE398R01022</v>
          </cell>
          <cell r="C430" t="str">
            <v>Syngene International Ltd.</v>
          </cell>
          <cell r="E430" t="str">
            <v>India</v>
          </cell>
          <cell r="G430">
            <v>686.05</v>
          </cell>
          <cell r="H430">
            <v>8.2541019999999996</v>
          </cell>
          <cell r="I430">
            <v>0</v>
          </cell>
          <cell r="J430">
            <v>0</v>
          </cell>
          <cell r="K430">
            <v>4</v>
          </cell>
          <cell r="L430">
            <v>-5.6637019999999998</v>
          </cell>
          <cell r="M430">
            <v>12.69183</v>
          </cell>
          <cell r="N430">
            <v>13.453813999999999</v>
          </cell>
          <cell r="O430">
            <v>-5.6637025010156989</v>
          </cell>
          <cell r="P430">
            <v>-6.4367349999999997</v>
          </cell>
          <cell r="Q430">
            <v>12.69183</v>
          </cell>
          <cell r="R430">
            <v>13.564971</v>
          </cell>
          <cell r="S430">
            <v>-6.4367332595108406</v>
          </cell>
          <cell r="T430">
            <v>680</v>
          </cell>
          <cell r="U430">
            <v>710</v>
          </cell>
          <cell r="V430">
            <v>760</v>
          </cell>
          <cell r="W430">
            <v>-6.7450055999999994E-2</v>
          </cell>
          <cell r="X430">
            <v>1.8499861999999999E-2</v>
          </cell>
          <cell r="Y430">
            <v>2.1723306000000001E-2</v>
          </cell>
          <cell r="Z430">
            <v>3.4844210000000002</v>
          </cell>
          <cell r="AA430">
            <v>3.4844210000000002</v>
          </cell>
          <cell r="AB430">
            <v>0</v>
          </cell>
          <cell r="AC430">
            <v>0</v>
          </cell>
          <cell r="AD430">
            <v>0.20508056999999999</v>
          </cell>
          <cell r="AE430">
            <v>8.2000000000000011</v>
          </cell>
          <cell r="AF430">
            <v>22.8</v>
          </cell>
          <cell r="AG430">
            <v>1.5</v>
          </cell>
          <cell r="AH430">
            <v>0.1</v>
          </cell>
          <cell r="AI430">
            <v>8.3000000000000007</v>
          </cell>
          <cell r="AJ430">
            <v>9.379999999999999</v>
          </cell>
          <cell r="AK430">
            <v>1.3</v>
          </cell>
        </row>
        <row r="431">
          <cell r="A431" t="str">
            <v>INE483C01032</v>
          </cell>
          <cell r="C431" t="str">
            <v>Tanla Platforms Ltd</v>
          </cell>
          <cell r="E431" t="str">
            <v>India</v>
          </cell>
          <cell r="G431">
            <v>1037.3499999999999</v>
          </cell>
          <cell r="H431">
            <v>12.480712</v>
          </cell>
          <cell r="I431">
            <v>1</v>
          </cell>
          <cell r="J431">
            <v>3</v>
          </cell>
          <cell r="K431">
            <v>3</v>
          </cell>
          <cell r="L431">
            <v>-2.7715360000000002</v>
          </cell>
          <cell r="M431">
            <v>43.266666000000001</v>
          </cell>
          <cell r="N431">
            <v>44.5</v>
          </cell>
          <cell r="O431">
            <v>-2.7715370786516869</v>
          </cell>
          <cell r="P431">
            <v>-2.7715360000000002</v>
          </cell>
          <cell r="Q431">
            <v>43.266666000000001</v>
          </cell>
          <cell r="R431">
            <v>44.5</v>
          </cell>
          <cell r="S431">
            <v>-2.7715370786516869</v>
          </cell>
          <cell r="T431">
            <v>1240</v>
          </cell>
          <cell r="U431">
            <v>1350</v>
          </cell>
          <cell r="V431">
            <v>1382</v>
          </cell>
          <cell r="W431">
            <v>-2.2156574999999998E-2</v>
          </cell>
          <cell r="X431">
            <v>4.1708842000000003E-2</v>
          </cell>
          <cell r="Y431">
            <v>5.0834659999999997E-2</v>
          </cell>
          <cell r="Z431" t="e">
            <v>#N/A</v>
          </cell>
          <cell r="AA431" t="e">
            <v>#N/A</v>
          </cell>
          <cell r="AB431">
            <v>0</v>
          </cell>
          <cell r="AC431">
            <v>0</v>
          </cell>
          <cell r="AD431">
            <v>0.20508056999999999</v>
          </cell>
          <cell r="AE431">
            <v>15</v>
          </cell>
          <cell r="AF431">
            <v>34</v>
          </cell>
          <cell r="AG431">
            <v>5.5</v>
          </cell>
          <cell r="AH431">
            <v>86</v>
          </cell>
          <cell r="AI431">
            <v>8.3000000000000007</v>
          </cell>
          <cell r="AJ431">
            <v>23.470000000000002</v>
          </cell>
          <cell r="AK431">
            <v>9.5</v>
          </cell>
        </row>
        <row r="432">
          <cell r="A432" t="str">
            <v>INE092A01019</v>
          </cell>
          <cell r="C432" t="str">
            <v>Tata Chemicals Limited</v>
          </cell>
          <cell r="E432" t="str">
            <v>India</v>
          </cell>
          <cell r="G432">
            <v>1006.05</v>
          </cell>
          <cell r="H432">
            <v>12.104132</v>
          </cell>
          <cell r="I432">
            <v>0</v>
          </cell>
          <cell r="J432">
            <v>0</v>
          </cell>
          <cell r="K432">
            <v>4</v>
          </cell>
          <cell r="L432">
            <v>-1.9698492999999999</v>
          </cell>
          <cell r="M432">
            <v>73.677499999999995</v>
          </cell>
          <cell r="N432">
            <v>75.158000000000001</v>
          </cell>
          <cell r="O432">
            <v>-1.969850182282662</v>
          </cell>
          <cell r="P432">
            <v>-16.934429999999999</v>
          </cell>
          <cell r="Q432">
            <v>73.677499999999995</v>
          </cell>
          <cell r="R432">
            <v>88.697999999999993</v>
          </cell>
          <cell r="S432">
            <v>-16.93442918667839</v>
          </cell>
          <cell r="T432">
            <v>790</v>
          </cell>
          <cell r="U432">
            <v>925</v>
          </cell>
          <cell r="V432">
            <v>1028</v>
          </cell>
          <cell r="W432">
            <v>-4.6381005999999995E-2</v>
          </cell>
          <cell r="X432">
            <v>7.3234430000000003E-2</v>
          </cell>
          <cell r="Y432">
            <v>6.8463300000000005E-2</v>
          </cell>
          <cell r="Z432">
            <v>12.5</v>
          </cell>
          <cell r="AA432">
            <v>11.39</v>
          </cell>
          <cell r="AB432">
            <v>9.7453906935908607E-2</v>
          </cell>
          <cell r="AC432">
            <v>0</v>
          </cell>
          <cell r="AD432">
            <v>0.20508056999999999</v>
          </cell>
          <cell r="AE432">
            <v>18.399999999999999</v>
          </cell>
          <cell r="AF432">
            <v>10.8</v>
          </cell>
          <cell r="AG432">
            <v>3.1</v>
          </cell>
          <cell r="AH432">
            <v>0.1</v>
          </cell>
          <cell r="AI432">
            <v>8.3000000000000007</v>
          </cell>
          <cell r="AJ432">
            <v>9.3299999999999983</v>
          </cell>
          <cell r="AK432">
            <v>1.0999999999999999</v>
          </cell>
        </row>
        <row r="433">
          <cell r="A433" t="str">
            <v>INE493A01027</v>
          </cell>
          <cell r="C433" t="str">
            <v>Tata Coffee Limited</v>
          </cell>
          <cell r="E433" t="str">
            <v>India</v>
          </cell>
          <cell r="G433">
            <v>344.8</v>
          </cell>
          <cell r="H433">
            <v>4.1484065000000001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 t="e">
            <v>#N/A</v>
          </cell>
          <cell r="Z433" t="e">
            <v>#N/A</v>
          </cell>
          <cell r="AA433" t="e">
            <v>#N/A</v>
          </cell>
          <cell r="AB433">
            <v>0</v>
          </cell>
          <cell r="AC433">
            <v>0</v>
          </cell>
          <cell r="AD433">
            <v>0.20508056999999999</v>
          </cell>
          <cell r="AE433">
            <v>42.5</v>
          </cell>
          <cell r="AF433">
            <v>49.4</v>
          </cell>
          <cell r="AG433">
            <v>12.7</v>
          </cell>
          <cell r="AH433">
            <v>0.1</v>
          </cell>
          <cell r="AI433">
            <v>8.3000000000000007</v>
          </cell>
          <cell r="AJ433">
            <v>27.405000000000005</v>
          </cell>
          <cell r="AK433">
            <v>17.100000000000001</v>
          </cell>
        </row>
        <row r="434">
          <cell r="A434" t="str">
            <v>INE151A01013</v>
          </cell>
          <cell r="C434" t="str">
            <v>Tata Communications Limited</v>
          </cell>
          <cell r="E434" t="str">
            <v>India</v>
          </cell>
          <cell r="G434">
            <v>1715.65</v>
          </cell>
          <cell r="H434">
            <v>20.641573000000001</v>
          </cell>
          <cell r="I434">
            <v>0.7142857142857143</v>
          </cell>
          <cell r="J434">
            <v>5</v>
          </cell>
          <cell r="K434">
            <v>7</v>
          </cell>
          <cell r="L434">
            <v>4.3131905000000001</v>
          </cell>
          <cell r="M434">
            <v>54.24286</v>
          </cell>
          <cell r="N434">
            <v>52</v>
          </cell>
          <cell r="O434">
            <v>4.3131923076923151</v>
          </cell>
          <cell r="P434">
            <v>4.3131905000000001</v>
          </cell>
          <cell r="Q434">
            <v>54.24286</v>
          </cell>
          <cell r="R434">
            <v>52</v>
          </cell>
          <cell r="S434">
            <v>4.3131923076923151</v>
          </cell>
          <cell r="T434">
            <v>1750</v>
          </cell>
          <cell r="U434">
            <v>1969.5</v>
          </cell>
          <cell r="V434">
            <v>2026</v>
          </cell>
          <cell r="W434">
            <v>6.8635591999999995E-2</v>
          </cell>
          <cell r="X434">
            <v>3.1616505000000003E-2</v>
          </cell>
          <cell r="Y434">
            <v>4.2349629999999999E-2</v>
          </cell>
          <cell r="Z434" t="e">
            <v>#N/A</v>
          </cell>
          <cell r="AA434" t="e">
            <v>#N/A</v>
          </cell>
          <cell r="AB434">
            <v>0</v>
          </cell>
          <cell r="AC434">
            <v>0</v>
          </cell>
          <cell r="AD434">
            <v>0.20508056999999999</v>
          </cell>
          <cell r="AE434">
            <v>94.899999999999991</v>
          </cell>
          <cell r="AF434">
            <v>81.100000000000009</v>
          </cell>
          <cell r="AG434">
            <v>80.2</v>
          </cell>
          <cell r="AH434">
            <v>61.7</v>
          </cell>
          <cell r="AI434">
            <v>8.3000000000000007</v>
          </cell>
          <cell r="AJ434">
            <v>71.465000000000003</v>
          </cell>
          <cell r="AK434">
            <v>92.4</v>
          </cell>
        </row>
        <row r="435">
          <cell r="A435" t="str">
            <v>INE467B01029</v>
          </cell>
          <cell r="C435" t="str">
            <v>Tata Consultancy Services Limited</v>
          </cell>
          <cell r="E435" t="str">
            <v>India</v>
          </cell>
          <cell r="G435">
            <v>3808.2</v>
          </cell>
          <cell r="H435">
            <v>45.817757</v>
          </cell>
          <cell r="I435">
            <v>0.51282051282051277</v>
          </cell>
          <cell r="J435">
            <v>20</v>
          </cell>
          <cell r="K435">
            <v>39</v>
          </cell>
          <cell r="L435">
            <v>-7.2935340000000001E-2</v>
          </cell>
          <cell r="M435">
            <v>126.54233600000001</v>
          </cell>
          <cell r="N435">
            <v>126.6347</v>
          </cell>
          <cell r="O435">
            <v>-7.2937354453395109E-2</v>
          </cell>
          <cell r="P435">
            <v>-0.12707093</v>
          </cell>
          <cell r="Q435">
            <v>126.54233600000001</v>
          </cell>
          <cell r="R435">
            <v>126.70334</v>
          </cell>
          <cell r="S435">
            <v>-0.12707163047160908</v>
          </cell>
          <cell r="T435">
            <v>3005</v>
          </cell>
          <cell r="U435">
            <v>4020</v>
          </cell>
          <cell r="V435">
            <v>4575</v>
          </cell>
          <cell r="W435">
            <v>5.5484967000000003E-2</v>
          </cell>
          <cell r="X435">
            <v>3.322891E-2</v>
          </cell>
          <cell r="Y435">
            <v>3.6865245999999997E-2</v>
          </cell>
          <cell r="Z435">
            <v>33.81</v>
          </cell>
          <cell r="AA435">
            <v>33.837902</v>
          </cell>
          <cell r="AB435">
            <v>-8.2457830866689008E-4</v>
          </cell>
          <cell r="AC435">
            <v>0</v>
          </cell>
          <cell r="AD435">
            <v>0.20508056999999999</v>
          </cell>
          <cell r="AE435">
            <v>40.1</v>
          </cell>
          <cell r="AF435">
            <v>48.8</v>
          </cell>
          <cell r="AG435">
            <v>77.600000000000009</v>
          </cell>
          <cell r="AH435">
            <v>40.400000000000006</v>
          </cell>
          <cell r="AI435">
            <v>8.3000000000000007</v>
          </cell>
          <cell r="AJ435">
            <v>46.91</v>
          </cell>
          <cell r="AK435">
            <v>65.100000000000009</v>
          </cell>
        </row>
        <row r="436">
          <cell r="A436" t="str">
            <v>INE192A01025</v>
          </cell>
          <cell r="C436" t="str">
            <v>Tata Consumer Products Limited</v>
          </cell>
          <cell r="E436" t="str">
            <v>India</v>
          </cell>
          <cell r="G436">
            <v>1136.6500000000001</v>
          </cell>
          <cell r="H436">
            <v>13.675426</v>
          </cell>
          <cell r="I436">
            <v>0.73913043478260865</v>
          </cell>
          <cell r="J436">
            <v>17</v>
          </cell>
          <cell r="K436">
            <v>23</v>
          </cell>
          <cell r="L436">
            <v>-0.36719740000000001</v>
          </cell>
          <cell r="M436">
            <v>15.1192875</v>
          </cell>
          <cell r="N436">
            <v>15.175008999999999</v>
          </cell>
          <cell r="O436">
            <v>-0.36719253346075842</v>
          </cell>
          <cell r="P436">
            <v>-0.67943129999999996</v>
          </cell>
          <cell r="Q436">
            <v>15.1192875</v>
          </cell>
          <cell r="R436">
            <v>15.222714</v>
          </cell>
          <cell r="S436">
            <v>-0.67942221078317599</v>
          </cell>
          <cell r="T436">
            <v>818</v>
          </cell>
          <cell r="U436">
            <v>1172.5</v>
          </cell>
          <cell r="V436">
            <v>1350</v>
          </cell>
          <cell r="W436">
            <v>0.12608686</v>
          </cell>
          <cell r="X436">
            <v>1.330162E-2</v>
          </cell>
          <cell r="Y436">
            <v>1.5760797999999999E-2</v>
          </cell>
          <cell r="Z436">
            <v>3.64</v>
          </cell>
          <cell r="AA436">
            <v>3.9457141999999998</v>
          </cell>
          <cell r="AB436">
            <v>-7.7480066853296115E-2</v>
          </cell>
          <cell r="AC436">
            <v>0</v>
          </cell>
          <cell r="AD436">
            <v>0.20508056999999999</v>
          </cell>
          <cell r="AE436">
            <v>34.1</v>
          </cell>
          <cell r="AF436">
            <v>45.800000000000004</v>
          </cell>
          <cell r="AG436">
            <v>91</v>
          </cell>
          <cell r="AH436">
            <v>64.7</v>
          </cell>
          <cell r="AI436">
            <v>8.3000000000000007</v>
          </cell>
          <cell r="AJ436">
            <v>50.44</v>
          </cell>
          <cell r="AK436">
            <v>69.3</v>
          </cell>
        </row>
        <row r="437">
          <cell r="A437" t="str">
            <v>INE670A01012</v>
          </cell>
          <cell r="C437" t="str">
            <v>Tata Elxsi Limited</v>
          </cell>
          <cell r="E437" t="str">
            <v>India</v>
          </cell>
          <cell r="G437">
            <v>7660.15</v>
          </cell>
          <cell r="H437">
            <v>92.161879999999996</v>
          </cell>
          <cell r="I437">
            <v>0.3</v>
          </cell>
          <cell r="J437">
            <v>3</v>
          </cell>
          <cell r="K437">
            <v>10</v>
          </cell>
          <cell r="L437">
            <v>-2.9249580000000002</v>
          </cell>
          <cell r="M437">
            <v>131.44907000000001</v>
          </cell>
          <cell r="N437">
            <v>135.40974</v>
          </cell>
          <cell r="O437">
            <v>-2.9249520750870617</v>
          </cell>
          <cell r="P437">
            <v>-3.3429022000000002</v>
          </cell>
          <cell r="Q437">
            <v>131.44907000000001</v>
          </cell>
          <cell r="R437">
            <v>135.99525</v>
          </cell>
          <cell r="S437">
            <v>-3.3428961673293678</v>
          </cell>
          <cell r="T437">
            <v>5300</v>
          </cell>
          <cell r="U437">
            <v>7300</v>
          </cell>
          <cell r="V437">
            <v>8890</v>
          </cell>
          <cell r="W437">
            <v>6.3264620000000008E-2</v>
          </cell>
          <cell r="X437">
            <v>1.7160116E-2</v>
          </cell>
          <cell r="Y437">
            <v>2.0057425E-2</v>
          </cell>
          <cell r="Z437">
            <v>32.299999999999997</v>
          </cell>
          <cell r="AA437">
            <v>33.395000000000003</v>
          </cell>
          <cell r="AB437">
            <v>-3.278933972151532E-2</v>
          </cell>
          <cell r="AC437">
            <v>0</v>
          </cell>
          <cell r="AD437">
            <v>0.20508056999999999</v>
          </cell>
          <cell r="AE437">
            <v>14.2</v>
          </cell>
          <cell r="AF437">
            <v>31.2</v>
          </cell>
          <cell r="AG437">
            <v>79</v>
          </cell>
          <cell r="AH437">
            <v>20.7</v>
          </cell>
          <cell r="AI437">
            <v>8.3000000000000007</v>
          </cell>
          <cell r="AJ437">
            <v>34.414999999999999</v>
          </cell>
          <cell r="AK437">
            <v>41.4</v>
          </cell>
        </row>
        <row r="438">
          <cell r="A438" t="str">
            <v>INE672A01018</v>
          </cell>
          <cell r="C438" t="str">
            <v>Tata Investment Corporation Limited</v>
          </cell>
          <cell r="E438" t="str">
            <v>India</v>
          </cell>
          <cell r="G438">
            <v>4538.3500000000004</v>
          </cell>
          <cell r="H438">
            <v>54.602440000000001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 t="e">
            <v>#N/A</v>
          </cell>
          <cell r="Z438" t="e">
            <v>#N/A</v>
          </cell>
          <cell r="AA438" t="e">
            <v>#N/A</v>
          </cell>
          <cell r="AB438">
            <v>0</v>
          </cell>
          <cell r="AC438">
            <v>0</v>
          </cell>
          <cell r="AD438">
            <v>0.20508056999999999</v>
          </cell>
          <cell r="AE438">
            <v>42.5</v>
          </cell>
          <cell r="AF438">
            <v>49.4</v>
          </cell>
          <cell r="AG438">
            <v>12.7</v>
          </cell>
          <cell r="AH438">
            <v>0.1</v>
          </cell>
          <cell r="AI438">
            <v>8.3000000000000007</v>
          </cell>
          <cell r="AJ438">
            <v>27.405000000000005</v>
          </cell>
          <cell r="AK438">
            <v>17.100000000000001</v>
          </cell>
        </row>
        <row r="439">
          <cell r="A439" t="str">
            <v>INE155A01022</v>
          </cell>
          <cell r="C439" t="str">
            <v>Tata Motors Limited</v>
          </cell>
          <cell r="E439" t="str">
            <v>India</v>
          </cell>
          <cell r="G439">
            <v>811.45</v>
          </cell>
          <cell r="H439">
            <v>9.7628330000000005</v>
          </cell>
          <cell r="I439">
            <v>0.82352941176470584</v>
          </cell>
          <cell r="J439">
            <v>28</v>
          </cell>
          <cell r="K439">
            <v>34</v>
          </cell>
          <cell r="L439">
            <v>1.3708108999999999</v>
          </cell>
          <cell r="M439">
            <v>47.8752</v>
          </cell>
          <cell r="N439">
            <v>47.227795</v>
          </cell>
          <cell r="O439">
            <v>1.3708135219948403</v>
          </cell>
          <cell r="P439">
            <v>8.3408090000000001</v>
          </cell>
          <cell r="Q439">
            <v>47.8752</v>
          </cell>
          <cell r="R439">
            <v>44.189439999999998</v>
          </cell>
          <cell r="S439">
            <v>8.3408162674159403</v>
          </cell>
          <cell r="T439">
            <v>534</v>
          </cell>
          <cell r="U439">
            <v>793</v>
          </cell>
          <cell r="V439">
            <v>1000</v>
          </cell>
          <cell r="W439">
            <v>8.8617325000000011E-2</v>
          </cell>
          <cell r="X439">
            <v>5.8999563999999997E-2</v>
          </cell>
          <cell r="Y439">
            <v>6.9788024000000004E-2</v>
          </cell>
          <cell r="Z439">
            <v>14.36</v>
          </cell>
          <cell r="AA439">
            <v>13.172000000000001</v>
          </cell>
          <cell r="AB439">
            <v>9.0191314910415876E-2</v>
          </cell>
          <cell r="AC439">
            <v>0</v>
          </cell>
          <cell r="AD439">
            <v>0.20508056999999999</v>
          </cell>
          <cell r="AE439">
            <v>85.9</v>
          </cell>
          <cell r="AF439">
            <v>89.9</v>
          </cell>
          <cell r="AG439">
            <v>86</v>
          </cell>
          <cell r="AH439">
            <v>74.5</v>
          </cell>
          <cell r="AI439">
            <v>8.3000000000000007</v>
          </cell>
          <cell r="AJ439">
            <v>74.14500000000001</v>
          </cell>
          <cell r="AK439">
            <v>95</v>
          </cell>
        </row>
        <row r="440">
          <cell r="A440" t="str">
            <v>IN9155A01020</v>
          </cell>
          <cell r="C440" t="str">
            <v>Tata Motors Limited Class A</v>
          </cell>
          <cell r="E440" t="str">
            <v>India</v>
          </cell>
          <cell r="G440">
            <v>537.6</v>
          </cell>
          <cell r="H440">
            <v>6.4680489999999997</v>
          </cell>
          <cell r="I440">
            <v>0.5</v>
          </cell>
          <cell r="J440">
            <v>1</v>
          </cell>
          <cell r="K440">
            <v>2</v>
          </cell>
          <cell r="L440">
            <v>1.2390506999999999</v>
          </cell>
          <cell r="M440">
            <v>47.980200000000004</v>
          </cell>
          <cell r="N440">
            <v>47.392980000000001</v>
          </cell>
          <cell r="O440">
            <v>1.2390442635175081</v>
          </cell>
          <cell r="P440">
            <v>9.1447970000000005</v>
          </cell>
          <cell r="Q440">
            <v>47.980200000000004</v>
          </cell>
          <cell r="R440">
            <v>43.960135999999999</v>
          </cell>
          <cell r="S440">
            <v>9.1447942745218178</v>
          </cell>
          <cell r="T440">
            <v>356</v>
          </cell>
          <cell r="U440">
            <v>356</v>
          </cell>
          <cell r="V440">
            <v>356</v>
          </cell>
          <cell r="W440">
            <v>0</v>
          </cell>
          <cell r="X440">
            <v>8.9248889999999997E-2</v>
          </cell>
          <cell r="Y440">
            <v>0.10614121</v>
          </cell>
          <cell r="Z440">
            <v>14.36</v>
          </cell>
          <cell r="AA440">
            <v>13.172000000000001</v>
          </cell>
          <cell r="AB440">
            <v>9.0191314910415876E-2</v>
          </cell>
          <cell r="AC440">
            <v>0</v>
          </cell>
          <cell r="AD440">
            <v>0.20508056999999999</v>
          </cell>
          <cell r="AE440">
            <v>85.3</v>
          </cell>
          <cell r="AF440">
            <v>91.100000000000009</v>
          </cell>
          <cell r="AG440">
            <v>12.7</v>
          </cell>
          <cell r="AH440">
            <v>33.6</v>
          </cell>
          <cell r="AI440">
            <v>8.3000000000000007</v>
          </cell>
          <cell r="AJ440">
            <v>51.879999999999995</v>
          </cell>
          <cell r="AK440">
            <v>72.899999999999991</v>
          </cell>
        </row>
        <row r="441">
          <cell r="A441" t="str">
            <v>INE245A01021</v>
          </cell>
          <cell r="C441" t="str">
            <v>Tata Power Company Limited</v>
          </cell>
          <cell r="E441" t="str">
            <v>India</v>
          </cell>
          <cell r="G441">
            <v>365.05</v>
          </cell>
          <cell r="H441">
            <v>4.3920409999999999</v>
          </cell>
          <cell r="I441">
            <v>0.44444444444444442</v>
          </cell>
          <cell r="J441">
            <v>8</v>
          </cell>
          <cell r="K441">
            <v>18</v>
          </cell>
          <cell r="L441">
            <v>3.0025295999999999</v>
          </cell>
          <cell r="M441">
            <v>11.039961</v>
          </cell>
          <cell r="N441">
            <v>10.718145</v>
          </cell>
          <cell r="O441">
            <v>3.002534487077746</v>
          </cell>
          <cell r="P441">
            <v>9.9067360000000004</v>
          </cell>
          <cell r="Q441">
            <v>11.039961</v>
          </cell>
          <cell r="R441">
            <v>10.044845</v>
          </cell>
          <cell r="S441">
            <v>9.9067332547192031</v>
          </cell>
          <cell r="T441">
            <v>212</v>
          </cell>
          <cell r="U441">
            <v>265</v>
          </cell>
          <cell r="V441">
            <v>450</v>
          </cell>
          <cell r="W441">
            <v>7.1305870000000007E-2</v>
          </cell>
          <cell r="X441">
            <v>3.0242327999999999E-2</v>
          </cell>
          <cell r="Y441">
            <v>3.6803275000000003E-2</v>
          </cell>
          <cell r="Z441">
            <v>2.8</v>
          </cell>
          <cell r="AA441">
            <v>2.5649999999999999</v>
          </cell>
          <cell r="AB441">
            <v>9.161793372319682E-2</v>
          </cell>
          <cell r="AC441">
            <v>0</v>
          </cell>
          <cell r="AD441">
            <v>0.20508056999999999</v>
          </cell>
          <cell r="AE441">
            <v>92.100000000000009</v>
          </cell>
          <cell r="AF441">
            <v>92.300000000000011</v>
          </cell>
          <cell r="AG441">
            <v>81</v>
          </cell>
          <cell r="AH441">
            <v>30.2</v>
          </cell>
          <cell r="AI441">
            <v>8.3000000000000007</v>
          </cell>
          <cell r="AJ441">
            <v>70.615000000000009</v>
          </cell>
          <cell r="AK441">
            <v>91.8</v>
          </cell>
        </row>
        <row r="442">
          <cell r="A442" t="str">
            <v>INE081A01020</v>
          </cell>
          <cell r="C442" t="str">
            <v>Tata Steel Limited</v>
          </cell>
          <cell r="E442" t="str">
            <v>India</v>
          </cell>
          <cell r="G442">
            <v>133.65</v>
          </cell>
          <cell r="H442">
            <v>1.6079886999999999</v>
          </cell>
          <cell r="I442">
            <v>0.55555555555555558</v>
          </cell>
          <cell r="J442">
            <v>15</v>
          </cell>
          <cell r="K442">
            <v>27</v>
          </cell>
          <cell r="L442">
            <v>-24.808067000000001</v>
          </cell>
          <cell r="M442">
            <v>3.581115</v>
          </cell>
          <cell r="N442">
            <v>4.7626324000000002</v>
          </cell>
          <cell r="O442">
            <v>-24.808074626964704</v>
          </cell>
          <cell r="P442">
            <v>-52.604042</v>
          </cell>
          <cell r="Q442">
            <v>3.581115</v>
          </cell>
          <cell r="R442">
            <v>7.5557404000000004</v>
          </cell>
          <cell r="S442">
            <v>-52.604049233877873</v>
          </cell>
          <cell r="T442">
            <v>82</v>
          </cell>
          <cell r="U442">
            <v>137</v>
          </cell>
          <cell r="V442">
            <v>183</v>
          </cell>
          <cell r="W442">
            <v>3.4138545999999999E-2</v>
          </cell>
          <cell r="X442">
            <v>2.6794726000000001E-2</v>
          </cell>
          <cell r="Y442">
            <v>8.2030359999999997E-2</v>
          </cell>
          <cell r="Z442">
            <v>1.32</v>
          </cell>
          <cell r="AA442">
            <v>1.32</v>
          </cell>
          <cell r="AB442">
            <v>0</v>
          </cell>
          <cell r="AC442">
            <v>0</v>
          </cell>
          <cell r="AD442">
            <v>0.20508056999999999</v>
          </cell>
          <cell r="AE442">
            <v>1.7999999999999998</v>
          </cell>
          <cell r="AF442">
            <v>2.8000000000000003</v>
          </cell>
          <cell r="AG442">
            <v>69.099999999999994</v>
          </cell>
          <cell r="AH442">
            <v>43</v>
          </cell>
          <cell r="AI442">
            <v>8.3000000000000007</v>
          </cell>
          <cell r="AJ442">
            <v>23.97</v>
          </cell>
          <cell r="AK442">
            <v>10.100000000000001</v>
          </cell>
        </row>
        <row r="443">
          <cell r="A443" t="str">
            <v>INE517B01013</v>
          </cell>
          <cell r="C443" t="str">
            <v>Tata Teleservices (Maharashtra) Limited</v>
          </cell>
          <cell r="E443" t="str">
            <v>India</v>
          </cell>
          <cell r="G443">
            <v>90.9</v>
          </cell>
          <cell r="H443">
            <v>1.0936490000000001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 t="e">
            <v>#N/A</v>
          </cell>
          <cell r="Z443" t="e">
            <v>#N/A</v>
          </cell>
          <cell r="AA443" t="e">
            <v>#N/A</v>
          </cell>
          <cell r="AB443">
            <v>0</v>
          </cell>
          <cell r="AC443">
            <v>0</v>
          </cell>
          <cell r="AD443">
            <v>0.20508056999999999</v>
          </cell>
          <cell r="AE443">
            <v>42.5</v>
          </cell>
          <cell r="AF443">
            <v>49.4</v>
          </cell>
          <cell r="AG443">
            <v>12.7</v>
          </cell>
          <cell r="AH443">
            <v>0.1</v>
          </cell>
          <cell r="AI443">
            <v>8.3000000000000007</v>
          </cell>
          <cell r="AJ443">
            <v>27.405000000000005</v>
          </cell>
          <cell r="AK443">
            <v>17.100000000000001</v>
          </cell>
        </row>
        <row r="444">
          <cell r="A444" t="str">
            <v>INE586V01016</v>
          </cell>
          <cell r="C444" t="str">
            <v>TCI Express Ltd.</v>
          </cell>
          <cell r="E444" t="str">
            <v>India</v>
          </cell>
          <cell r="G444">
            <v>1327.95</v>
          </cell>
          <cell r="H444">
            <v>15.97702</v>
          </cell>
          <cell r="I444">
            <v>0.875</v>
          </cell>
          <cell r="J444">
            <v>7</v>
          </cell>
          <cell r="K444">
            <v>8</v>
          </cell>
          <cell r="L444">
            <v>0.81726927000000005</v>
          </cell>
          <cell r="M444">
            <v>41.848329999999997</v>
          </cell>
          <cell r="N444">
            <v>41.50909</v>
          </cell>
          <cell r="O444">
            <v>0.81726677216964472</v>
          </cell>
          <cell r="P444">
            <v>-0.44013014</v>
          </cell>
          <cell r="Q444">
            <v>41.848329999999997</v>
          </cell>
          <cell r="R444">
            <v>42.033332999999999</v>
          </cell>
          <cell r="S444">
            <v>-0.440134024108918</v>
          </cell>
          <cell r="T444">
            <v>1550</v>
          </cell>
          <cell r="U444">
            <v>1775</v>
          </cell>
          <cell r="V444">
            <v>2090</v>
          </cell>
          <cell r="W444">
            <v>0.11341093000000001</v>
          </cell>
          <cell r="X444">
            <v>3.1513486E-2</v>
          </cell>
          <cell r="Y444">
            <v>3.6784768000000002E-2</v>
          </cell>
          <cell r="Z444">
            <v>9.6999999999999993</v>
          </cell>
          <cell r="AA444">
            <v>10.3</v>
          </cell>
          <cell r="AB444">
            <v>-5.8252427184466105E-2</v>
          </cell>
          <cell r="AC444">
            <v>0</v>
          </cell>
          <cell r="AD444">
            <v>0.20508056999999999</v>
          </cell>
          <cell r="AE444">
            <v>82.5</v>
          </cell>
          <cell r="AF444">
            <v>47.199999999999996</v>
          </cell>
          <cell r="AG444">
            <v>88.4</v>
          </cell>
          <cell r="AH444">
            <v>79.600000000000009</v>
          </cell>
          <cell r="AI444">
            <v>8.3000000000000007</v>
          </cell>
          <cell r="AJ444">
            <v>63.73</v>
          </cell>
          <cell r="AK444">
            <v>85.6</v>
          </cell>
        </row>
        <row r="445">
          <cell r="A445" t="str">
            <v>INE778U01029</v>
          </cell>
          <cell r="C445" t="str">
            <v>TCNS Clothing Co. Limited</v>
          </cell>
          <cell r="E445" t="str">
            <v>India</v>
          </cell>
          <cell r="G445">
            <v>400.7</v>
          </cell>
          <cell r="H445">
            <v>4.8209586</v>
          </cell>
          <cell r="I445">
            <v>0.5</v>
          </cell>
          <cell r="J445">
            <v>1</v>
          </cell>
          <cell r="K445">
            <v>2</v>
          </cell>
          <cell r="L445">
            <v>0</v>
          </cell>
          <cell r="M445">
            <v>-3.1343209999999999</v>
          </cell>
          <cell r="N445">
            <v>-3.1343209999999999</v>
          </cell>
          <cell r="O445">
            <v>0</v>
          </cell>
          <cell r="P445">
            <v>0</v>
          </cell>
          <cell r="Q445">
            <v>-3.1343209999999999</v>
          </cell>
          <cell r="R445">
            <v>-3.1343209999999999</v>
          </cell>
          <cell r="S445">
            <v>0</v>
          </cell>
          <cell r="T445">
            <v>420</v>
          </cell>
          <cell r="U445">
            <v>442.5</v>
          </cell>
          <cell r="V445">
            <v>465</v>
          </cell>
          <cell r="W445">
            <v>0</v>
          </cell>
          <cell r="X445">
            <v>0</v>
          </cell>
          <cell r="Y445">
            <v>2.1148904E-3</v>
          </cell>
          <cell r="Z445" t="e">
            <v>#N/A</v>
          </cell>
          <cell r="AA445" t="e">
            <v>#N/A</v>
          </cell>
          <cell r="AB445">
            <v>0</v>
          </cell>
          <cell r="AC445">
            <v>0</v>
          </cell>
          <cell r="AD445">
            <v>0.20508056999999999</v>
          </cell>
          <cell r="AE445">
            <v>42.5</v>
          </cell>
          <cell r="AF445">
            <v>49.4</v>
          </cell>
          <cell r="AG445">
            <v>12.7</v>
          </cell>
          <cell r="AH445">
            <v>33.6</v>
          </cell>
          <cell r="AI445">
            <v>8.3000000000000007</v>
          </cell>
          <cell r="AJ445">
            <v>30.755000000000003</v>
          </cell>
          <cell r="AK445">
            <v>32.6</v>
          </cell>
        </row>
        <row r="446">
          <cell r="A446" t="str">
            <v>INE985S01024</v>
          </cell>
          <cell r="C446" t="str">
            <v>TeamLease Services Limited</v>
          </cell>
          <cell r="E446" t="str">
            <v>India</v>
          </cell>
          <cell r="G446">
            <v>3031.45</v>
          </cell>
          <cell r="H446">
            <v>36.472411999999998</v>
          </cell>
          <cell r="I446">
            <v>0.8</v>
          </cell>
          <cell r="J446">
            <v>8</v>
          </cell>
          <cell r="K446">
            <v>10</v>
          </cell>
          <cell r="L446">
            <v>0</v>
          </cell>
          <cell r="M446">
            <v>75.031136000000004</v>
          </cell>
          <cell r="N446">
            <v>75.031136000000004</v>
          </cell>
          <cell r="O446">
            <v>0</v>
          </cell>
          <cell r="P446">
            <v>0.52373230000000004</v>
          </cell>
          <cell r="Q446">
            <v>75.031136000000004</v>
          </cell>
          <cell r="R446">
            <v>74.640219999999999</v>
          </cell>
          <cell r="S446">
            <v>0.52373371889846698</v>
          </cell>
          <cell r="T446">
            <v>2430</v>
          </cell>
          <cell r="U446">
            <v>2962</v>
          </cell>
          <cell r="V446">
            <v>4000</v>
          </cell>
          <cell r="W446">
            <v>0</v>
          </cell>
          <cell r="X446">
            <v>2.4750906999999999E-2</v>
          </cell>
          <cell r="Y446">
            <v>3.3755787000000002E-2</v>
          </cell>
          <cell r="Z446">
            <v>14.5</v>
          </cell>
          <cell r="AA446">
            <v>15.5</v>
          </cell>
          <cell r="AB446">
            <v>-6.4516129032258118E-2</v>
          </cell>
          <cell r="AC446">
            <v>0</v>
          </cell>
          <cell r="AD446">
            <v>0.20508056999999999</v>
          </cell>
          <cell r="AE446">
            <v>42.5</v>
          </cell>
          <cell r="AF446">
            <v>67.900000000000006</v>
          </cell>
          <cell r="AG446">
            <v>12.7</v>
          </cell>
          <cell r="AH446">
            <v>71.7</v>
          </cell>
          <cell r="AI446">
            <v>8.3000000000000007</v>
          </cell>
          <cell r="AJ446">
            <v>39.19</v>
          </cell>
          <cell r="AK446">
            <v>51.9</v>
          </cell>
        </row>
        <row r="447">
          <cell r="A447" t="str">
            <v>INE669C01036</v>
          </cell>
          <cell r="C447" t="str">
            <v>Tech Mahindra Limited</v>
          </cell>
          <cell r="E447" t="str">
            <v>India</v>
          </cell>
          <cell r="G447">
            <v>1321.6</v>
          </cell>
          <cell r="H447">
            <v>15.900620999999999</v>
          </cell>
          <cell r="I447">
            <v>0.32432432432432434</v>
          </cell>
          <cell r="J447">
            <v>12</v>
          </cell>
          <cell r="K447">
            <v>37</v>
          </cell>
          <cell r="L447">
            <v>-12.463869000000001</v>
          </cell>
          <cell r="M447">
            <v>31.688469999999999</v>
          </cell>
          <cell r="N447">
            <v>36.200446999999997</v>
          </cell>
          <cell r="O447">
            <v>-12.46387095717354</v>
          </cell>
          <cell r="P447">
            <v>-16.799385000000001</v>
          </cell>
          <cell r="Q447">
            <v>31.688469999999999</v>
          </cell>
          <cell r="R447">
            <v>38.086823000000003</v>
          </cell>
          <cell r="S447">
            <v>-16.799387546711376</v>
          </cell>
          <cell r="T447">
            <v>950</v>
          </cell>
          <cell r="U447">
            <v>1305</v>
          </cell>
          <cell r="V447">
            <v>1660</v>
          </cell>
          <cell r="W447">
            <v>0.12199755</v>
          </cell>
          <cell r="X447">
            <v>2.3977353999999999E-2</v>
          </cell>
          <cell r="Y447">
            <v>4.2238425000000003E-2</v>
          </cell>
          <cell r="Z447">
            <v>9.32</v>
          </cell>
          <cell r="AA447">
            <v>10.019581000000001</v>
          </cell>
          <cell r="AB447">
            <v>-6.9821382750436367E-2</v>
          </cell>
          <cell r="AC447">
            <v>0</v>
          </cell>
          <cell r="AD447">
            <v>0.20508056999999999</v>
          </cell>
          <cell r="AE447">
            <v>3.4000000000000004</v>
          </cell>
          <cell r="AF447">
            <v>11.200000000000001</v>
          </cell>
          <cell r="AG447">
            <v>90</v>
          </cell>
          <cell r="AH447">
            <v>21.9</v>
          </cell>
          <cell r="AI447">
            <v>8.3000000000000007</v>
          </cell>
          <cell r="AJ447">
            <v>29.585000000000001</v>
          </cell>
          <cell r="AK447">
            <v>31.2</v>
          </cell>
        </row>
        <row r="448">
          <cell r="A448" t="str">
            <v>INE010J01012</v>
          </cell>
          <cell r="C448" t="str">
            <v>Tejas Networks Ltd.</v>
          </cell>
          <cell r="E448" t="str">
            <v>India</v>
          </cell>
          <cell r="G448">
            <v>771.35</v>
          </cell>
          <cell r="H448">
            <v>9.2803754999999999</v>
          </cell>
          <cell r="I448">
            <v>1</v>
          </cell>
          <cell r="J448">
            <v>1</v>
          </cell>
          <cell r="K448">
            <v>1</v>
          </cell>
          <cell r="L448">
            <v>0</v>
          </cell>
          <cell r="M448">
            <v>-2.4</v>
          </cell>
          <cell r="N448">
            <v>0</v>
          </cell>
          <cell r="O448">
            <v>0</v>
          </cell>
          <cell r="P448">
            <v>0</v>
          </cell>
          <cell r="Q448">
            <v>-2.4</v>
          </cell>
          <cell r="R448">
            <v>0</v>
          </cell>
          <cell r="S448">
            <v>0</v>
          </cell>
          <cell r="T448">
            <v>1025</v>
          </cell>
          <cell r="U448">
            <v>1025</v>
          </cell>
          <cell r="V448">
            <v>1025</v>
          </cell>
          <cell r="W448">
            <v>-2.3809523999999999E-2</v>
          </cell>
          <cell r="X448">
            <v>0</v>
          </cell>
          <cell r="Y448">
            <v>8.7638560000000004E-2</v>
          </cell>
          <cell r="Z448" t="e">
            <v>#N/A</v>
          </cell>
          <cell r="AA448" t="e">
            <v>#N/A</v>
          </cell>
          <cell r="AB448">
            <v>0</v>
          </cell>
          <cell r="AC448">
            <v>0</v>
          </cell>
          <cell r="AD448">
            <v>0.20508056999999999</v>
          </cell>
          <cell r="AE448">
            <v>42.5</v>
          </cell>
          <cell r="AF448">
            <v>49.4</v>
          </cell>
          <cell r="AG448">
            <v>4.9000000000000004</v>
          </cell>
          <cell r="AH448">
            <v>86</v>
          </cell>
          <cell r="AI448">
            <v>8.3000000000000007</v>
          </cell>
          <cell r="AJ448">
            <v>34.045000000000002</v>
          </cell>
          <cell r="AK448">
            <v>40</v>
          </cell>
        </row>
        <row r="449">
          <cell r="A449" t="str">
            <v>INE171A01029</v>
          </cell>
          <cell r="C449" t="str">
            <v>Federal Bank Ltd. (India)</v>
          </cell>
          <cell r="E449" t="str">
            <v>India</v>
          </cell>
          <cell r="G449">
            <v>141.80000000000001</v>
          </cell>
          <cell r="H449">
            <v>1.7060443000000001</v>
          </cell>
          <cell r="I449">
            <v>0.78125</v>
          </cell>
          <cell r="J449">
            <v>25</v>
          </cell>
          <cell r="K449">
            <v>32</v>
          </cell>
          <cell r="L449">
            <v>3.3652085999999999</v>
          </cell>
          <cell r="M449">
            <v>15.731052999999999</v>
          </cell>
          <cell r="N449">
            <v>15.218904999999999</v>
          </cell>
          <cell r="O449">
            <v>3.3652092578276838</v>
          </cell>
          <cell r="P449">
            <v>3.413856</v>
          </cell>
          <cell r="Q449">
            <v>15.731052999999999</v>
          </cell>
          <cell r="R449">
            <v>15.211746</v>
          </cell>
          <cell r="S449">
            <v>3.4138553194353882</v>
          </cell>
          <cell r="T449">
            <v>135</v>
          </cell>
          <cell r="U449">
            <v>178.5</v>
          </cell>
          <cell r="V449">
            <v>200</v>
          </cell>
          <cell r="W449">
            <v>2.3395681000000002E-2</v>
          </cell>
          <cell r="X449">
            <v>0.11093832000000001</v>
          </cell>
          <cell r="Y449">
            <v>0.12055524400000001</v>
          </cell>
          <cell r="Z449">
            <v>3.83</v>
          </cell>
          <cell r="AA449">
            <v>3.897891</v>
          </cell>
          <cell r="AB449">
            <v>-1.7417367494370617E-2</v>
          </cell>
          <cell r="AC449">
            <v>0</v>
          </cell>
          <cell r="AD449">
            <v>0.20508056999999999</v>
          </cell>
          <cell r="AE449">
            <v>93.5</v>
          </cell>
          <cell r="AF449">
            <v>78.7</v>
          </cell>
          <cell r="AG449">
            <v>60.099999999999994</v>
          </cell>
          <cell r="AH449">
            <v>69.899999999999991</v>
          </cell>
          <cell r="AI449">
            <v>8.3000000000000007</v>
          </cell>
          <cell r="AJ449">
            <v>66.31</v>
          </cell>
          <cell r="AK449">
            <v>88.8</v>
          </cell>
        </row>
        <row r="450">
          <cell r="A450" t="str">
            <v>INE017A01032</v>
          </cell>
          <cell r="C450" t="str">
            <v>Great Eastern Shipping Co. Ltd.</v>
          </cell>
          <cell r="E450" t="str">
            <v>India</v>
          </cell>
          <cell r="G450">
            <v>1007.65</v>
          </cell>
          <cell r="H450">
            <v>12.123381999999999</v>
          </cell>
          <cell r="I450">
            <v>1</v>
          </cell>
          <cell r="J450">
            <v>1</v>
          </cell>
          <cell r="K450">
            <v>1</v>
          </cell>
          <cell r="L450">
            <v>0</v>
          </cell>
          <cell r="M450">
            <v>118.6</v>
          </cell>
          <cell r="N450">
            <v>118.6</v>
          </cell>
          <cell r="O450">
            <v>0</v>
          </cell>
          <cell r="P450">
            <v>5.798394</v>
          </cell>
          <cell r="Q450">
            <v>118.6</v>
          </cell>
          <cell r="R450">
            <v>112.1</v>
          </cell>
          <cell r="S450">
            <v>5.7983942908117703</v>
          </cell>
          <cell r="T450">
            <v>950</v>
          </cell>
          <cell r="U450">
            <v>950</v>
          </cell>
          <cell r="V450">
            <v>950</v>
          </cell>
          <cell r="W450">
            <v>0</v>
          </cell>
          <cell r="X450">
            <v>0.11769959000000001</v>
          </cell>
          <cell r="Y450">
            <v>0.11591327</v>
          </cell>
          <cell r="Z450" t="e">
            <v>#N/A</v>
          </cell>
          <cell r="AA450" t="e">
            <v>#N/A</v>
          </cell>
          <cell r="AB450">
            <v>0</v>
          </cell>
          <cell r="AC450">
            <v>0</v>
          </cell>
          <cell r="AD450">
            <v>0.20508056999999999</v>
          </cell>
          <cell r="AE450">
            <v>42.5</v>
          </cell>
          <cell r="AF450">
            <v>85.3</v>
          </cell>
          <cell r="AG450">
            <v>12.7</v>
          </cell>
          <cell r="AH450">
            <v>86</v>
          </cell>
          <cell r="AI450">
            <v>8.3000000000000007</v>
          </cell>
          <cell r="AJ450">
            <v>44.97</v>
          </cell>
          <cell r="AK450">
            <v>61.9</v>
          </cell>
        </row>
        <row r="451">
          <cell r="A451" t="str">
            <v>INE383A01012</v>
          </cell>
          <cell r="C451" t="str">
            <v>India Cements Ltd.</v>
          </cell>
          <cell r="E451" t="str">
            <v>India</v>
          </cell>
          <cell r="G451">
            <v>252.4</v>
          </cell>
          <cell r="H451">
            <v>3.0367107</v>
          </cell>
          <cell r="I451">
            <v>0</v>
          </cell>
          <cell r="J451">
            <v>0</v>
          </cell>
          <cell r="K451">
            <v>7</v>
          </cell>
          <cell r="L451">
            <v>0</v>
          </cell>
          <cell r="M451">
            <v>-3.3</v>
          </cell>
          <cell r="N451">
            <v>-3.3</v>
          </cell>
          <cell r="O451">
            <v>0</v>
          </cell>
          <cell r="P451">
            <v>-100000</v>
          </cell>
          <cell r="Q451">
            <v>-3.3</v>
          </cell>
          <cell r="R451">
            <v>-1.3333333999999999</v>
          </cell>
          <cell r="S451">
            <v>147.49998762500064</v>
          </cell>
          <cell r="T451">
            <v>111</v>
          </cell>
          <cell r="U451">
            <v>150</v>
          </cell>
          <cell r="V451">
            <v>195</v>
          </cell>
          <cell r="W451">
            <v>0</v>
          </cell>
          <cell r="X451">
            <v>0</v>
          </cell>
          <cell r="Y451">
            <v>2.2820920000000001E-2</v>
          </cell>
          <cell r="Z451">
            <v>-1.2</v>
          </cell>
          <cell r="AA451">
            <v>-1.2</v>
          </cell>
          <cell r="AB451">
            <v>0</v>
          </cell>
          <cell r="AC451">
            <v>0</v>
          </cell>
          <cell r="AD451">
            <v>0.20508056999999999</v>
          </cell>
          <cell r="AE451">
            <v>42.5</v>
          </cell>
          <cell r="AF451">
            <v>0.2</v>
          </cell>
          <cell r="AG451">
            <v>12.7</v>
          </cell>
          <cell r="AH451">
            <v>0.1</v>
          </cell>
          <cell r="AI451">
            <v>8.3000000000000007</v>
          </cell>
          <cell r="AJ451">
            <v>15.105</v>
          </cell>
          <cell r="AK451">
            <v>3.6999999999999997</v>
          </cell>
        </row>
        <row r="452">
          <cell r="A452" t="str">
            <v>INE053A01029</v>
          </cell>
          <cell r="C452" t="str">
            <v>Indian Hotels Co. Ltd.</v>
          </cell>
          <cell r="E452" t="str">
            <v>India</v>
          </cell>
          <cell r="G452">
            <v>473.85</v>
          </cell>
          <cell r="H452">
            <v>5.7010509999999996</v>
          </cell>
          <cell r="I452">
            <v>0.78947368421052633</v>
          </cell>
          <cell r="J452">
            <v>15</v>
          </cell>
          <cell r="K452">
            <v>19</v>
          </cell>
          <cell r="L452">
            <v>-7.0390195000000003E-2</v>
          </cell>
          <cell r="M452">
            <v>8.8273360000000007</v>
          </cell>
          <cell r="N452">
            <v>8.8335539999999995</v>
          </cell>
          <cell r="O452">
            <v>-7.0390694390942699E-2</v>
          </cell>
          <cell r="P452">
            <v>0.3218686</v>
          </cell>
          <cell r="Q452">
            <v>8.8273360000000007</v>
          </cell>
          <cell r="R452">
            <v>8.7990150000000007</v>
          </cell>
          <cell r="S452">
            <v>0.32186557245328373</v>
          </cell>
          <cell r="T452">
            <v>398</v>
          </cell>
          <cell r="U452">
            <v>459</v>
          </cell>
          <cell r="V452">
            <v>500</v>
          </cell>
          <cell r="W452">
            <v>1.2186694E-2</v>
          </cell>
          <cell r="X452">
            <v>1.8628967999999999E-2</v>
          </cell>
          <cell r="Y452">
            <v>2.3250126999999999E-2</v>
          </cell>
          <cell r="Z452">
            <v>3</v>
          </cell>
          <cell r="AA452">
            <v>3.1461337</v>
          </cell>
          <cell r="AB452">
            <v>-4.6448661733606511E-2</v>
          </cell>
          <cell r="AC452">
            <v>0</v>
          </cell>
          <cell r="AD452">
            <v>0.20508056999999999</v>
          </cell>
          <cell r="AE452">
            <v>40.300000000000004</v>
          </cell>
          <cell r="AF452">
            <v>66.100000000000009</v>
          </cell>
          <cell r="AG452">
            <v>51.300000000000004</v>
          </cell>
          <cell r="AH452">
            <v>71.099999999999994</v>
          </cell>
          <cell r="AI452">
            <v>8.3000000000000007</v>
          </cell>
          <cell r="AJ452">
            <v>47.78</v>
          </cell>
          <cell r="AK452">
            <v>66.100000000000009</v>
          </cell>
        </row>
        <row r="453">
          <cell r="A453" t="str">
            <v>INE470Y01017</v>
          </cell>
          <cell r="C453" t="str">
            <v>New India Assurance Co. Ltd.</v>
          </cell>
          <cell r="E453" t="str">
            <v>India</v>
          </cell>
          <cell r="G453">
            <v>231.15</v>
          </cell>
          <cell r="H453">
            <v>2.7810446999999998</v>
          </cell>
          <cell r="I453">
            <v>0.33333333333333331</v>
          </cell>
          <cell r="J453">
            <v>1</v>
          </cell>
          <cell r="K453">
            <v>3</v>
          </cell>
          <cell r="L453">
            <v>0</v>
          </cell>
          <cell r="M453">
            <v>5.6849999999999996</v>
          </cell>
          <cell r="N453">
            <v>5.6849999999999996</v>
          </cell>
          <cell r="O453">
            <v>0</v>
          </cell>
          <cell r="P453">
            <v>-42.959859999999999</v>
          </cell>
          <cell r="Q453">
            <v>5.6849999999999996</v>
          </cell>
          <cell r="R453">
            <v>9.966666</v>
          </cell>
          <cell r="S453">
            <v>-42.959862405341973</v>
          </cell>
          <cell r="T453">
            <v>90</v>
          </cell>
          <cell r="U453">
            <v>123</v>
          </cell>
          <cell r="V453">
            <v>156</v>
          </cell>
          <cell r="W453">
            <v>0</v>
          </cell>
          <cell r="X453">
            <v>2.4594419999999999E-2</v>
          </cell>
          <cell r="Y453">
            <v>5.1092367999999999E-2</v>
          </cell>
          <cell r="Z453" t="e">
            <v>#N/A</v>
          </cell>
          <cell r="AA453" t="e">
            <v>#N/A</v>
          </cell>
          <cell r="AB453">
            <v>0</v>
          </cell>
          <cell r="AC453">
            <v>0</v>
          </cell>
          <cell r="AD453">
            <v>0.20508056999999999</v>
          </cell>
          <cell r="AE453">
            <v>42.5</v>
          </cell>
          <cell r="AF453">
            <v>3.8</v>
          </cell>
          <cell r="AG453">
            <v>12.7</v>
          </cell>
          <cell r="AH453">
            <v>22.1</v>
          </cell>
          <cell r="AI453">
            <v>8.3000000000000007</v>
          </cell>
          <cell r="AJ453">
            <v>18.205000000000002</v>
          </cell>
          <cell r="AK453">
            <v>5.3</v>
          </cell>
        </row>
        <row r="454">
          <cell r="A454" t="str">
            <v>INE211B01039</v>
          </cell>
          <cell r="C454" t="str">
            <v>Phoenix Mills Ltd.</v>
          </cell>
          <cell r="E454" t="str">
            <v>India</v>
          </cell>
          <cell r="G454">
            <v>2295.5500000000002</v>
          </cell>
          <cell r="H454">
            <v>27.618547</v>
          </cell>
          <cell r="I454">
            <v>0.93333333333333335</v>
          </cell>
          <cell r="J454">
            <v>14</v>
          </cell>
          <cell r="K454">
            <v>15</v>
          </cell>
          <cell r="L454">
            <v>-5.9314102E-2</v>
          </cell>
          <cell r="M454">
            <v>56.812984</v>
          </cell>
          <cell r="N454">
            <v>56.846702999999998</v>
          </cell>
          <cell r="O454">
            <v>-5.9315665149473062E-2</v>
          </cell>
          <cell r="P454">
            <v>-0.17350947999999999</v>
          </cell>
          <cell r="Q454">
            <v>56.812984</v>
          </cell>
          <cell r="R454">
            <v>56.911729999999999</v>
          </cell>
          <cell r="S454">
            <v>-0.17350728927059134</v>
          </cell>
          <cell r="T454">
            <v>2100</v>
          </cell>
          <cell r="U454">
            <v>2322.5</v>
          </cell>
          <cell r="V454">
            <v>2840</v>
          </cell>
          <cell r="W454">
            <v>5.8635515999999999E-2</v>
          </cell>
          <cell r="X454">
            <v>2.4749182000000002E-2</v>
          </cell>
          <cell r="Y454">
            <v>3.1571236000000003E-2</v>
          </cell>
          <cell r="Z454">
            <v>16.53</v>
          </cell>
          <cell r="AA454">
            <v>14.914999999999999</v>
          </cell>
          <cell r="AB454">
            <v>0.10828025477707026</v>
          </cell>
          <cell r="AC454">
            <v>1</v>
          </cell>
          <cell r="AD454">
            <v>0.20508056999999999</v>
          </cell>
          <cell r="AE454">
            <v>41.099999999999994</v>
          </cell>
          <cell r="AF454">
            <v>48.4</v>
          </cell>
          <cell r="AG454">
            <v>78</v>
          </cell>
          <cell r="AH454">
            <v>84</v>
          </cell>
          <cell r="AI454">
            <v>91.8</v>
          </cell>
          <cell r="AJ454">
            <v>64.045000000000002</v>
          </cell>
          <cell r="AK454">
            <v>86</v>
          </cell>
        </row>
        <row r="455">
          <cell r="A455" t="str">
            <v>INE331A01037</v>
          </cell>
          <cell r="C455" t="str">
            <v>Ramco Cements Limited</v>
          </cell>
          <cell r="E455" t="str">
            <v>India</v>
          </cell>
          <cell r="G455">
            <v>969.45</v>
          </cell>
          <cell r="H455">
            <v>11.663785000000001</v>
          </cell>
          <cell r="I455">
            <v>0.4642857142857143</v>
          </cell>
          <cell r="J455">
            <v>13</v>
          </cell>
          <cell r="K455">
            <v>28</v>
          </cell>
          <cell r="L455">
            <v>8.1023719999999994E-2</v>
          </cell>
          <cell r="M455">
            <v>24.266484999999999</v>
          </cell>
          <cell r="N455">
            <v>24.246839999999999</v>
          </cell>
          <cell r="O455">
            <v>8.1020867049064194E-2</v>
          </cell>
          <cell r="P455">
            <v>-0.89595860000000005</v>
          </cell>
          <cell r="Q455">
            <v>24.266484999999999</v>
          </cell>
          <cell r="R455">
            <v>24.485868</v>
          </cell>
          <cell r="S455">
            <v>-0.8959576193092289</v>
          </cell>
          <cell r="T455">
            <v>661</v>
          </cell>
          <cell r="U455">
            <v>1080</v>
          </cell>
          <cell r="V455">
            <v>1250</v>
          </cell>
          <cell r="W455">
            <v>7.5737584E-3</v>
          </cell>
          <cell r="X455">
            <v>2.5031188999999999E-2</v>
          </cell>
          <cell r="Y455">
            <v>3.4654985999999999E-2</v>
          </cell>
          <cell r="Z455">
            <v>4.9000000000000004</v>
          </cell>
          <cell r="AA455">
            <v>4.5199999999999996</v>
          </cell>
          <cell r="AB455">
            <v>8.4070796460177233E-2</v>
          </cell>
          <cell r="AC455">
            <v>0</v>
          </cell>
          <cell r="AD455">
            <v>0.20508056999999999</v>
          </cell>
          <cell r="AE455">
            <v>74.400000000000006</v>
          </cell>
          <cell r="AF455">
            <v>43.6</v>
          </cell>
          <cell r="AG455">
            <v>48</v>
          </cell>
          <cell r="AH455">
            <v>32.4</v>
          </cell>
          <cell r="AI455">
            <v>8.3000000000000007</v>
          </cell>
          <cell r="AJ455">
            <v>45.984999999999999</v>
          </cell>
          <cell r="AK455">
            <v>63.5</v>
          </cell>
        </row>
        <row r="456">
          <cell r="A456" t="str">
            <v>INE152A01029</v>
          </cell>
          <cell r="C456" t="str">
            <v>Thermax Limited.</v>
          </cell>
          <cell r="E456" t="str">
            <v>India</v>
          </cell>
          <cell r="G456">
            <v>3118.35</v>
          </cell>
          <cell r="H456">
            <v>37.517937000000003</v>
          </cell>
          <cell r="I456">
            <v>0.45</v>
          </cell>
          <cell r="J456">
            <v>9</v>
          </cell>
          <cell r="K456">
            <v>20</v>
          </cell>
          <cell r="L456">
            <v>-0.53704755999999998</v>
          </cell>
          <cell r="M456">
            <v>52.524320000000003</v>
          </cell>
          <cell r="N456">
            <v>52.807921999999998</v>
          </cell>
          <cell r="O456">
            <v>-0.53704442299394861</v>
          </cell>
          <cell r="P456">
            <v>1.9639614999999999</v>
          </cell>
          <cell r="Q456">
            <v>52.524320000000003</v>
          </cell>
          <cell r="R456">
            <v>51.512630000000001</v>
          </cell>
          <cell r="S456">
            <v>1.963964953837527</v>
          </cell>
          <cell r="T456">
            <v>2110</v>
          </cell>
          <cell r="U456">
            <v>3022.5</v>
          </cell>
          <cell r="V456">
            <v>4130</v>
          </cell>
          <cell r="W456">
            <v>1.7535624999999999E-2</v>
          </cell>
          <cell r="X456">
            <v>1.6843624000000001E-2</v>
          </cell>
          <cell r="Y456">
            <v>2.0989258E-2</v>
          </cell>
          <cell r="Z456">
            <v>14.8</v>
          </cell>
          <cell r="AA456">
            <v>13.275</v>
          </cell>
          <cell r="AB456">
            <v>0.11487758945386073</v>
          </cell>
          <cell r="AC456">
            <v>1</v>
          </cell>
          <cell r="AD456">
            <v>0.20508056999999999</v>
          </cell>
          <cell r="AE456">
            <v>31.7</v>
          </cell>
          <cell r="AF456">
            <v>73.900000000000006</v>
          </cell>
          <cell r="AG456">
            <v>55.900000000000006</v>
          </cell>
          <cell r="AH456">
            <v>31</v>
          </cell>
          <cell r="AI456">
            <v>91.8</v>
          </cell>
          <cell r="AJ456">
            <v>57.245000000000005</v>
          </cell>
          <cell r="AK456">
            <v>78</v>
          </cell>
        </row>
        <row r="457">
          <cell r="A457" t="str">
            <v>INE594H01019</v>
          </cell>
          <cell r="C457" t="str">
            <v>Thyrocare Technologies Ltd</v>
          </cell>
          <cell r="E457" t="str">
            <v>India</v>
          </cell>
          <cell r="G457">
            <v>625.45000000000005</v>
          </cell>
          <cell r="H457">
            <v>7.5250029999999999</v>
          </cell>
          <cell r="I457">
            <v>0.66666666666666663</v>
          </cell>
          <cell r="J457">
            <v>2</v>
          </cell>
          <cell r="K457">
            <v>3</v>
          </cell>
          <cell r="L457">
            <v>-0.92879020000000001</v>
          </cell>
          <cell r="M457">
            <v>16</v>
          </cell>
          <cell r="N457">
            <v>16.149999999999999</v>
          </cell>
          <cell r="O457">
            <v>-0.92879256965943124</v>
          </cell>
          <cell r="P457">
            <v>-9.9437130000000007</v>
          </cell>
          <cell r="Q457">
            <v>16</v>
          </cell>
          <cell r="R457">
            <v>17.766666000000001</v>
          </cell>
          <cell r="S457">
            <v>-9.9437114425407707</v>
          </cell>
          <cell r="T457">
            <v>615</v>
          </cell>
          <cell r="U457">
            <v>720</v>
          </cell>
          <cell r="V457">
            <v>740</v>
          </cell>
          <cell r="W457">
            <v>3.4912779999999997E-2</v>
          </cell>
          <cell r="X457">
            <v>2.5581581999999999E-2</v>
          </cell>
          <cell r="Y457">
            <v>3.1976975999999997E-2</v>
          </cell>
          <cell r="Z457" t="e">
            <v>#N/A</v>
          </cell>
          <cell r="AA457" t="e">
            <v>#N/A</v>
          </cell>
          <cell r="AB457">
            <v>0</v>
          </cell>
          <cell r="AC457">
            <v>0</v>
          </cell>
          <cell r="AD457">
            <v>0.20508056999999999</v>
          </cell>
          <cell r="AE457">
            <v>26.3</v>
          </cell>
          <cell r="AF457">
            <v>16</v>
          </cell>
          <cell r="AG457">
            <v>69.699999999999989</v>
          </cell>
          <cell r="AH457">
            <v>54.300000000000004</v>
          </cell>
          <cell r="AI457">
            <v>8.3000000000000007</v>
          </cell>
          <cell r="AJ457">
            <v>34.674999999999997</v>
          </cell>
          <cell r="AK457">
            <v>42</v>
          </cell>
        </row>
        <row r="458">
          <cell r="A458" t="str">
            <v>INE325A01013</v>
          </cell>
          <cell r="C458" t="str">
            <v>Timken India Limited</v>
          </cell>
          <cell r="E458" t="str">
            <v>India</v>
          </cell>
          <cell r="G458">
            <v>3296.15</v>
          </cell>
          <cell r="H458">
            <v>39.657110000000003</v>
          </cell>
          <cell r="I458">
            <v>0.5714285714285714</v>
          </cell>
          <cell r="J458">
            <v>4</v>
          </cell>
          <cell r="K458">
            <v>7</v>
          </cell>
          <cell r="L458">
            <v>0</v>
          </cell>
          <cell r="M458">
            <v>53.028571999999997</v>
          </cell>
          <cell r="N458">
            <v>53.028571999999997</v>
          </cell>
          <cell r="O458">
            <v>0</v>
          </cell>
          <cell r="P458">
            <v>-10.090895</v>
          </cell>
          <cell r="Q458">
            <v>53.028571999999997</v>
          </cell>
          <cell r="R458">
            <v>58.980200000000004</v>
          </cell>
          <cell r="S458">
            <v>-10.090891519526901</v>
          </cell>
          <cell r="T458">
            <v>2297</v>
          </cell>
          <cell r="U458">
            <v>2987</v>
          </cell>
          <cell r="V458">
            <v>3650</v>
          </cell>
          <cell r="W458">
            <v>0</v>
          </cell>
          <cell r="X458">
            <v>1.6088035000000001E-2</v>
          </cell>
          <cell r="Y458">
            <v>1.9750316E-2</v>
          </cell>
          <cell r="Z458">
            <v>12.4</v>
          </cell>
          <cell r="AA458">
            <v>12.4</v>
          </cell>
          <cell r="AB458">
            <v>0</v>
          </cell>
          <cell r="AC458">
            <v>0</v>
          </cell>
          <cell r="AD458">
            <v>0.20508056999999999</v>
          </cell>
          <cell r="AE458">
            <v>42.5</v>
          </cell>
          <cell r="AF458">
            <v>15.6</v>
          </cell>
          <cell r="AG458">
            <v>12.7</v>
          </cell>
          <cell r="AH458">
            <v>44.800000000000004</v>
          </cell>
          <cell r="AI458">
            <v>8.3000000000000007</v>
          </cell>
          <cell r="AJ458">
            <v>23.425000000000001</v>
          </cell>
          <cell r="AK458">
            <v>9.3000000000000007</v>
          </cell>
        </row>
        <row r="459">
          <cell r="A459" t="str">
            <v>INE280A01028</v>
          </cell>
          <cell r="C459" t="str">
            <v>Titan Company Limited</v>
          </cell>
          <cell r="E459" t="str">
            <v>India</v>
          </cell>
          <cell r="G459">
            <v>3770.2</v>
          </cell>
          <cell r="H459">
            <v>45.360565000000001</v>
          </cell>
          <cell r="I459">
            <v>0.64516129032258063</v>
          </cell>
          <cell r="J459">
            <v>20</v>
          </cell>
          <cell r="K459">
            <v>31</v>
          </cell>
          <cell r="L459">
            <v>0.43631177999999998</v>
          </cell>
          <cell r="M459">
            <v>43.114820000000002</v>
          </cell>
          <cell r="N459">
            <v>42.927520000000001</v>
          </cell>
          <cell r="O459">
            <v>0.43631684290170725</v>
          </cell>
          <cell r="P459">
            <v>1.1043456</v>
          </cell>
          <cell r="Q459">
            <v>43.114820000000002</v>
          </cell>
          <cell r="R459">
            <v>42.643883000000002</v>
          </cell>
          <cell r="S459">
            <v>1.1043483071182747</v>
          </cell>
          <cell r="T459">
            <v>2700</v>
          </cell>
          <cell r="U459">
            <v>3705</v>
          </cell>
          <cell r="V459">
            <v>4494</v>
          </cell>
          <cell r="W459">
            <v>4.4728389999999993E-2</v>
          </cell>
          <cell r="X459">
            <v>1.1435684999999999E-2</v>
          </cell>
          <cell r="Y459">
            <v>1.4166122999999999E-2</v>
          </cell>
          <cell r="Z459">
            <v>11.96</v>
          </cell>
          <cell r="AA459">
            <v>11.860666999999999</v>
          </cell>
          <cell r="AB459">
            <v>8.3749927386040923E-3</v>
          </cell>
          <cell r="AC459">
            <v>0</v>
          </cell>
          <cell r="AD459">
            <v>0.20508056999999999</v>
          </cell>
          <cell r="AE459">
            <v>78.100000000000009</v>
          </cell>
          <cell r="AF459">
            <v>71.099999999999994</v>
          </cell>
          <cell r="AG459">
            <v>72.899999999999991</v>
          </cell>
          <cell r="AH459">
            <v>52.5</v>
          </cell>
          <cell r="AI459">
            <v>8.3000000000000007</v>
          </cell>
          <cell r="AJ459">
            <v>62.019999999999989</v>
          </cell>
          <cell r="AK459">
            <v>83.2</v>
          </cell>
        </row>
        <row r="460">
          <cell r="A460" t="str">
            <v>INE685A01028</v>
          </cell>
          <cell r="C460" t="str">
            <v>Torrent Pharmaceuticals Ltd</v>
          </cell>
          <cell r="E460" t="str">
            <v>India</v>
          </cell>
          <cell r="G460">
            <v>2474.25</v>
          </cell>
          <cell r="H460">
            <v>29.768547000000002</v>
          </cell>
          <cell r="I460">
            <v>0.7407407407407407</v>
          </cell>
          <cell r="J460">
            <v>20</v>
          </cell>
          <cell r="K460">
            <v>27</v>
          </cell>
          <cell r="L460">
            <v>-0.24717913999999999</v>
          </cell>
          <cell r="M460">
            <v>48.170265000000001</v>
          </cell>
          <cell r="N460">
            <v>48.289627000000003</v>
          </cell>
          <cell r="O460">
            <v>-0.24717937871004958</v>
          </cell>
          <cell r="P460">
            <v>-0.81613630000000004</v>
          </cell>
          <cell r="Q460">
            <v>48.170265000000001</v>
          </cell>
          <cell r="R460">
            <v>48.566634999999998</v>
          </cell>
          <cell r="S460">
            <v>-0.81613642781716011</v>
          </cell>
          <cell r="T460">
            <v>1835</v>
          </cell>
          <cell r="U460">
            <v>2250</v>
          </cell>
          <cell r="V460">
            <v>2855</v>
          </cell>
          <cell r="W460">
            <v>4.7527340000000001E-2</v>
          </cell>
          <cell r="X460">
            <v>1.9468632999999999E-2</v>
          </cell>
          <cell r="Y460">
            <v>2.4349084E-2</v>
          </cell>
          <cell r="Z460">
            <v>13</v>
          </cell>
          <cell r="AA460">
            <v>12.46</v>
          </cell>
          <cell r="AB460">
            <v>4.3338683788122001E-2</v>
          </cell>
          <cell r="AC460">
            <v>0</v>
          </cell>
          <cell r="AD460">
            <v>0.20508056999999999</v>
          </cell>
          <cell r="AE460">
            <v>36.5</v>
          </cell>
          <cell r="AF460">
            <v>44.6</v>
          </cell>
          <cell r="AG460">
            <v>74.900000000000006</v>
          </cell>
          <cell r="AH460">
            <v>64.900000000000006</v>
          </cell>
          <cell r="AI460">
            <v>8.3000000000000007</v>
          </cell>
          <cell r="AJ460">
            <v>46.734999999999999</v>
          </cell>
          <cell r="AK460">
            <v>64.5</v>
          </cell>
        </row>
        <row r="461">
          <cell r="A461" t="str">
            <v>INE813H01021</v>
          </cell>
          <cell r="C461" t="str">
            <v>Torrent Power Limited</v>
          </cell>
          <cell r="E461" t="str">
            <v>India</v>
          </cell>
          <cell r="G461">
            <v>1000.75</v>
          </cell>
          <cell r="H461">
            <v>12.040365</v>
          </cell>
          <cell r="I461">
            <v>0.2</v>
          </cell>
          <cell r="J461">
            <v>2</v>
          </cell>
          <cell r="K461">
            <v>10</v>
          </cell>
          <cell r="L461">
            <v>3.8521800000000002</v>
          </cell>
          <cell r="M461">
            <v>45.171250000000001</v>
          </cell>
          <cell r="N461">
            <v>43.495716000000002</v>
          </cell>
          <cell r="O461">
            <v>3.8521816723283697</v>
          </cell>
          <cell r="P461">
            <v>-0.46439245000000001</v>
          </cell>
          <cell r="Q461">
            <v>45.171250000000001</v>
          </cell>
          <cell r="R461">
            <v>45.381999999999998</v>
          </cell>
          <cell r="S461">
            <v>-0.46439116830461202</v>
          </cell>
          <cell r="T461">
            <v>602</v>
          </cell>
          <cell r="U461">
            <v>722.5</v>
          </cell>
          <cell r="V461">
            <v>1300</v>
          </cell>
          <cell r="W461">
            <v>3.0799476999999999E-2</v>
          </cell>
          <cell r="X461">
            <v>4.5137393999999997E-2</v>
          </cell>
          <cell r="Y461">
            <v>5.0236072E-2</v>
          </cell>
          <cell r="Z461">
            <v>14.9</v>
          </cell>
          <cell r="AA461">
            <v>14.9</v>
          </cell>
          <cell r="AB461">
            <v>0</v>
          </cell>
          <cell r="AC461">
            <v>0</v>
          </cell>
          <cell r="AD461">
            <v>0.20508056999999999</v>
          </cell>
          <cell r="AE461">
            <v>94.699999999999989</v>
          </cell>
          <cell r="AF461">
            <v>46.800000000000004</v>
          </cell>
          <cell r="AG461">
            <v>66.7</v>
          </cell>
          <cell r="AH461">
            <v>17.899999999999999</v>
          </cell>
          <cell r="AI461">
            <v>8.3000000000000007</v>
          </cell>
          <cell r="AJ461">
            <v>55.084999999999994</v>
          </cell>
          <cell r="AK461">
            <v>75.8</v>
          </cell>
        </row>
        <row r="462">
          <cell r="A462" t="str">
            <v>INE849A01020</v>
          </cell>
          <cell r="C462" t="str">
            <v>Trent Limited</v>
          </cell>
          <cell r="E462" t="str">
            <v>India</v>
          </cell>
          <cell r="G462">
            <v>3225.15</v>
          </cell>
          <cell r="H462">
            <v>38.802880000000002</v>
          </cell>
          <cell r="I462">
            <v>0.7</v>
          </cell>
          <cell r="J462">
            <v>14</v>
          </cell>
          <cell r="K462">
            <v>20</v>
          </cell>
          <cell r="L462">
            <v>0.87564385</v>
          </cell>
          <cell r="M462">
            <v>23.379248</v>
          </cell>
          <cell r="N462">
            <v>23.176306</v>
          </cell>
          <cell r="O462">
            <v>0.87564428947390915</v>
          </cell>
          <cell r="P462">
            <v>16.133082999999999</v>
          </cell>
          <cell r="Q462">
            <v>23.379248</v>
          </cell>
          <cell r="R462">
            <v>20.131428</v>
          </cell>
          <cell r="S462">
            <v>16.133083057992703</v>
          </cell>
          <cell r="T462">
            <v>2050</v>
          </cell>
          <cell r="U462">
            <v>2678.5</v>
          </cell>
          <cell r="V462">
            <v>3500</v>
          </cell>
          <cell r="W462">
            <v>6.1180687000000004E-2</v>
          </cell>
          <cell r="X462">
            <v>7.2490419999999998E-3</v>
          </cell>
          <cell r="Y462">
            <v>9.7398664999999995E-3</v>
          </cell>
          <cell r="Z462">
            <v>8.6999999999999993</v>
          </cell>
          <cell r="AA462">
            <v>7.6985710000000003</v>
          </cell>
          <cell r="AB462">
            <v>0.13007985507959852</v>
          </cell>
          <cell r="AC462">
            <v>1</v>
          </cell>
          <cell r="AD462">
            <v>0.20508056999999999</v>
          </cell>
          <cell r="AE462">
            <v>83.1</v>
          </cell>
          <cell r="AF462">
            <v>96.1</v>
          </cell>
          <cell r="AG462">
            <v>78.400000000000006</v>
          </cell>
          <cell r="AH462">
            <v>60.5</v>
          </cell>
          <cell r="AI462">
            <v>91.8</v>
          </cell>
          <cell r="AJ462">
            <v>84.22</v>
          </cell>
          <cell r="AK462">
            <v>99.2</v>
          </cell>
        </row>
        <row r="463">
          <cell r="A463" t="str">
            <v>INE064C01022</v>
          </cell>
          <cell r="C463" t="str">
            <v>Trident Limited</v>
          </cell>
          <cell r="E463" t="str">
            <v>India</v>
          </cell>
          <cell r="G463">
            <v>45.4</v>
          </cell>
          <cell r="H463">
            <v>0.54622289999999996</v>
          </cell>
          <cell r="I463">
            <v>1</v>
          </cell>
          <cell r="J463">
            <v>1</v>
          </cell>
          <cell r="K463">
            <v>1</v>
          </cell>
          <cell r="L463">
            <v>0</v>
          </cell>
          <cell r="M463">
            <v>0.9</v>
          </cell>
          <cell r="N463">
            <v>0.9</v>
          </cell>
          <cell r="O463">
            <v>0</v>
          </cell>
          <cell r="P463">
            <v>-25.000005999999999</v>
          </cell>
          <cell r="Q463">
            <v>0.9</v>
          </cell>
          <cell r="R463">
            <v>1.2</v>
          </cell>
          <cell r="S463">
            <v>-25</v>
          </cell>
          <cell r="T463">
            <v>38</v>
          </cell>
          <cell r="U463">
            <v>38</v>
          </cell>
          <cell r="V463">
            <v>38</v>
          </cell>
          <cell r="W463">
            <v>0</v>
          </cell>
          <cell r="X463">
            <v>1.9823787999999998E-2</v>
          </cell>
          <cell r="Y463">
            <v>2.6431718999999999E-2</v>
          </cell>
          <cell r="Z463" t="e">
            <v>#N/A</v>
          </cell>
          <cell r="AA463" t="e">
            <v>#N/A</v>
          </cell>
          <cell r="AB463">
            <v>0</v>
          </cell>
          <cell r="AC463">
            <v>0</v>
          </cell>
          <cell r="AD463">
            <v>0.20508056999999999</v>
          </cell>
          <cell r="AE463">
            <v>42.5</v>
          </cell>
          <cell r="AF463">
            <v>6.8000000000000007</v>
          </cell>
          <cell r="AG463">
            <v>12.7</v>
          </cell>
          <cell r="AH463">
            <v>86</v>
          </cell>
          <cell r="AI463">
            <v>8.3000000000000007</v>
          </cell>
          <cell r="AJ463">
            <v>25.345000000000002</v>
          </cell>
          <cell r="AK463">
            <v>13.700000000000001</v>
          </cell>
        </row>
        <row r="464">
          <cell r="A464" t="str">
            <v>INE152M01016</v>
          </cell>
          <cell r="C464" t="str">
            <v>Triveni Turbine Limited</v>
          </cell>
          <cell r="E464" t="str">
            <v>India</v>
          </cell>
          <cell r="G464">
            <v>385.3</v>
          </cell>
          <cell r="H464">
            <v>4.6356760000000001</v>
          </cell>
          <cell r="I464">
            <v>0.88888888888888884</v>
          </cell>
          <cell r="J464">
            <v>8</v>
          </cell>
          <cell r="K464">
            <v>9</v>
          </cell>
          <cell r="L464">
            <v>0</v>
          </cell>
          <cell r="M464">
            <v>8.17</v>
          </cell>
          <cell r="N464">
            <v>8.17</v>
          </cell>
          <cell r="O464">
            <v>0</v>
          </cell>
          <cell r="P464">
            <v>0.68662369999999995</v>
          </cell>
          <cell r="Q464">
            <v>8.17</v>
          </cell>
          <cell r="R464">
            <v>8.1142850000000006</v>
          </cell>
          <cell r="S464">
            <v>0.68662858156940398</v>
          </cell>
          <cell r="T464">
            <v>410</v>
          </cell>
          <cell r="U464">
            <v>454</v>
          </cell>
          <cell r="V464">
            <v>520</v>
          </cell>
          <cell r="W464">
            <v>0</v>
          </cell>
          <cell r="X464">
            <v>2.1204257000000001E-2</v>
          </cell>
          <cell r="Y464">
            <v>2.754852E-2</v>
          </cell>
          <cell r="Z464">
            <v>2.1</v>
          </cell>
          <cell r="AA464">
            <v>2.0666666</v>
          </cell>
          <cell r="AB464">
            <v>1.6129065036421419E-2</v>
          </cell>
          <cell r="AC464">
            <v>0</v>
          </cell>
          <cell r="AD464">
            <v>0.20508056999999999</v>
          </cell>
          <cell r="AE464">
            <v>42.5</v>
          </cell>
          <cell r="AF464">
            <v>69.699999999999989</v>
          </cell>
          <cell r="AG464">
            <v>12.7</v>
          </cell>
          <cell r="AH464">
            <v>81.2</v>
          </cell>
          <cell r="AI464">
            <v>8.3000000000000007</v>
          </cell>
          <cell r="AJ464">
            <v>40.589999999999996</v>
          </cell>
          <cell r="AK464">
            <v>55.300000000000004</v>
          </cell>
        </row>
        <row r="465">
          <cell r="A465" t="str">
            <v>INE690A01028</v>
          </cell>
          <cell r="C465" t="str">
            <v>TTK Prestige Limited</v>
          </cell>
          <cell r="E465" t="str">
            <v>India</v>
          </cell>
          <cell r="G465">
            <v>778.85</v>
          </cell>
          <cell r="H465">
            <v>9.3706099999999992</v>
          </cell>
          <cell r="I465">
            <v>0.5714285714285714</v>
          </cell>
          <cell r="J465">
            <v>4</v>
          </cell>
          <cell r="K465">
            <v>7</v>
          </cell>
          <cell r="L465">
            <v>-1.4832084999999999</v>
          </cell>
          <cell r="M465">
            <v>18.028572</v>
          </cell>
          <cell r="N465">
            <v>18.3</v>
          </cell>
          <cell r="O465">
            <v>-1.4832131147541006</v>
          </cell>
          <cell r="P465">
            <v>-14.959569</v>
          </cell>
          <cell r="Q465">
            <v>18.028572</v>
          </cell>
          <cell r="R465">
            <v>21.2</v>
          </cell>
          <cell r="S465">
            <v>-14.959566037735838</v>
          </cell>
          <cell r="T465">
            <v>750</v>
          </cell>
          <cell r="U465">
            <v>802</v>
          </cell>
          <cell r="V465">
            <v>933</v>
          </cell>
          <cell r="W465">
            <v>-4.2793353999999997E-3</v>
          </cell>
          <cell r="X465">
            <v>2.3147681999999999E-2</v>
          </cell>
          <cell r="Y465">
            <v>2.776988E-2</v>
          </cell>
          <cell r="Z465">
            <v>5</v>
          </cell>
          <cell r="AA465">
            <v>5</v>
          </cell>
          <cell r="AB465">
            <v>0</v>
          </cell>
          <cell r="AC465">
            <v>0</v>
          </cell>
          <cell r="AD465">
            <v>0.20508056999999999</v>
          </cell>
          <cell r="AE465">
            <v>22.2</v>
          </cell>
          <cell r="AF465">
            <v>11.799999999999999</v>
          </cell>
          <cell r="AG465">
            <v>10.9</v>
          </cell>
          <cell r="AH465">
            <v>44.800000000000004</v>
          </cell>
          <cell r="AI465">
            <v>8.3000000000000007</v>
          </cell>
          <cell r="AJ465">
            <v>16.95</v>
          </cell>
          <cell r="AK465">
            <v>4.7</v>
          </cell>
        </row>
        <row r="466">
          <cell r="A466" t="str">
            <v>INE974X01010</v>
          </cell>
          <cell r="C466" t="str">
            <v>Tube Investments of India Limited</v>
          </cell>
          <cell r="E466" t="str">
            <v>India</v>
          </cell>
          <cell r="G466">
            <v>4007.45</v>
          </cell>
          <cell r="H466">
            <v>48.215000000000003</v>
          </cell>
          <cell r="I466">
            <v>0.5</v>
          </cell>
          <cell r="J466">
            <v>2</v>
          </cell>
          <cell r="K466">
            <v>4</v>
          </cell>
          <cell r="L466">
            <v>0</v>
          </cell>
          <cell r="M466">
            <v>43.566665999999998</v>
          </cell>
          <cell r="N466">
            <v>43.566665999999998</v>
          </cell>
          <cell r="O466">
            <v>0</v>
          </cell>
          <cell r="P466">
            <v>-10.060555000000001</v>
          </cell>
          <cell r="Q466">
            <v>43.566665999999998</v>
          </cell>
          <cell r="R466">
            <v>48.44</v>
          </cell>
          <cell r="S466">
            <v>-10.06055739058629</v>
          </cell>
          <cell r="T466">
            <v>2700</v>
          </cell>
          <cell r="U466">
            <v>3604</v>
          </cell>
          <cell r="V466">
            <v>3997</v>
          </cell>
          <cell r="W466">
            <v>2.3178809000000002E-2</v>
          </cell>
          <cell r="X466">
            <v>1.0871419E-2</v>
          </cell>
          <cell r="Y466">
            <v>1.2759569E-2</v>
          </cell>
          <cell r="Z466">
            <v>9.1999999999999993</v>
          </cell>
          <cell r="AA466">
            <v>9.1999999999999993</v>
          </cell>
          <cell r="AB466">
            <v>0</v>
          </cell>
          <cell r="AC466">
            <v>0</v>
          </cell>
          <cell r="AD466">
            <v>0.20508056999999999</v>
          </cell>
          <cell r="AE466">
            <v>42.5</v>
          </cell>
          <cell r="AF466">
            <v>15.8</v>
          </cell>
          <cell r="AG466">
            <v>59.699999999999996</v>
          </cell>
          <cell r="AH466">
            <v>33.6</v>
          </cell>
          <cell r="AI466">
            <v>8.3000000000000007</v>
          </cell>
          <cell r="AJ466">
            <v>34.104999999999997</v>
          </cell>
          <cell r="AK466">
            <v>40.200000000000003</v>
          </cell>
        </row>
        <row r="467">
          <cell r="A467" t="str">
            <v>INE886H01027</v>
          </cell>
          <cell r="C467" t="str">
            <v>TV18 Broadcast Limited</v>
          </cell>
          <cell r="E467" t="str">
            <v>India</v>
          </cell>
          <cell r="G467">
            <v>64.31</v>
          </cell>
          <cell r="H467">
            <v>0.77373559999999997</v>
          </cell>
          <cell r="I467">
            <v>0</v>
          </cell>
          <cell r="J467">
            <v>0</v>
          </cell>
          <cell r="K467">
            <v>1</v>
          </cell>
          <cell r="L467">
            <v>0</v>
          </cell>
          <cell r="M467">
            <v>-0.5</v>
          </cell>
          <cell r="N467">
            <v>-0.5</v>
          </cell>
          <cell r="O467">
            <v>0</v>
          </cell>
          <cell r="P467">
            <v>-100000</v>
          </cell>
          <cell r="Q467">
            <v>-0.5</v>
          </cell>
          <cell r="R467">
            <v>2.6</v>
          </cell>
          <cell r="S467">
            <v>-119.23076923076923</v>
          </cell>
          <cell r="T467">
            <v>26</v>
          </cell>
          <cell r="U467">
            <v>26</v>
          </cell>
          <cell r="V467">
            <v>26</v>
          </cell>
          <cell r="W467">
            <v>0</v>
          </cell>
          <cell r="X467">
            <v>0</v>
          </cell>
          <cell r="Y467">
            <v>2.7989428E-2</v>
          </cell>
          <cell r="Z467" t="e">
            <v>#N/A</v>
          </cell>
          <cell r="AA467" t="e">
            <v>#N/A</v>
          </cell>
          <cell r="AB467">
            <v>0</v>
          </cell>
          <cell r="AC467">
            <v>0</v>
          </cell>
          <cell r="AD467">
            <v>0.20508056999999999</v>
          </cell>
          <cell r="AE467">
            <v>42.5</v>
          </cell>
          <cell r="AF467">
            <v>0.2</v>
          </cell>
          <cell r="AG467">
            <v>12.7</v>
          </cell>
          <cell r="AH467">
            <v>0.1</v>
          </cell>
          <cell r="AI467">
            <v>8.3000000000000007</v>
          </cell>
          <cell r="AJ467">
            <v>15.105</v>
          </cell>
          <cell r="AK467">
            <v>3.6999999999999997</v>
          </cell>
        </row>
        <row r="468">
          <cell r="A468" t="str">
            <v>INE494B01023</v>
          </cell>
          <cell r="C468" t="str">
            <v>TVS Motor Company Limited</v>
          </cell>
          <cell r="E468" t="str">
            <v>India</v>
          </cell>
          <cell r="G468">
            <v>1941.75</v>
          </cell>
          <cell r="H468">
            <v>23.361858000000002</v>
          </cell>
          <cell r="I468">
            <v>0.51219512195121952</v>
          </cell>
          <cell r="J468">
            <v>21</v>
          </cell>
          <cell r="K468">
            <v>41</v>
          </cell>
          <cell r="L468">
            <v>1.4364796</v>
          </cell>
          <cell r="M468">
            <v>43.64658</v>
          </cell>
          <cell r="N468">
            <v>43.028483999999999</v>
          </cell>
          <cell r="O468">
            <v>1.4364810063956845</v>
          </cell>
          <cell r="P468">
            <v>6.6388844999999996</v>
          </cell>
          <cell r="Q468">
            <v>43.64658</v>
          </cell>
          <cell r="R468">
            <v>40.92933</v>
          </cell>
          <cell r="S468">
            <v>6.6388821903510253</v>
          </cell>
          <cell r="T468">
            <v>1180</v>
          </cell>
          <cell r="U468">
            <v>2102</v>
          </cell>
          <cell r="V468">
            <v>3051</v>
          </cell>
          <cell r="W468">
            <v>0.17676915999999998</v>
          </cell>
          <cell r="X468">
            <v>2.2477960000000002E-2</v>
          </cell>
          <cell r="Y468">
            <v>2.8120881E-2</v>
          </cell>
          <cell r="Z468">
            <v>11.79</v>
          </cell>
          <cell r="AA468">
            <v>10.627871000000001</v>
          </cell>
          <cell r="AB468">
            <v>0.10934730013188898</v>
          </cell>
          <cell r="AC468">
            <v>1</v>
          </cell>
          <cell r="AD468">
            <v>0.20508056999999999</v>
          </cell>
          <cell r="AE468">
            <v>86.7</v>
          </cell>
          <cell r="AF468">
            <v>87.5</v>
          </cell>
          <cell r="AG468">
            <v>94.8</v>
          </cell>
          <cell r="AH468">
            <v>40</v>
          </cell>
          <cell r="AI468">
            <v>91.8</v>
          </cell>
          <cell r="AJ468">
            <v>85.02</v>
          </cell>
          <cell r="AK468">
            <v>99.6</v>
          </cell>
        </row>
        <row r="469">
          <cell r="A469" t="str">
            <v>INE691A01018</v>
          </cell>
          <cell r="C469" t="str">
            <v>UCO Bank</v>
          </cell>
          <cell r="E469" t="str">
            <v>India</v>
          </cell>
          <cell r="G469">
            <v>41.21</v>
          </cell>
          <cell r="H469">
            <v>0.49581157999999997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 t="e">
            <v>#N/A</v>
          </cell>
          <cell r="Z469" t="e">
            <v>#N/A</v>
          </cell>
          <cell r="AA469" t="e">
            <v>#N/A</v>
          </cell>
          <cell r="AB469">
            <v>0</v>
          </cell>
          <cell r="AC469">
            <v>0</v>
          </cell>
          <cell r="AD469">
            <v>0.20508056999999999</v>
          </cell>
          <cell r="AE469">
            <v>42.5</v>
          </cell>
          <cell r="AF469">
            <v>49.4</v>
          </cell>
          <cell r="AG469">
            <v>12.7</v>
          </cell>
          <cell r="AH469">
            <v>0.1</v>
          </cell>
          <cell r="AI469">
            <v>8.3000000000000007</v>
          </cell>
          <cell r="AJ469">
            <v>27.405000000000005</v>
          </cell>
          <cell r="AK469">
            <v>17.100000000000001</v>
          </cell>
        </row>
        <row r="470">
          <cell r="A470" t="str">
            <v>INE516A01017</v>
          </cell>
          <cell r="C470" t="str">
            <v>UFlex Limited</v>
          </cell>
          <cell r="E470" t="str">
            <v>India</v>
          </cell>
          <cell r="G470">
            <v>466.65</v>
          </cell>
          <cell r="H470">
            <v>5.6144257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  <cell r="Y470" t="e">
            <v>#N/A</v>
          </cell>
          <cell r="Z470" t="e">
            <v>#N/A</v>
          </cell>
          <cell r="AA470" t="e">
            <v>#N/A</v>
          </cell>
          <cell r="AB470">
            <v>0</v>
          </cell>
          <cell r="AC470">
            <v>0</v>
          </cell>
          <cell r="AD470">
            <v>0.20508056999999999</v>
          </cell>
          <cell r="AE470">
            <v>42.5</v>
          </cell>
          <cell r="AF470">
            <v>49.4</v>
          </cell>
          <cell r="AG470">
            <v>12.7</v>
          </cell>
          <cell r="AH470">
            <v>0.1</v>
          </cell>
          <cell r="AI470">
            <v>8.3000000000000007</v>
          </cell>
          <cell r="AJ470">
            <v>27.405000000000005</v>
          </cell>
          <cell r="AK470">
            <v>17.100000000000001</v>
          </cell>
        </row>
        <row r="471">
          <cell r="A471" t="str">
            <v>INE481G01011</v>
          </cell>
          <cell r="C471" t="str">
            <v>UltraTech Cement Limited</v>
          </cell>
          <cell r="E471" t="str">
            <v>India</v>
          </cell>
          <cell r="G471">
            <v>9984.0499999999993</v>
          </cell>
          <cell r="H471">
            <v>120.12151</v>
          </cell>
          <cell r="I471">
            <v>0.74358974358974361</v>
          </cell>
          <cell r="J471">
            <v>29</v>
          </cell>
          <cell r="K471">
            <v>39</v>
          </cell>
          <cell r="L471">
            <v>-5.8472666999999996</v>
          </cell>
          <cell r="M471">
            <v>251.13638</v>
          </cell>
          <cell r="N471">
            <v>266.73297000000002</v>
          </cell>
          <cell r="O471">
            <v>-5.847267400051825</v>
          </cell>
          <cell r="P471">
            <v>-5.6867456000000001</v>
          </cell>
          <cell r="Q471">
            <v>251.13638</v>
          </cell>
          <cell r="R471">
            <v>266.279</v>
          </cell>
          <cell r="S471">
            <v>-5.6867496122488088</v>
          </cell>
          <cell r="T471">
            <v>7150</v>
          </cell>
          <cell r="U471">
            <v>11045</v>
          </cell>
          <cell r="V471">
            <v>12300</v>
          </cell>
          <cell r="W471">
            <v>0.12030467</v>
          </cell>
          <cell r="X471">
            <v>2.5153760000000001E-2</v>
          </cell>
          <cell r="Y471">
            <v>3.1497629999999999E-2</v>
          </cell>
          <cell r="Z471">
            <v>87.79</v>
          </cell>
          <cell r="AA471">
            <v>77.02</v>
          </cell>
          <cell r="AB471">
            <v>0.13983380940015588</v>
          </cell>
          <cell r="AC471">
            <v>1</v>
          </cell>
          <cell r="AD471">
            <v>0.20508056999999999</v>
          </cell>
          <cell r="AE471">
            <v>7.8</v>
          </cell>
          <cell r="AF471">
            <v>24.8</v>
          </cell>
          <cell r="AG471">
            <v>89.8</v>
          </cell>
          <cell r="AH471">
            <v>65.100000000000009</v>
          </cell>
          <cell r="AI471">
            <v>91.8</v>
          </cell>
          <cell r="AJ471">
            <v>50.879999999999995</v>
          </cell>
          <cell r="AK471">
            <v>70.899999999999991</v>
          </cell>
        </row>
        <row r="472">
          <cell r="A472" t="str">
            <v>INE692A01016</v>
          </cell>
          <cell r="C472" t="str">
            <v>Union Bank of India Limited</v>
          </cell>
          <cell r="E472" t="str">
            <v>India</v>
          </cell>
          <cell r="G472">
            <v>140.35</v>
          </cell>
          <cell r="H472">
            <v>1.6885988999999999</v>
          </cell>
          <cell r="I472">
            <v>0.75</v>
          </cell>
          <cell r="J472">
            <v>6</v>
          </cell>
          <cell r="K472">
            <v>8</v>
          </cell>
          <cell r="L472">
            <v>6.0303380000000004</v>
          </cell>
          <cell r="M472">
            <v>18.942156000000001</v>
          </cell>
          <cell r="N472">
            <v>17.864844999999999</v>
          </cell>
          <cell r="O472">
            <v>6.0303405934952314</v>
          </cell>
          <cell r="P472">
            <v>6.7181252999999996</v>
          </cell>
          <cell r="Q472">
            <v>18.942156000000001</v>
          </cell>
          <cell r="R472">
            <v>17.749707999999998</v>
          </cell>
          <cell r="S472">
            <v>6.7181274193355955</v>
          </cell>
          <cell r="T472">
            <v>135</v>
          </cell>
          <cell r="U472">
            <v>160</v>
          </cell>
          <cell r="V472">
            <v>171</v>
          </cell>
          <cell r="W472">
            <v>0.25925925999999999</v>
          </cell>
          <cell r="X472">
            <v>0.13496369</v>
          </cell>
          <cell r="Y472">
            <v>0.16206591000000001</v>
          </cell>
          <cell r="Z472" t="e">
            <v>#N/A</v>
          </cell>
          <cell r="AA472" t="e">
            <v>#N/A</v>
          </cell>
          <cell r="AB472">
            <v>0</v>
          </cell>
          <cell r="AC472">
            <v>0</v>
          </cell>
          <cell r="AD472">
            <v>0.20508056999999999</v>
          </cell>
          <cell r="AE472">
            <v>96.3</v>
          </cell>
          <cell r="AF472">
            <v>87.9</v>
          </cell>
          <cell r="AG472">
            <v>98.2</v>
          </cell>
          <cell r="AH472">
            <v>65.3</v>
          </cell>
          <cell r="AI472">
            <v>8.3000000000000007</v>
          </cell>
          <cell r="AJ472">
            <v>78.375</v>
          </cell>
          <cell r="AK472">
            <v>97.8</v>
          </cell>
        </row>
        <row r="473">
          <cell r="A473" t="str">
            <v>INE686F01025</v>
          </cell>
          <cell r="C473" t="str">
            <v>United Breweries Limited</v>
          </cell>
          <cell r="E473" t="str">
            <v>India</v>
          </cell>
          <cell r="G473">
            <v>1842.15</v>
          </cell>
          <cell r="H473">
            <v>22.163536000000001</v>
          </cell>
          <cell r="I473">
            <v>0.46153846153846156</v>
          </cell>
          <cell r="J473">
            <v>6</v>
          </cell>
          <cell r="K473">
            <v>13</v>
          </cell>
          <cell r="L473">
            <v>-0.75359505000000004</v>
          </cell>
          <cell r="M473">
            <v>18.657077999999998</v>
          </cell>
          <cell r="N473">
            <v>18.798743999999999</v>
          </cell>
          <cell r="O473">
            <v>-0.75359289961074438</v>
          </cell>
          <cell r="P473">
            <v>-1.8335406000000001</v>
          </cell>
          <cell r="Q473">
            <v>18.657077999999998</v>
          </cell>
          <cell r="R473">
            <v>19.005552000000002</v>
          </cell>
          <cell r="S473">
            <v>-1.8335379051342637</v>
          </cell>
          <cell r="T473">
            <v>1365</v>
          </cell>
          <cell r="U473">
            <v>1675</v>
          </cell>
          <cell r="V473">
            <v>2320</v>
          </cell>
          <cell r="W473">
            <v>3.2832805999999999E-2</v>
          </cell>
          <cell r="X473">
            <v>1.0127882E-2</v>
          </cell>
          <cell r="Y473">
            <v>1.5489941E-2</v>
          </cell>
          <cell r="Z473">
            <v>4.4000000000000004</v>
          </cell>
          <cell r="AA473">
            <v>4.2</v>
          </cell>
          <cell r="AB473">
            <v>4.7619047619047672E-2</v>
          </cell>
          <cell r="AC473">
            <v>0</v>
          </cell>
          <cell r="AD473">
            <v>0.20508056999999999</v>
          </cell>
          <cell r="AE473">
            <v>28.299999999999997</v>
          </cell>
          <cell r="AF473">
            <v>39.200000000000003</v>
          </cell>
          <cell r="AG473">
            <v>68.100000000000009</v>
          </cell>
          <cell r="AH473">
            <v>31.8</v>
          </cell>
          <cell r="AI473">
            <v>8.3000000000000007</v>
          </cell>
          <cell r="AJ473">
            <v>38.325000000000003</v>
          </cell>
          <cell r="AK473">
            <v>49.8</v>
          </cell>
        </row>
        <row r="474">
          <cell r="A474" t="str">
            <v>INE854D01024</v>
          </cell>
          <cell r="C474" t="str">
            <v>United Spirits Limited</v>
          </cell>
          <cell r="E474" t="str">
            <v>India</v>
          </cell>
          <cell r="G474">
            <v>1095.55</v>
          </cell>
          <cell r="H474">
            <v>13.180937</v>
          </cell>
          <cell r="I474">
            <v>0.52380952380952384</v>
          </cell>
          <cell r="J474">
            <v>11</v>
          </cell>
          <cell r="K474">
            <v>21</v>
          </cell>
          <cell r="L474">
            <v>3.0749786000000001</v>
          </cell>
          <cell r="M474">
            <v>16.762833000000001</v>
          </cell>
          <cell r="N474">
            <v>16.262756</v>
          </cell>
          <cell r="O474">
            <v>3.0749831086440693</v>
          </cell>
          <cell r="P474">
            <v>0.81242510000000001</v>
          </cell>
          <cell r="Q474">
            <v>16.762833000000001</v>
          </cell>
          <cell r="R474">
            <v>16.627745000000001</v>
          </cell>
          <cell r="S474">
            <v>0.81242525670197629</v>
          </cell>
          <cell r="T474">
            <v>870</v>
          </cell>
          <cell r="U474">
            <v>1172.5</v>
          </cell>
          <cell r="V474">
            <v>1350</v>
          </cell>
          <cell r="W474">
            <v>3.3892314E-2</v>
          </cell>
          <cell r="X474">
            <v>1.5300836E-2</v>
          </cell>
          <cell r="Y474">
            <v>1.8027571999999999E-2</v>
          </cell>
          <cell r="Z474">
            <v>4.7205190000000004</v>
          </cell>
          <cell r="AA474">
            <v>4.2602596000000004</v>
          </cell>
          <cell r="AB474">
            <v>0.10803552910249881</v>
          </cell>
          <cell r="AC474">
            <v>1</v>
          </cell>
          <cell r="AD474">
            <v>0.20508056999999999</v>
          </cell>
          <cell r="AE474">
            <v>92.300000000000011</v>
          </cell>
          <cell r="AF474">
            <v>70.3</v>
          </cell>
          <cell r="AG474">
            <v>68.899999999999991</v>
          </cell>
          <cell r="AH474">
            <v>41</v>
          </cell>
          <cell r="AI474">
            <v>91.8</v>
          </cell>
          <cell r="AJ474">
            <v>75.745000000000005</v>
          </cell>
          <cell r="AK474">
            <v>96.6</v>
          </cell>
        </row>
        <row r="475">
          <cell r="A475" t="str">
            <v>INE405E01023</v>
          </cell>
          <cell r="C475" t="str">
            <v>UNO Minda Limited</v>
          </cell>
          <cell r="E475" t="str">
            <v>India</v>
          </cell>
          <cell r="G475">
            <v>684.4</v>
          </cell>
          <cell r="H475">
            <v>8.2342510000000004</v>
          </cell>
          <cell r="I475">
            <v>0.7857142857142857</v>
          </cell>
          <cell r="J475">
            <v>11</v>
          </cell>
          <cell r="K475">
            <v>14</v>
          </cell>
          <cell r="L475">
            <v>0.18476105000000001</v>
          </cell>
          <cell r="M475">
            <v>14.748779000000001</v>
          </cell>
          <cell r="N475">
            <v>14.721579999999999</v>
          </cell>
          <cell r="O475">
            <v>0.18475598407237115</v>
          </cell>
          <cell r="P475">
            <v>7.1689539999999996E-2</v>
          </cell>
          <cell r="Q475">
            <v>14.748779000000001</v>
          </cell>
          <cell r="R475">
            <v>14.7382145</v>
          </cell>
          <cell r="S475">
            <v>7.1681003150025902E-2</v>
          </cell>
          <cell r="T475">
            <v>620</v>
          </cell>
          <cell r="U475">
            <v>700</v>
          </cell>
          <cell r="V475">
            <v>780</v>
          </cell>
          <cell r="W475">
            <v>2.4644563000000001E-2</v>
          </cell>
          <cell r="X475">
            <v>2.154994E-2</v>
          </cell>
          <cell r="Y475">
            <v>2.677566E-2</v>
          </cell>
          <cell r="Z475">
            <v>3.5</v>
          </cell>
          <cell r="AA475">
            <v>3.65</v>
          </cell>
          <cell r="AB475">
            <v>-4.1095890410958846E-2</v>
          </cell>
          <cell r="AC475">
            <v>0</v>
          </cell>
          <cell r="AD475">
            <v>0.20508056999999999</v>
          </cell>
          <cell r="AE475">
            <v>75.3</v>
          </cell>
          <cell r="AF475">
            <v>64.3</v>
          </cell>
          <cell r="AG475">
            <v>61.9</v>
          </cell>
          <cell r="AH475">
            <v>70.5</v>
          </cell>
          <cell r="AI475">
            <v>8.3000000000000007</v>
          </cell>
          <cell r="AJ475">
            <v>58.669999999999995</v>
          </cell>
          <cell r="AK475">
            <v>79.2</v>
          </cell>
        </row>
        <row r="476">
          <cell r="A476" t="str">
            <v>INE628A01036</v>
          </cell>
          <cell r="C476" t="str">
            <v>UPL Limited</v>
          </cell>
          <cell r="E476" t="str">
            <v>India</v>
          </cell>
          <cell r="G476">
            <v>537.5</v>
          </cell>
          <cell r="H476">
            <v>6.4668464999999999</v>
          </cell>
          <cell r="I476">
            <v>0.70370370370370372</v>
          </cell>
          <cell r="J476">
            <v>19</v>
          </cell>
          <cell r="K476">
            <v>27</v>
          </cell>
          <cell r="L476">
            <v>-7.6986790000000003</v>
          </cell>
          <cell r="M476">
            <v>32.873547000000002</v>
          </cell>
          <cell r="N476">
            <v>35.615467000000002</v>
          </cell>
          <cell r="O476">
            <v>-7.698677655974584</v>
          </cell>
          <cell r="P476">
            <v>-35.207638000000003</v>
          </cell>
          <cell r="Q476">
            <v>32.873547000000002</v>
          </cell>
          <cell r="R476">
            <v>50.736763000000003</v>
          </cell>
          <cell r="S476">
            <v>-35.207638295726518</v>
          </cell>
          <cell r="T476">
            <v>550</v>
          </cell>
          <cell r="U476">
            <v>679</v>
          </cell>
          <cell r="V476">
            <v>795</v>
          </cell>
          <cell r="W476">
            <v>-5.9366757000000004E-3</v>
          </cell>
          <cell r="X476">
            <v>6.1160088000000001E-2</v>
          </cell>
          <cell r="Y476">
            <v>9.4372763999999998E-2</v>
          </cell>
          <cell r="Z476">
            <v>-7.2</v>
          </cell>
          <cell r="AA476">
            <v>-1.3283334</v>
          </cell>
          <cell r="AB476">
            <v>4.4203259513010815</v>
          </cell>
          <cell r="AC476">
            <v>1</v>
          </cell>
          <cell r="AD476">
            <v>0.20508056999999999</v>
          </cell>
          <cell r="AE476">
            <v>6.4</v>
          </cell>
          <cell r="AF476">
            <v>4.8</v>
          </cell>
          <cell r="AG476">
            <v>10.299999999999999</v>
          </cell>
          <cell r="AH476">
            <v>60.9</v>
          </cell>
          <cell r="AI476">
            <v>91.8</v>
          </cell>
          <cell r="AJ476">
            <v>25.234999999999999</v>
          </cell>
          <cell r="AK476">
            <v>13.3</v>
          </cell>
        </row>
        <row r="477">
          <cell r="A477" t="str">
            <v>INE094J01016</v>
          </cell>
          <cell r="C477" t="str">
            <v>UTI Asset Management Co. Ltd.</v>
          </cell>
          <cell r="E477" t="str">
            <v>India</v>
          </cell>
          <cell r="G477">
            <v>859.35</v>
          </cell>
          <cell r="H477">
            <v>10.339133</v>
          </cell>
          <cell r="I477">
            <v>0.61538461538461542</v>
          </cell>
          <cell r="J477">
            <v>8</v>
          </cell>
          <cell r="K477">
            <v>13</v>
          </cell>
          <cell r="L477">
            <v>-0.70329905000000004</v>
          </cell>
          <cell r="M477">
            <v>51.760784000000001</v>
          </cell>
          <cell r="N477">
            <v>52.127395999999997</v>
          </cell>
          <cell r="O477">
            <v>-0.70330004591059314</v>
          </cell>
          <cell r="P477">
            <v>1.3090584000000001E-2</v>
          </cell>
          <cell r="Q477">
            <v>51.760784000000001</v>
          </cell>
          <cell r="R477">
            <v>51.754010000000001</v>
          </cell>
          <cell r="S477">
            <v>1.3088840845365546E-2</v>
          </cell>
          <cell r="T477">
            <v>815</v>
          </cell>
          <cell r="U477">
            <v>911</v>
          </cell>
          <cell r="V477">
            <v>1050</v>
          </cell>
          <cell r="W477">
            <v>5.3005789999999997E-2</v>
          </cell>
          <cell r="X477">
            <v>6.0232483000000003E-2</v>
          </cell>
          <cell r="Y477">
            <v>5.6774709999999999E-2</v>
          </cell>
          <cell r="Z477" t="e">
            <v>#N/A</v>
          </cell>
          <cell r="AA477" t="e">
            <v>#N/A</v>
          </cell>
          <cell r="AB477">
            <v>0</v>
          </cell>
          <cell r="AC477">
            <v>0</v>
          </cell>
          <cell r="AD477">
            <v>0.20508056999999999</v>
          </cell>
          <cell r="AE477">
            <v>29.099999999999998</v>
          </cell>
          <cell r="AF477">
            <v>63.9</v>
          </cell>
          <cell r="AG477">
            <v>77</v>
          </cell>
          <cell r="AH477">
            <v>49.4</v>
          </cell>
          <cell r="AI477">
            <v>8.3000000000000007</v>
          </cell>
          <cell r="AJ477">
            <v>48.684999999999995</v>
          </cell>
          <cell r="AK477">
            <v>66.900000000000006</v>
          </cell>
        </row>
        <row r="478">
          <cell r="A478" t="str">
            <v>INE951I01027</v>
          </cell>
          <cell r="C478" t="str">
            <v>V-Guard Industries Limited</v>
          </cell>
          <cell r="E478" t="str">
            <v>India</v>
          </cell>
          <cell r="G478">
            <v>293.8</v>
          </cell>
          <cell r="H478">
            <v>3.5348082000000001</v>
          </cell>
          <cell r="I478">
            <v>0.61904761904761907</v>
          </cell>
          <cell r="J478">
            <v>13</v>
          </cell>
          <cell r="K478">
            <v>21</v>
          </cell>
          <cell r="L478">
            <v>1.1630502</v>
          </cell>
          <cell r="M478">
            <v>6.5875000000000004</v>
          </cell>
          <cell r="N478">
            <v>6.5117645</v>
          </cell>
          <cell r="O478">
            <v>1.163056495670256</v>
          </cell>
          <cell r="P478">
            <v>-0.53190815000000002</v>
          </cell>
          <cell r="Q478">
            <v>6.5875000000000004</v>
          </cell>
          <cell r="R478">
            <v>6.6227273999999996</v>
          </cell>
          <cell r="S478">
            <v>-0.53191680515189965</v>
          </cell>
          <cell r="T478">
            <v>232</v>
          </cell>
          <cell r="U478">
            <v>327</v>
          </cell>
          <cell r="V478">
            <v>365</v>
          </cell>
          <cell r="W478">
            <v>1.2310483000000001E-2</v>
          </cell>
          <cell r="X478">
            <v>2.2421718E-2</v>
          </cell>
          <cell r="Y478">
            <v>2.8505787000000001E-2</v>
          </cell>
          <cell r="Z478">
            <v>1.2</v>
          </cell>
          <cell r="AA478">
            <v>1.19</v>
          </cell>
          <cell r="AB478">
            <v>8.4033613445377853E-3</v>
          </cell>
          <cell r="AC478">
            <v>0</v>
          </cell>
          <cell r="AD478">
            <v>0.20508056999999999</v>
          </cell>
          <cell r="AE478">
            <v>84.899999999999991</v>
          </cell>
          <cell r="AF478">
            <v>46.6</v>
          </cell>
          <cell r="AG478">
            <v>51.7</v>
          </cell>
          <cell r="AH478">
            <v>50.1</v>
          </cell>
          <cell r="AI478">
            <v>8.3000000000000007</v>
          </cell>
          <cell r="AJ478">
            <v>52.054999999999993</v>
          </cell>
          <cell r="AK478">
            <v>73.3</v>
          </cell>
        </row>
        <row r="479">
          <cell r="A479" t="str">
            <v>INE665J01013</v>
          </cell>
          <cell r="C479" t="str">
            <v>V-Mart Retail Ltd</v>
          </cell>
          <cell r="E479" t="str">
            <v>India</v>
          </cell>
          <cell r="G479">
            <v>2076.8000000000002</v>
          </cell>
          <cell r="H479">
            <v>24.986689999999999</v>
          </cell>
          <cell r="I479">
            <v>0.3888888888888889</v>
          </cell>
          <cell r="J479">
            <v>7</v>
          </cell>
          <cell r="K479">
            <v>18</v>
          </cell>
          <cell r="L479">
            <v>-100000</v>
          </cell>
          <cell r="M479">
            <v>-37.65</v>
          </cell>
          <cell r="N479">
            <v>-32.383335000000002</v>
          </cell>
          <cell r="O479">
            <v>16.263504052315781</v>
          </cell>
          <cell r="P479">
            <v>-100000</v>
          </cell>
          <cell r="Q479">
            <v>-37.65</v>
          </cell>
          <cell r="R479">
            <v>-5.8</v>
          </cell>
          <cell r="S479">
            <v>549.13793103448279</v>
          </cell>
          <cell r="T479">
            <v>1550</v>
          </cell>
          <cell r="U479">
            <v>1914.5</v>
          </cell>
          <cell r="V479">
            <v>2697</v>
          </cell>
          <cell r="W479">
            <v>3.9574642E-2</v>
          </cell>
          <cell r="X479">
            <v>0</v>
          </cell>
          <cell r="Y479">
            <v>5.6144064999999997E-4</v>
          </cell>
          <cell r="Z479">
            <v>7.3</v>
          </cell>
          <cell r="AA479">
            <v>9.4600000000000009</v>
          </cell>
          <cell r="AB479">
            <v>-0.22832980972515871</v>
          </cell>
          <cell r="AC479">
            <v>-1</v>
          </cell>
          <cell r="AD479">
            <v>0.20508056999999999</v>
          </cell>
          <cell r="AE479">
            <v>0.2</v>
          </cell>
          <cell r="AF479">
            <v>0.2</v>
          </cell>
          <cell r="AG479">
            <v>70.7</v>
          </cell>
          <cell r="AH479">
            <v>26.200000000000003</v>
          </cell>
          <cell r="AI479">
            <v>0.1</v>
          </cell>
          <cell r="AJ479">
            <v>20.410000000000004</v>
          </cell>
          <cell r="AK479">
            <v>6.5</v>
          </cell>
        </row>
        <row r="480">
          <cell r="A480" t="str">
            <v>INE884A01027</v>
          </cell>
          <cell r="C480" t="str">
            <v>Vaibhav Global Ltd.</v>
          </cell>
          <cell r="E480" t="str">
            <v>India</v>
          </cell>
          <cell r="G480">
            <v>514.20000000000005</v>
          </cell>
          <cell r="H480">
            <v>6.1865163000000001</v>
          </cell>
          <cell r="I480">
            <v>1</v>
          </cell>
          <cell r="J480">
            <v>1</v>
          </cell>
          <cell r="K480">
            <v>1</v>
          </cell>
          <cell r="L480">
            <v>0</v>
          </cell>
          <cell r="M480">
            <v>8.99</v>
          </cell>
          <cell r="N480">
            <v>8.99</v>
          </cell>
          <cell r="O480">
            <v>0</v>
          </cell>
          <cell r="P480">
            <v>0</v>
          </cell>
          <cell r="Q480">
            <v>8.99</v>
          </cell>
          <cell r="R480">
            <v>0</v>
          </cell>
          <cell r="S480">
            <v>0</v>
          </cell>
          <cell r="T480">
            <v>616</v>
          </cell>
          <cell r="U480">
            <v>616</v>
          </cell>
          <cell r="V480">
            <v>616</v>
          </cell>
          <cell r="W480">
            <v>0</v>
          </cell>
          <cell r="X480">
            <v>1.7483470000000001E-2</v>
          </cell>
          <cell r="Y480">
            <v>2.6565538999999999E-2</v>
          </cell>
          <cell r="Z480" t="e">
            <v>#N/A</v>
          </cell>
          <cell r="AA480" t="e">
            <v>#N/A</v>
          </cell>
          <cell r="AB480">
            <v>0</v>
          </cell>
          <cell r="AC480">
            <v>0</v>
          </cell>
          <cell r="AD480">
            <v>0.20508056999999999</v>
          </cell>
          <cell r="AE480">
            <v>42.5</v>
          </cell>
          <cell r="AF480">
            <v>49.4</v>
          </cell>
          <cell r="AG480">
            <v>12.7</v>
          </cell>
          <cell r="AH480">
            <v>86</v>
          </cell>
          <cell r="AI480">
            <v>8.3000000000000007</v>
          </cell>
          <cell r="AJ480">
            <v>35.994999999999997</v>
          </cell>
          <cell r="AK480">
            <v>44</v>
          </cell>
        </row>
        <row r="481">
          <cell r="A481" t="str">
            <v>INE825A01020</v>
          </cell>
          <cell r="C481" t="str">
            <v>Vardhman Textiles Limited</v>
          </cell>
          <cell r="E481" t="str">
            <v>India</v>
          </cell>
          <cell r="G481">
            <v>396.35</v>
          </cell>
          <cell r="H481">
            <v>4.7686223999999999</v>
          </cell>
          <cell r="I481">
            <v>1</v>
          </cell>
          <cell r="J481">
            <v>5</v>
          </cell>
          <cell r="K481">
            <v>5</v>
          </cell>
          <cell r="L481">
            <v>-8.7923760000000009</v>
          </cell>
          <cell r="M481">
            <v>21.524999999999999</v>
          </cell>
          <cell r="N481">
            <v>23.6</v>
          </cell>
          <cell r="O481">
            <v>-8.7923728813559485</v>
          </cell>
          <cell r="P481">
            <v>-21.269204999999999</v>
          </cell>
          <cell r="Q481">
            <v>21.524999999999999</v>
          </cell>
          <cell r="R481">
            <v>27.34</v>
          </cell>
          <cell r="S481">
            <v>-21.269202633504026</v>
          </cell>
          <cell r="T481">
            <v>409</v>
          </cell>
          <cell r="U481">
            <v>426</v>
          </cell>
          <cell r="V481">
            <v>469</v>
          </cell>
          <cell r="W481">
            <v>0.11054638</v>
          </cell>
          <cell r="X481">
            <v>5.4308059999999998E-2</v>
          </cell>
          <cell r="Y481">
            <v>9.2153410000000005E-2</v>
          </cell>
          <cell r="Z481" t="e">
            <v>#N/A</v>
          </cell>
          <cell r="AA481" t="e">
            <v>#N/A</v>
          </cell>
          <cell r="AB481">
            <v>0</v>
          </cell>
          <cell r="AC481">
            <v>0</v>
          </cell>
          <cell r="AD481">
            <v>0.20508056999999999</v>
          </cell>
          <cell r="AE481">
            <v>5.4</v>
          </cell>
          <cell r="AF481">
            <v>7.6</v>
          </cell>
          <cell r="AG481">
            <v>87.8</v>
          </cell>
          <cell r="AH481">
            <v>86</v>
          </cell>
          <cell r="AI481">
            <v>8.3000000000000007</v>
          </cell>
          <cell r="AJ481">
            <v>35.044999999999995</v>
          </cell>
          <cell r="AK481">
            <v>42.8</v>
          </cell>
        </row>
        <row r="482">
          <cell r="A482" t="str">
            <v>INE665L01035</v>
          </cell>
          <cell r="C482" t="str">
            <v>Varroc Engineering Limited</v>
          </cell>
          <cell r="E482" t="str">
            <v>India</v>
          </cell>
          <cell r="G482">
            <v>514.29999999999995</v>
          </cell>
          <cell r="H482">
            <v>6.1877190000000004</v>
          </cell>
          <cell r="I482">
            <v>0.66666666666666663</v>
          </cell>
          <cell r="J482">
            <v>4</v>
          </cell>
          <cell r="K482">
            <v>6</v>
          </cell>
          <cell r="L482">
            <v>0</v>
          </cell>
          <cell r="M482">
            <v>14.291823000000001</v>
          </cell>
          <cell r="N482">
            <v>14.291823000000001</v>
          </cell>
          <cell r="O482">
            <v>0</v>
          </cell>
          <cell r="P482">
            <v>-5.5392549999999998</v>
          </cell>
          <cell r="Q482">
            <v>14.291823000000001</v>
          </cell>
          <cell r="R482">
            <v>15.129908</v>
          </cell>
          <cell r="S482">
            <v>-5.5392603841345256</v>
          </cell>
          <cell r="T482">
            <v>380</v>
          </cell>
          <cell r="U482">
            <v>508.5</v>
          </cell>
          <cell r="V482">
            <v>585</v>
          </cell>
          <cell r="W482">
            <v>0</v>
          </cell>
          <cell r="X482">
            <v>2.7788884999999999E-2</v>
          </cell>
          <cell r="Y482">
            <v>4.6285983000000003E-2</v>
          </cell>
          <cell r="Z482">
            <v>4</v>
          </cell>
          <cell r="AA482">
            <v>4</v>
          </cell>
          <cell r="AB482">
            <v>0</v>
          </cell>
          <cell r="AC482">
            <v>0</v>
          </cell>
          <cell r="AD482">
            <v>0.20508056999999999</v>
          </cell>
          <cell r="AE482">
            <v>42.5</v>
          </cell>
          <cell r="AF482">
            <v>25.2</v>
          </cell>
          <cell r="AG482">
            <v>12.7</v>
          </cell>
          <cell r="AH482">
            <v>54.300000000000004</v>
          </cell>
          <cell r="AI482">
            <v>8.3000000000000007</v>
          </cell>
          <cell r="AJ482">
            <v>26.775000000000002</v>
          </cell>
          <cell r="AK482">
            <v>16.3</v>
          </cell>
        </row>
        <row r="483">
          <cell r="A483" t="str">
            <v>INE200M01021</v>
          </cell>
          <cell r="C483" t="str">
            <v>Varun Beverages Ltd.</v>
          </cell>
          <cell r="E483" t="str">
            <v>India</v>
          </cell>
          <cell r="G483">
            <v>1258.8499999999999</v>
          </cell>
          <cell r="H483">
            <v>15.145655</v>
          </cell>
          <cell r="I483">
            <v>0.83333333333333337</v>
          </cell>
          <cell r="J483">
            <v>15</v>
          </cell>
          <cell r="K483">
            <v>18</v>
          </cell>
          <cell r="L483">
            <v>-0.22951956000000001</v>
          </cell>
          <cell r="M483">
            <v>15.617540999999999</v>
          </cell>
          <cell r="N483">
            <v>15.653468999999999</v>
          </cell>
          <cell r="O483">
            <v>-0.22952100904918282</v>
          </cell>
          <cell r="P483">
            <v>2.0807196999999999</v>
          </cell>
          <cell r="Q483">
            <v>15.617540999999999</v>
          </cell>
          <cell r="R483">
            <v>15.299208</v>
          </cell>
          <cell r="S483">
            <v>2.080715550765766</v>
          </cell>
          <cell r="T483">
            <v>880</v>
          </cell>
          <cell r="U483">
            <v>1285</v>
          </cell>
          <cell r="V483">
            <v>1517</v>
          </cell>
          <cell r="W483">
            <v>8.0323850000000002E-2</v>
          </cell>
          <cell r="X483">
            <v>1.2406197000000001E-2</v>
          </cell>
          <cell r="Y483">
            <v>1.5305885999999999E-2</v>
          </cell>
          <cell r="Z483">
            <v>2</v>
          </cell>
          <cell r="AA483">
            <v>1.1633332999999999</v>
          </cell>
          <cell r="AB483">
            <v>0.71919775699707045</v>
          </cell>
          <cell r="AC483">
            <v>1</v>
          </cell>
          <cell r="AD483">
            <v>0.20508056999999999</v>
          </cell>
          <cell r="AE483">
            <v>37.299999999999997</v>
          </cell>
          <cell r="AF483">
            <v>74.3</v>
          </cell>
          <cell r="AG483">
            <v>83.399999999999991</v>
          </cell>
          <cell r="AH483">
            <v>74.900000000000006</v>
          </cell>
          <cell r="AI483">
            <v>91.8</v>
          </cell>
          <cell r="AJ483">
            <v>70.010000000000005</v>
          </cell>
          <cell r="AK483">
            <v>91.2</v>
          </cell>
        </row>
        <row r="484">
          <cell r="A484" t="str">
            <v>INE825V01034</v>
          </cell>
          <cell r="C484" t="str">
            <v>Vedant Fashions Limited</v>
          </cell>
          <cell r="E484" t="str">
            <v>India</v>
          </cell>
          <cell r="G484">
            <v>1127.45</v>
          </cell>
          <cell r="H484">
            <v>13.564735000000001</v>
          </cell>
          <cell r="I484">
            <v>0.77777777777777779</v>
          </cell>
          <cell r="J484">
            <v>7</v>
          </cell>
          <cell r="K484">
            <v>9</v>
          </cell>
          <cell r="L484">
            <v>0.78471069999999998</v>
          </cell>
          <cell r="M484">
            <v>19.345627</v>
          </cell>
          <cell r="N484">
            <v>19.195001999999999</v>
          </cell>
          <cell r="O484">
            <v>0.78470947801934088</v>
          </cell>
          <cell r="P484">
            <v>-1.3359991</v>
          </cell>
          <cell r="Q484">
            <v>19.345627</v>
          </cell>
          <cell r="R484">
            <v>19.607583999999999</v>
          </cell>
          <cell r="S484">
            <v>-1.3359983565542799</v>
          </cell>
          <cell r="T484">
            <v>1200</v>
          </cell>
          <cell r="U484">
            <v>1418</v>
          </cell>
          <cell r="V484">
            <v>1608</v>
          </cell>
          <cell r="W484">
            <v>-1.1815647E-2</v>
          </cell>
          <cell r="X484">
            <v>1.7158745E-2</v>
          </cell>
          <cell r="Y484">
            <v>2.0990920999999999E-2</v>
          </cell>
          <cell r="Z484">
            <v>6.02</v>
          </cell>
          <cell r="AA484">
            <v>6.02</v>
          </cell>
          <cell r="AB484">
            <v>0</v>
          </cell>
          <cell r="AC484">
            <v>0</v>
          </cell>
          <cell r="AD484">
            <v>0.20508056999999999</v>
          </cell>
          <cell r="AE484">
            <v>81.899999999999991</v>
          </cell>
          <cell r="AF484">
            <v>41.4</v>
          </cell>
          <cell r="AG484">
            <v>7.1</v>
          </cell>
          <cell r="AH484">
            <v>68.7</v>
          </cell>
          <cell r="AI484">
            <v>8.3000000000000007</v>
          </cell>
          <cell r="AJ484">
            <v>40.714999999999996</v>
          </cell>
          <cell r="AK484">
            <v>55.500000000000007</v>
          </cell>
        </row>
        <row r="485">
          <cell r="A485" t="str">
            <v>INE205A01025</v>
          </cell>
          <cell r="C485" t="str">
            <v>Vedanta Limited</v>
          </cell>
          <cell r="E485" t="str">
            <v>India</v>
          </cell>
          <cell r="G485">
            <v>263.55</v>
          </cell>
          <cell r="H485">
            <v>3.1708599999999998</v>
          </cell>
          <cell r="I485">
            <v>0.45454545454545453</v>
          </cell>
          <cell r="J485">
            <v>5</v>
          </cell>
          <cell r="K485">
            <v>11</v>
          </cell>
          <cell r="L485">
            <v>-19.419139999999999</v>
          </cell>
          <cell r="M485">
            <v>14.929556</v>
          </cell>
          <cell r="N485">
            <v>18.527422000000001</v>
          </cell>
          <cell r="O485">
            <v>-19.419139910560691</v>
          </cell>
          <cell r="P485">
            <v>-37.550606000000002</v>
          </cell>
          <cell r="Q485">
            <v>14.929556</v>
          </cell>
          <cell r="R485">
            <v>23.906647</v>
          </cell>
          <cell r="S485">
            <v>-37.550606741296676</v>
          </cell>
          <cell r="T485">
            <v>200</v>
          </cell>
          <cell r="U485">
            <v>271.5</v>
          </cell>
          <cell r="V485">
            <v>371</v>
          </cell>
          <cell r="W485">
            <v>6.1643323999999999E-2</v>
          </cell>
          <cell r="X485">
            <v>5.6647907999999997E-2</v>
          </cell>
          <cell r="Y485">
            <v>0.10265981</v>
          </cell>
          <cell r="Z485" t="e">
            <v>#N/A</v>
          </cell>
          <cell r="AA485" t="e">
            <v>#N/A</v>
          </cell>
          <cell r="AB485">
            <v>0</v>
          </cell>
          <cell r="AC485">
            <v>0</v>
          </cell>
          <cell r="AD485">
            <v>0.20508056999999999</v>
          </cell>
          <cell r="AE485">
            <v>2.1999999999999997</v>
          </cell>
          <cell r="AF485">
            <v>4.3999999999999995</v>
          </cell>
          <cell r="AG485">
            <v>78.600000000000009</v>
          </cell>
          <cell r="AH485">
            <v>31.4</v>
          </cell>
          <cell r="AI485">
            <v>8.3000000000000007</v>
          </cell>
          <cell r="AJ485">
            <v>25.685000000000002</v>
          </cell>
          <cell r="AK485">
            <v>14.099999999999998</v>
          </cell>
        </row>
        <row r="486">
          <cell r="A486" t="str">
            <v>INE410B01037</v>
          </cell>
          <cell r="C486" t="str">
            <v>Vinati Organics Limited</v>
          </cell>
          <cell r="E486" t="str">
            <v>India</v>
          </cell>
          <cell r="G486">
            <v>1685.1</v>
          </cell>
          <cell r="H486">
            <v>20.274014000000001</v>
          </cell>
          <cell r="I486">
            <v>0.33333333333333331</v>
          </cell>
          <cell r="J486">
            <v>4</v>
          </cell>
          <cell r="K486">
            <v>12</v>
          </cell>
          <cell r="L486">
            <v>-2.3230472</v>
          </cell>
          <cell r="M486">
            <v>37.580832999999998</v>
          </cell>
          <cell r="N486">
            <v>38.474617000000002</v>
          </cell>
          <cell r="O486">
            <v>-2.3230484659535477</v>
          </cell>
          <cell r="P486">
            <v>-8.167135</v>
          </cell>
          <cell r="Q486">
            <v>37.580832999999998</v>
          </cell>
          <cell r="R486">
            <v>40.923076999999999</v>
          </cell>
          <cell r="S486">
            <v>-8.1671375786331986</v>
          </cell>
          <cell r="T486">
            <v>1479</v>
          </cell>
          <cell r="U486">
            <v>1850</v>
          </cell>
          <cell r="V486">
            <v>2408</v>
          </cell>
          <cell r="W486">
            <v>-1.1032285999999999E-3</v>
          </cell>
          <cell r="X486">
            <v>2.2301842999999998E-2</v>
          </cell>
          <cell r="Y486">
            <v>3.0016517E-2</v>
          </cell>
          <cell r="Z486">
            <v>9</v>
          </cell>
          <cell r="AA486">
            <v>8.9600000000000009</v>
          </cell>
          <cell r="AB486">
            <v>4.4642857142855874E-3</v>
          </cell>
          <cell r="AC486">
            <v>0</v>
          </cell>
          <cell r="AD486">
            <v>0.20508056999999999</v>
          </cell>
          <cell r="AE486">
            <v>17.399999999999999</v>
          </cell>
          <cell r="AF486">
            <v>19.400000000000002</v>
          </cell>
          <cell r="AG486">
            <v>11.700000000000001</v>
          </cell>
          <cell r="AH486">
            <v>22.1</v>
          </cell>
          <cell r="AI486">
            <v>8.3000000000000007</v>
          </cell>
          <cell r="AJ486">
            <v>15.580000000000002</v>
          </cell>
          <cell r="AK486">
            <v>4.1000000000000005</v>
          </cell>
        </row>
        <row r="487">
          <cell r="A487" t="str">
            <v>INE054A01027</v>
          </cell>
          <cell r="C487" t="str">
            <v>V I P Industries Limited</v>
          </cell>
          <cell r="E487" t="str">
            <v>India</v>
          </cell>
          <cell r="G487">
            <v>554.9</v>
          </cell>
          <cell r="H487">
            <v>6.6761920000000003</v>
          </cell>
          <cell r="I487">
            <v>0.55555555555555558</v>
          </cell>
          <cell r="J487">
            <v>5</v>
          </cell>
          <cell r="K487">
            <v>9</v>
          </cell>
          <cell r="L487">
            <v>-1.2401336000000001</v>
          </cell>
          <cell r="M487">
            <v>10.95</v>
          </cell>
          <cell r="N487">
            <v>11.0875</v>
          </cell>
          <cell r="O487">
            <v>-1.2401352874859217</v>
          </cell>
          <cell r="P487">
            <v>-27.161867000000001</v>
          </cell>
          <cell r="Q487">
            <v>10.95</v>
          </cell>
          <cell r="R487">
            <v>15.033334</v>
          </cell>
          <cell r="S487">
            <v>-27.161865757788661</v>
          </cell>
          <cell r="T487">
            <v>520</v>
          </cell>
          <cell r="U487">
            <v>649</v>
          </cell>
          <cell r="V487">
            <v>713</v>
          </cell>
          <cell r="W487">
            <v>-8.7090469999999993E-3</v>
          </cell>
          <cell r="X487">
            <v>1.9733285999999999E-2</v>
          </cell>
          <cell r="Y487">
            <v>2.9464767999999999E-2</v>
          </cell>
          <cell r="Z487">
            <v>2.6</v>
          </cell>
          <cell r="AA487">
            <v>3.1333334000000002</v>
          </cell>
          <cell r="AB487">
            <v>-0.17021278361249403</v>
          </cell>
          <cell r="AC487">
            <v>-1</v>
          </cell>
          <cell r="AD487">
            <v>0.20508056999999999</v>
          </cell>
          <cell r="AE487">
            <v>23.799999999999997</v>
          </cell>
          <cell r="AF487">
            <v>6</v>
          </cell>
          <cell r="AG487">
            <v>8.3000000000000007</v>
          </cell>
          <cell r="AH487">
            <v>43</v>
          </cell>
          <cell r="AI487">
            <v>0.1</v>
          </cell>
          <cell r="AJ487">
            <v>13.84</v>
          </cell>
          <cell r="AK487">
            <v>3.3000000000000003</v>
          </cell>
        </row>
        <row r="488">
          <cell r="A488" t="str">
            <v>INE669E01016</v>
          </cell>
          <cell r="C488" t="str">
            <v>Vodafone Idea Ltd</v>
          </cell>
          <cell r="E488" t="str">
            <v>India</v>
          </cell>
          <cell r="G488">
            <v>14.61</v>
          </cell>
          <cell r="H488">
            <v>0.17577789999999999</v>
          </cell>
          <cell r="I488">
            <v>0</v>
          </cell>
          <cell r="J488">
            <v>0</v>
          </cell>
          <cell r="K488">
            <v>12</v>
          </cell>
          <cell r="L488">
            <v>-100000</v>
          </cell>
          <cell r="M488">
            <v>-7.2768470000000001</v>
          </cell>
          <cell r="N488">
            <v>-7.1675953999999997</v>
          </cell>
          <cell r="O488">
            <v>1.5242434024666185</v>
          </cell>
          <cell r="P488">
            <v>-100000</v>
          </cell>
          <cell r="Q488">
            <v>-7.2768470000000001</v>
          </cell>
          <cell r="R488">
            <v>-7.0102969999999996</v>
          </cell>
          <cell r="S488">
            <v>3.8022640124947715</v>
          </cell>
          <cell r="T488">
            <v>1.5</v>
          </cell>
          <cell r="U488">
            <v>7.05</v>
          </cell>
          <cell r="V488">
            <v>11.5</v>
          </cell>
          <cell r="W488">
            <v>0.12402094</v>
          </cell>
          <cell r="X488">
            <v>0</v>
          </cell>
          <cell r="Y488" t="e">
            <v>#N/A</v>
          </cell>
          <cell r="Z488">
            <v>-1.231582</v>
          </cell>
          <cell r="AA488">
            <v>-1.77691</v>
          </cell>
          <cell r="AB488">
            <v>-0.30689680400245367</v>
          </cell>
          <cell r="AC488">
            <v>-1</v>
          </cell>
          <cell r="AD488">
            <v>0.20508056999999999</v>
          </cell>
          <cell r="AE488">
            <v>0.2</v>
          </cell>
          <cell r="AF488">
            <v>0.2</v>
          </cell>
          <cell r="AG488">
            <v>90.600000000000009</v>
          </cell>
          <cell r="AH488">
            <v>0.1</v>
          </cell>
          <cell r="AI488">
            <v>0.1</v>
          </cell>
          <cell r="AJ488">
            <v>22.775000000000006</v>
          </cell>
          <cell r="AK488">
            <v>8.9</v>
          </cell>
        </row>
        <row r="489">
          <cell r="A489" t="str">
            <v>INE226A01021</v>
          </cell>
          <cell r="C489" t="str">
            <v>Voltas Limited</v>
          </cell>
          <cell r="E489" t="str">
            <v>India</v>
          </cell>
          <cell r="G489">
            <v>1005.2</v>
          </cell>
          <cell r="H489">
            <v>12.093904999999999</v>
          </cell>
          <cell r="I489">
            <v>0.5</v>
          </cell>
          <cell r="J489">
            <v>17</v>
          </cell>
          <cell r="K489">
            <v>34</v>
          </cell>
          <cell r="L489">
            <v>0.99088054999999997</v>
          </cell>
          <cell r="M489">
            <v>14.697626</v>
          </cell>
          <cell r="N489">
            <v>14.553419</v>
          </cell>
          <cell r="O489">
            <v>0.99088056215519416</v>
          </cell>
          <cell r="P489">
            <v>0.10417303</v>
          </cell>
          <cell r="Q489">
            <v>14.697626</v>
          </cell>
          <cell r="R489">
            <v>14.682331</v>
          </cell>
          <cell r="S489">
            <v>0.10417283195700566</v>
          </cell>
          <cell r="T489">
            <v>759</v>
          </cell>
          <cell r="U489">
            <v>918</v>
          </cell>
          <cell r="V489">
            <v>1246</v>
          </cell>
          <cell r="W489">
            <v>4.6883039999999994E-2</v>
          </cell>
          <cell r="X489">
            <v>1.4621594E-2</v>
          </cell>
          <cell r="Y489">
            <v>2.2650279999999998E-2</v>
          </cell>
          <cell r="Z489">
            <v>2.2000000000000002</v>
          </cell>
          <cell r="AA489">
            <v>2.3774999999999999</v>
          </cell>
          <cell r="AB489">
            <v>-7.465825446897989E-2</v>
          </cell>
          <cell r="AC489">
            <v>0</v>
          </cell>
          <cell r="AD489">
            <v>0.20508056999999999</v>
          </cell>
          <cell r="AE489">
            <v>84.1</v>
          </cell>
          <cell r="AF489">
            <v>64.5</v>
          </cell>
          <cell r="AG489">
            <v>74.7</v>
          </cell>
          <cell r="AH489">
            <v>33.6</v>
          </cell>
          <cell r="AI489">
            <v>8.3000000000000007</v>
          </cell>
          <cell r="AJ489">
            <v>60.43</v>
          </cell>
          <cell r="AK489">
            <v>81</v>
          </cell>
        </row>
        <row r="490">
          <cell r="A490" t="str">
            <v>INE710A01016</v>
          </cell>
          <cell r="C490" t="str">
            <v>VST Industries Limited</v>
          </cell>
          <cell r="E490" t="str">
            <v>India</v>
          </cell>
          <cell r="G490">
            <v>3501.35</v>
          </cell>
          <cell r="H490">
            <v>42.12594</v>
          </cell>
          <cell r="I490">
            <v>1</v>
          </cell>
          <cell r="J490">
            <v>1</v>
          </cell>
          <cell r="K490">
            <v>1</v>
          </cell>
          <cell r="L490">
            <v>-11.741683999999999</v>
          </cell>
          <cell r="M490">
            <v>180.4</v>
          </cell>
          <cell r="N490">
            <v>204.4</v>
          </cell>
          <cell r="O490">
            <v>-11.741682974559687</v>
          </cell>
          <cell r="P490">
            <v>-11.741683999999999</v>
          </cell>
          <cell r="Q490">
            <v>180.4</v>
          </cell>
          <cell r="R490">
            <v>204.4</v>
          </cell>
          <cell r="S490">
            <v>-11.741682974559687</v>
          </cell>
          <cell r="T490">
            <v>3943</v>
          </cell>
          <cell r="U490">
            <v>3943</v>
          </cell>
          <cell r="V490">
            <v>3943</v>
          </cell>
          <cell r="W490">
            <v>1.2696800999999998E-3</v>
          </cell>
          <cell r="X490">
            <v>5.1522980000000003E-2</v>
          </cell>
          <cell r="Y490">
            <v>6.4946376E-2</v>
          </cell>
          <cell r="Z490" t="e">
            <v>#N/A</v>
          </cell>
          <cell r="AA490" t="e">
            <v>#N/A</v>
          </cell>
          <cell r="AB490">
            <v>0</v>
          </cell>
          <cell r="AC490">
            <v>0</v>
          </cell>
          <cell r="AD490">
            <v>0.20508056999999999</v>
          </cell>
          <cell r="AE490">
            <v>3.5999999999999996</v>
          </cell>
          <cell r="AF490">
            <v>14.2</v>
          </cell>
          <cell r="AG490">
            <v>42.4</v>
          </cell>
          <cell r="AH490">
            <v>86</v>
          </cell>
          <cell r="AI490">
            <v>8.3000000000000007</v>
          </cell>
          <cell r="AJ490">
            <v>24.895</v>
          </cell>
          <cell r="AK490">
            <v>11.899999999999999</v>
          </cell>
        </row>
        <row r="491">
          <cell r="A491" t="str">
            <v>INE191B01025</v>
          </cell>
          <cell r="C491" t="str">
            <v>Welspun Corp Limited</v>
          </cell>
          <cell r="E491" t="str">
            <v>India</v>
          </cell>
          <cell r="G491">
            <v>579.54999999999995</v>
          </cell>
          <cell r="H491">
            <v>6.9727639999999997</v>
          </cell>
          <cell r="I491">
            <v>1</v>
          </cell>
          <cell r="J491">
            <v>6</v>
          </cell>
          <cell r="K491">
            <v>6</v>
          </cell>
          <cell r="L491">
            <v>0</v>
          </cell>
          <cell r="M491">
            <v>36.213332999999999</v>
          </cell>
          <cell r="N491">
            <v>36.213332999999999</v>
          </cell>
          <cell r="O491">
            <v>0</v>
          </cell>
          <cell r="P491">
            <v>2.7386857999999998</v>
          </cell>
          <cell r="Q491">
            <v>36.213332999999999</v>
          </cell>
          <cell r="R491">
            <v>35.247999999999998</v>
          </cell>
          <cell r="S491">
            <v>2.7386887199273735</v>
          </cell>
          <cell r="T491">
            <v>471</v>
          </cell>
          <cell r="U491">
            <v>576</v>
          </cell>
          <cell r="V491">
            <v>601</v>
          </cell>
          <cell r="W491">
            <v>0</v>
          </cell>
          <cell r="X491">
            <v>6.2485265999999998E-2</v>
          </cell>
          <cell r="Y491">
            <v>7.3956809999999998E-2</v>
          </cell>
          <cell r="Z491">
            <v>11.4</v>
          </cell>
          <cell r="AA491">
            <v>11.4</v>
          </cell>
          <cell r="AB491">
            <v>0</v>
          </cell>
          <cell r="AC491">
            <v>0</v>
          </cell>
          <cell r="AD491">
            <v>0.20508056999999999</v>
          </cell>
          <cell r="AE491">
            <v>42.5</v>
          </cell>
          <cell r="AF491">
            <v>76.5</v>
          </cell>
          <cell r="AG491">
            <v>12.7</v>
          </cell>
          <cell r="AH491">
            <v>86</v>
          </cell>
          <cell r="AI491">
            <v>8.3000000000000007</v>
          </cell>
          <cell r="AJ491">
            <v>42.769999999999996</v>
          </cell>
          <cell r="AK491">
            <v>59.5</v>
          </cell>
        </row>
        <row r="492">
          <cell r="A492" t="str">
            <v>INE192B01031</v>
          </cell>
          <cell r="C492" t="str">
            <v>Welspun Living Limited</v>
          </cell>
          <cell r="E492" t="str">
            <v>India</v>
          </cell>
          <cell r="G492">
            <v>137.44999999999999</v>
          </cell>
          <cell r="H492">
            <v>1.6537078999999999</v>
          </cell>
          <cell r="I492">
            <v>0.66666666666666663</v>
          </cell>
          <cell r="J492">
            <v>4</v>
          </cell>
          <cell r="K492">
            <v>6</v>
          </cell>
          <cell r="L492">
            <v>0</v>
          </cell>
          <cell r="M492">
            <v>6.6</v>
          </cell>
          <cell r="N492">
            <v>6.6</v>
          </cell>
          <cell r="O492">
            <v>0</v>
          </cell>
          <cell r="P492">
            <v>2.5242703</v>
          </cell>
          <cell r="Q492">
            <v>6.6</v>
          </cell>
          <cell r="R492">
            <v>6.4375</v>
          </cell>
          <cell r="S492">
            <v>2.5242718446601975</v>
          </cell>
          <cell r="T492">
            <v>148</v>
          </cell>
          <cell r="U492">
            <v>167.5</v>
          </cell>
          <cell r="V492">
            <v>208</v>
          </cell>
          <cell r="W492">
            <v>0</v>
          </cell>
          <cell r="X492">
            <v>4.8017459999999998E-2</v>
          </cell>
          <cell r="Y492">
            <v>6.608464E-2</v>
          </cell>
          <cell r="Z492" t="e">
            <v>#N/A</v>
          </cell>
          <cell r="AA492" t="e">
            <v>#N/A</v>
          </cell>
          <cell r="AB492">
            <v>0</v>
          </cell>
          <cell r="AC492">
            <v>0</v>
          </cell>
          <cell r="AD492">
            <v>0.20508056999999999</v>
          </cell>
          <cell r="AE492">
            <v>42.5</v>
          </cell>
          <cell r="AF492">
            <v>76.099999999999994</v>
          </cell>
          <cell r="AG492">
            <v>12.7</v>
          </cell>
          <cell r="AH492">
            <v>54.300000000000004</v>
          </cell>
          <cell r="AI492">
            <v>8.3000000000000007</v>
          </cell>
          <cell r="AJ492">
            <v>39.499999999999993</v>
          </cell>
          <cell r="AK492">
            <v>52.5</v>
          </cell>
        </row>
        <row r="493">
          <cell r="A493" t="str">
            <v>INE274F01020</v>
          </cell>
          <cell r="C493" t="str">
            <v>Westlife Foodworld Limited</v>
          </cell>
          <cell r="E493" t="str">
            <v>India</v>
          </cell>
          <cell r="G493">
            <v>825.85</v>
          </cell>
          <cell r="H493">
            <v>9.9360839999999993</v>
          </cell>
          <cell r="I493">
            <v>0.68181818181818177</v>
          </cell>
          <cell r="J493">
            <v>15</v>
          </cell>
          <cell r="K493">
            <v>22</v>
          </cell>
          <cell r="L493">
            <v>-4.5756645000000002</v>
          </cell>
          <cell r="M493">
            <v>8.0378740000000004</v>
          </cell>
          <cell r="N493">
            <v>8.4232960000000006</v>
          </cell>
          <cell r="O493">
            <v>-4.5756672922333541</v>
          </cell>
          <cell r="P493">
            <v>-19.741947</v>
          </cell>
          <cell r="Q493">
            <v>8.0378740000000004</v>
          </cell>
          <cell r="R493">
            <v>10.015038499999999</v>
          </cell>
          <cell r="S493">
            <v>-19.741956059380094</v>
          </cell>
          <cell r="T493">
            <v>800</v>
          </cell>
          <cell r="U493">
            <v>930</v>
          </cell>
          <cell r="V493">
            <v>1150</v>
          </cell>
          <cell r="W493">
            <v>-1.5967269999999999E-2</v>
          </cell>
          <cell r="X493">
            <v>9.7328499999999995E-3</v>
          </cell>
          <cell r="Y493">
            <v>1.3457221E-2</v>
          </cell>
          <cell r="Z493">
            <v>1.7</v>
          </cell>
          <cell r="AA493">
            <v>2.0428571999999998</v>
          </cell>
          <cell r="AB493">
            <v>-0.16783219110958902</v>
          </cell>
          <cell r="AC493">
            <v>-1</v>
          </cell>
          <cell r="AD493">
            <v>0.20508056999999999</v>
          </cell>
          <cell r="AE493">
            <v>10.6</v>
          </cell>
          <cell r="AF493">
            <v>8.6</v>
          </cell>
          <cell r="AG493">
            <v>6.1</v>
          </cell>
          <cell r="AH493">
            <v>58.3</v>
          </cell>
          <cell r="AI493">
            <v>0.1</v>
          </cell>
          <cell r="AJ493">
            <v>12.17</v>
          </cell>
          <cell r="AK493">
            <v>3.1</v>
          </cell>
        </row>
        <row r="494">
          <cell r="A494" t="str">
            <v>INE716A01013</v>
          </cell>
          <cell r="C494" t="str">
            <v>Whirlpool Of India Limited</v>
          </cell>
          <cell r="E494" t="str">
            <v>India</v>
          </cell>
          <cell r="G494">
            <v>1317.15</v>
          </cell>
          <cell r="H494">
            <v>15.847082</v>
          </cell>
          <cell r="I494">
            <v>0.3</v>
          </cell>
          <cell r="J494">
            <v>3</v>
          </cell>
          <cell r="K494">
            <v>10</v>
          </cell>
          <cell r="L494">
            <v>-6.8948609999999994E-2</v>
          </cell>
          <cell r="M494">
            <v>19.928750000000001</v>
          </cell>
          <cell r="N494">
            <v>19.942499999999999</v>
          </cell>
          <cell r="O494">
            <v>-6.8948226150167269E-2</v>
          </cell>
          <cell r="P494">
            <v>-13.95186</v>
          </cell>
          <cell r="Q494">
            <v>19.928750000000001</v>
          </cell>
          <cell r="R494">
            <v>23.16</v>
          </cell>
          <cell r="S494">
            <v>-13.951856649395511</v>
          </cell>
          <cell r="T494">
            <v>928</v>
          </cell>
          <cell r="U494">
            <v>1415</v>
          </cell>
          <cell r="V494">
            <v>1840</v>
          </cell>
          <cell r="W494">
            <v>-1.1903965000000001E-2</v>
          </cell>
          <cell r="X494">
            <v>1.5130203E-2</v>
          </cell>
          <cell r="Y494">
            <v>2.4502398000000002E-2</v>
          </cell>
          <cell r="Z494">
            <v>3.6</v>
          </cell>
          <cell r="AA494">
            <v>4.7</v>
          </cell>
          <cell r="AB494">
            <v>-0.23404255319148937</v>
          </cell>
          <cell r="AC494">
            <v>-1</v>
          </cell>
          <cell r="AD494">
            <v>0.20508056999999999</v>
          </cell>
          <cell r="AE494">
            <v>40.5</v>
          </cell>
          <cell r="AF494">
            <v>12.6</v>
          </cell>
          <cell r="AG494">
            <v>6.9</v>
          </cell>
          <cell r="AH494">
            <v>20.7</v>
          </cell>
          <cell r="AI494">
            <v>0.1</v>
          </cell>
          <cell r="AJ494">
            <v>17.085000000000001</v>
          </cell>
          <cell r="AK494">
            <v>4.9000000000000004</v>
          </cell>
        </row>
        <row r="495">
          <cell r="A495" t="str">
            <v>INE075A01022</v>
          </cell>
          <cell r="C495" t="str">
            <v>Wipro Limited</v>
          </cell>
          <cell r="E495" t="str">
            <v>India</v>
          </cell>
          <cell r="G495">
            <v>469.95</v>
          </cell>
          <cell r="H495">
            <v>5.6541294999999998</v>
          </cell>
          <cell r="I495">
            <v>0.19047619047619047</v>
          </cell>
          <cell r="J495">
            <v>8</v>
          </cell>
          <cell r="K495">
            <v>42</v>
          </cell>
          <cell r="L495">
            <v>0.20757254999999999</v>
          </cell>
          <cell r="M495">
            <v>20.865106999999998</v>
          </cell>
          <cell r="N495">
            <v>20.821885999999999</v>
          </cell>
          <cell r="O495">
            <v>0.20757485657159069</v>
          </cell>
          <cell r="P495">
            <v>-0.69636655000000003</v>
          </cell>
          <cell r="Q495">
            <v>20.865106999999998</v>
          </cell>
          <cell r="R495">
            <v>21.011423000000001</v>
          </cell>
          <cell r="S495">
            <v>-0.6963640682499328</v>
          </cell>
          <cell r="T495">
            <v>350</v>
          </cell>
          <cell r="U495">
            <v>466</v>
          </cell>
          <cell r="V495">
            <v>570</v>
          </cell>
          <cell r="W495">
            <v>0.16055952000000001</v>
          </cell>
          <cell r="X495">
            <v>4.4398565000000001E-2</v>
          </cell>
          <cell r="Y495">
            <v>4.9683063999999999E-2</v>
          </cell>
          <cell r="Z495">
            <v>5.35</v>
          </cell>
          <cell r="AA495">
            <v>5.4884157</v>
          </cell>
          <cell r="AB495">
            <v>-2.5219609367417295E-2</v>
          </cell>
          <cell r="AC495">
            <v>0</v>
          </cell>
          <cell r="AD495">
            <v>0.20508056999999999</v>
          </cell>
          <cell r="AE495">
            <v>76.099999999999994</v>
          </cell>
          <cell r="AF495">
            <v>45.6</v>
          </cell>
          <cell r="AG495">
            <v>93.600000000000009</v>
          </cell>
          <cell r="AH495">
            <v>17.7</v>
          </cell>
          <cell r="AI495">
            <v>8.3000000000000007</v>
          </cell>
          <cell r="AJ495">
            <v>56.84</v>
          </cell>
          <cell r="AK495">
            <v>77</v>
          </cell>
        </row>
        <row r="496">
          <cell r="A496" t="str">
            <v>INE049B01025</v>
          </cell>
          <cell r="C496" t="str">
            <v>Wockhardt Limited</v>
          </cell>
          <cell r="E496" t="str">
            <v>India</v>
          </cell>
          <cell r="G496">
            <v>453.45</v>
          </cell>
          <cell r="H496">
            <v>5.4556120000000004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 t="e">
            <v>#N/A</v>
          </cell>
          <cell r="Z496" t="e">
            <v>#N/A</v>
          </cell>
          <cell r="AA496" t="e">
            <v>#N/A</v>
          </cell>
          <cell r="AB496">
            <v>0</v>
          </cell>
          <cell r="AC496">
            <v>0</v>
          </cell>
          <cell r="AD496">
            <v>0.20508056999999999</v>
          </cell>
          <cell r="AE496">
            <v>42.5</v>
          </cell>
          <cell r="AF496">
            <v>49.4</v>
          </cell>
          <cell r="AG496">
            <v>12.7</v>
          </cell>
          <cell r="AH496">
            <v>0.1</v>
          </cell>
          <cell r="AI496">
            <v>8.3000000000000007</v>
          </cell>
          <cell r="AJ496">
            <v>27.405000000000005</v>
          </cell>
          <cell r="AK496">
            <v>17.100000000000001</v>
          </cell>
        </row>
        <row r="497">
          <cell r="A497" t="str">
            <v>INE528G01035</v>
          </cell>
          <cell r="C497" t="str">
            <v>Yes Bank Limited</v>
          </cell>
          <cell r="E497" t="str">
            <v>India</v>
          </cell>
          <cell r="G497">
            <v>24.88</v>
          </cell>
          <cell r="H497">
            <v>0.29933977000000001</v>
          </cell>
          <cell r="I497">
            <v>0</v>
          </cell>
          <cell r="J497">
            <v>0</v>
          </cell>
          <cell r="K497">
            <v>8</v>
          </cell>
          <cell r="L497">
            <v>-2.9663583999999998</v>
          </cell>
          <cell r="M497">
            <v>0.46731426999999998</v>
          </cell>
          <cell r="N497">
            <v>0.48159999999999997</v>
          </cell>
          <cell r="O497">
            <v>-2.9663060631229254</v>
          </cell>
          <cell r="P497">
            <v>-2.9663583999999998</v>
          </cell>
          <cell r="Q497">
            <v>0.46731426999999998</v>
          </cell>
          <cell r="R497">
            <v>0.48159999999999997</v>
          </cell>
          <cell r="S497">
            <v>-2.9663060631229254</v>
          </cell>
          <cell r="T497">
            <v>14</v>
          </cell>
          <cell r="U497">
            <v>16.25</v>
          </cell>
          <cell r="V497">
            <v>19</v>
          </cell>
          <cell r="W497">
            <v>2.9411773999999998E-2</v>
          </cell>
          <cell r="X497">
            <v>1.8782726999999999E-2</v>
          </cell>
          <cell r="Y497">
            <v>3.2939250000000003E-2</v>
          </cell>
          <cell r="Z497">
            <v>0.24</v>
          </cell>
          <cell r="AA497">
            <v>0.24</v>
          </cell>
          <cell r="AB497">
            <v>0</v>
          </cell>
          <cell r="AC497">
            <v>0</v>
          </cell>
          <cell r="AD497">
            <v>0.20508056999999999</v>
          </cell>
          <cell r="AE497">
            <v>13.8</v>
          </cell>
          <cell r="AF497">
            <v>33.200000000000003</v>
          </cell>
          <cell r="AG497">
            <v>65.5</v>
          </cell>
          <cell r="AH497">
            <v>0.1</v>
          </cell>
          <cell r="AI497">
            <v>8.3000000000000007</v>
          </cell>
          <cell r="AJ497">
            <v>29.380000000000003</v>
          </cell>
          <cell r="AK497">
            <v>30.599999999999998</v>
          </cell>
        </row>
        <row r="498">
          <cell r="A498" t="str">
            <v>INE256A01028</v>
          </cell>
          <cell r="C498" t="str">
            <v>Zee Entertainment Enterprises Limited</v>
          </cell>
          <cell r="E498" t="str">
            <v>India</v>
          </cell>
          <cell r="G498">
            <v>163.25</v>
          </cell>
          <cell r="H498">
            <v>1.9641166000000001</v>
          </cell>
          <cell r="I498">
            <v>0.10526315789473684</v>
          </cell>
          <cell r="J498">
            <v>2</v>
          </cell>
          <cell r="K498">
            <v>19</v>
          </cell>
          <cell r="L498">
            <v>-14.487405000000001</v>
          </cell>
          <cell r="M498">
            <v>7.3355069999999998</v>
          </cell>
          <cell r="N498">
            <v>8.5782769999999999</v>
          </cell>
          <cell r="O498">
            <v>-14.487408135689716</v>
          </cell>
          <cell r="P498">
            <v>-14.351768</v>
          </cell>
          <cell r="Q498">
            <v>7.3355069999999998</v>
          </cell>
          <cell r="R498">
            <v>8.5646924999999996</v>
          </cell>
          <cell r="S498">
            <v>-14.351776202122846</v>
          </cell>
          <cell r="T498">
            <v>149</v>
          </cell>
          <cell r="U498">
            <v>192.5</v>
          </cell>
          <cell r="V498">
            <v>350</v>
          </cell>
          <cell r="W498">
            <v>-0.35031055</v>
          </cell>
          <cell r="X498">
            <v>4.4934195000000003E-2</v>
          </cell>
          <cell r="Y498">
            <v>6.1807807999999999E-2</v>
          </cell>
          <cell r="Z498">
            <v>0.9</v>
          </cell>
          <cell r="AA498">
            <v>0.88927999999999996</v>
          </cell>
          <cell r="AB498">
            <v>1.2054695933789272E-2</v>
          </cell>
          <cell r="AC498">
            <v>0</v>
          </cell>
          <cell r="AD498">
            <v>0.20508056999999999</v>
          </cell>
          <cell r="AE498">
            <v>3</v>
          </cell>
          <cell r="AF498">
            <v>12</v>
          </cell>
          <cell r="AG498">
            <v>0.1</v>
          </cell>
          <cell r="AH498">
            <v>16.5</v>
          </cell>
          <cell r="AI498">
            <v>8.3000000000000007</v>
          </cell>
          <cell r="AJ498">
            <v>6.67</v>
          </cell>
          <cell r="AK498">
            <v>0.70000000000000007</v>
          </cell>
        </row>
        <row r="499">
          <cell r="A499" t="str">
            <v>INE520A01027</v>
          </cell>
          <cell r="C499" t="str">
            <v>Zensar Technologies Limited</v>
          </cell>
          <cell r="E499" t="str">
            <v>India</v>
          </cell>
          <cell r="G499">
            <v>575.85</v>
          </cell>
          <cell r="H499">
            <v>6.928248</v>
          </cell>
          <cell r="I499">
            <v>0.42857142857142855</v>
          </cell>
          <cell r="J499">
            <v>3</v>
          </cell>
          <cell r="K499">
            <v>7</v>
          </cell>
          <cell r="L499">
            <v>3.6643642999999999</v>
          </cell>
          <cell r="M499">
            <v>27.885714</v>
          </cell>
          <cell r="N499">
            <v>26.9</v>
          </cell>
          <cell r="O499">
            <v>3.664364312267665</v>
          </cell>
          <cell r="P499">
            <v>3.6643642999999999</v>
          </cell>
          <cell r="Q499">
            <v>27.885714</v>
          </cell>
          <cell r="R499">
            <v>26.9</v>
          </cell>
          <cell r="S499">
            <v>3.664364312267665</v>
          </cell>
          <cell r="T499">
            <v>570</v>
          </cell>
          <cell r="U499">
            <v>607</v>
          </cell>
          <cell r="V499">
            <v>680</v>
          </cell>
          <cell r="W499">
            <v>8.6055069999999997E-2</v>
          </cell>
          <cell r="X499">
            <v>4.8425309999999999E-2</v>
          </cell>
          <cell r="Y499">
            <v>4.9926199999999997E-2</v>
          </cell>
          <cell r="Z499">
            <v>6.5</v>
          </cell>
          <cell r="AA499">
            <v>6.4</v>
          </cell>
          <cell r="AB499">
            <v>1.5625E-2</v>
          </cell>
          <cell r="AC499">
            <v>0</v>
          </cell>
          <cell r="AD499">
            <v>0.20508056999999999</v>
          </cell>
          <cell r="AE499">
            <v>94.1</v>
          </cell>
          <cell r="AF499">
            <v>79.100000000000009</v>
          </cell>
          <cell r="AG499">
            <v>85.399999999999991</v>
          </cell>
          <cell r="AH499">
            <v>28.4</v>
          </cell>
          <cell r="AI499">
            <v>8.3000000000000007</v>
          </cell>
          <cell r="AJ499">
            <v>68.734999999999999</v>
          </cell>
          <cell r="AK499">
            <v>90.4</v>
          </cell>
        </row>
        <row r="500">
          <cell r="A500" t="str">
            <v>INE342J01019</v>
          </cell>
          <cell r="C500" t="str">
            <v>ZF Commercial Vehicle Control Systems India Limited</v>
          </cell>
          <cell r="E500" t="str">
            <v>India</v>
          </cell>
          <cell r="G500">
            <v>16676.45</v>
          </cell>
          <cell r="H500">
            <v>200.64006000000001</v>
          </cell>
          <cell r="I500">
            <v>0.5</v>
          </cell>
          <cell r="J500">
            <v>2</v>
          </cell>
          <cell r="K500">
            <v>4</v>
          </cell>
          <cell r="L500">
            <v>0</v>
          </cell>
          <cell r="M500">
            <v>237.27500000000001</v>
          </cell>
          <cell r="N500">
            <v>237.27500000000001</v>
          </cell>
          <cell r="O500">
            <v>0</v>
          </cell>
          <cell r="P500">
            <v>-3.9372492000000001</v>
          </cell>
          <cell r="Q500">
            <v>237.27500000000001</v>
          </cell>
          <cell r="R500">
            <v>247</v>
          </cell>
          <cell r="S500">
            <v>-3.9372469635627461</v>
          </cell>
          <cell r="T500">
            <v>14903</v>
          </cell>
          <cell r="U500">
            <v>17235</v>
          </cell>
          <cell r="V500">
            <v>17700</v>
          </cell>
          <cell r="W500">
            <v>0</v>
          </cell>
          <cell r="X500">
            <v>1.4228149000000001E-2</v>
          </cell>
          <cell r="Y500">
            <v>1.8161838999999999E-2</v>
          </cell>
          <cell r="Z500">
            <v>52.2</v>
          </cell>
          <cell r="AA500">
            <v>52.2</v>
          </cell>
          <cell r="AB500">
            <v>0</v>
          </cell>
          <cell r="AC500">
            <v>0</v>
          </cell>
          <cell r="AD500">
            <v>0.20508056999999999</v>
          </cell>
          <cell r="AE500">
            <v>42.5</v>
          </cell>
          <cell r="AF500">
            <v>29.2</v>
          </cell>
          <cell r="AG500">
            <v>12.7</v>
          </cell>
          <cell r="AH500">
            <v>33.6</v>
          </cell>
          <cell r="AI500">
            <v>8.3000000000000007</v>
          </cell>
          <cell r="AJ500">
            <v>25.705000000000002</v>
          </cell>
          <cell r="AK500">
            <v>14.499999999999998</v>
          </cell>
        </row>
        <row r="501">
          <cell r="A501" t="str">
            <v>INE758T01015</v>
          </cell>
          <cell r="C501" t="str">
            <v>Zomato Ltd.</v>
          </cell>
          <cell r="E501" t="str">
            <v>India</v>
          </cell>
          <cell r="G501">
            <v>136</v>
          </cell>
          <cell r="H501">
            <v>1.6362625</v>
          </cell>
          <cell r="I501">
            <v>0.83333333333333337</v>
          </cell>
          <cell r="J501">
            <v>20</v>
          </cell>
          <cell r="K501">
            <v>24</v>
          </cell>
          <cell r="L501">
            <v>6.1725655000000001</v>
          </cell>
          <cell r="M501">
            <v>0.2563937</v>
          </cell>
          <cell r="N501">
            <v>0.24148845999999999</v>
          </cell>
          <cell r="O501">
            <v>6.1722369673482547</v>
          </cell>
          <cell r="P501">
            <v>86.901979999999995</v>
          </cell>
          <cell r="Q501">
            <v>0.2563937</v>
          </cell>
          <cell r="R501">
            <v>0.13718147999999999</v>
          </cell>
          <cell r="S501">
            <v>86.901103560043239</v>
          </cell>
          <cell r="T501">
            <v>75</v>
          </cell>
          <cell r="U501">
            <v>145</v>
          </cell>
          <cell r="V501">
            <v>190</v>
          </cell>
          <cell r="W501">
            <v>2.5149705000000001E-2</v>
          </cell>
          <cell r="X501">
            <v>1.8852478000000001E-3</v>
          </cell>
          <cell r="Y501">
            <v>1.1192095500000001E-2</v>
          </cell>
          <cell r="Z501">
            <v>7.0000000000000007E-2</v>
          </cell>
          <cell r="AA501">
            <v>0.12659599999999999</v>
          </cell>
          <cell r="AB501">
            <v>-0.44705993870264449</v>
          </cell>
          <cell r="AC501">
            <v>-1</v>
          </cell>
          <cell r="AD501">
            <v>0.20508056999999999</v>
          </cell>
          <cell r="AE501">
            <v>96.5</v>
          </cell>
          <cell r="AF501">
            <v>99.5</v>
          </cell>
          <cell r="AG501">
            <v>62.1</v>
          </cell>
          <cell r="AH501">
            <v>74.900000000000006</v>
          </cell>
          <cell r="AI501">
            <v>0.1</v>
          </cell>
          <cell r="AJ501">
            <v>72.03</v>
          </cell>
          <cell r="AK501">
            <v>92.800000000000011</v>
          </cell>
        </row>
        <row r="502">
          <cell r="A502" t="str">
            <v>INE010B01027</v>
          </cell>
          <cell r="C502" t="str">
            <v>Zydus Lifesciences Limited</v>
          </cell>
          <cell r="E502" t="str">
            <v>India</v>
          </cell>
          <cell r="G502">
            <v>736.3</v>
          </cell>
          <cell r="H502">
            <v>8.8586770000000001</v>
          </cell>
          <cell r="I502">
            <v>0.51724137931034486</v>
          </cell>
          <cell r="J502">
            <v>15</v>
          </cell>
          <cell r="K502">
            <v>29</v>
          </cell>
          <cell r="L502">
            <v>1.0968732000000001</v>
          </cell>
          <cell r="M502">
            <v>31.523033000000002</v>
          </cell>
          <cell r="N502">
            <v>31.181017000000001</v>
          </cell>
          <cell r="O502">
            <v>1.0968724977764577</v>
          </cell>
          <cell r="P502">
            <v>6.2561809999999998</v>
          </cell>
          <cell r="Q502">
            <v>31.523033000000002</v>
          </cell>
          <cell r="R502">
            <v>29.667010999999999</v>
          </cell>
          <cell r="S502">
            <v>6.2561813187044901</v>
          </cell>
          <cell r="T502">
            <v>550</v>
          </cell>
          <cell r="U502">
            <v>682</v>
          </cell>
          <cell r="V502">
            <v>840</v>
          </cell>
          <cell r="W502">
            <v>2.4204956999999999E-2</v>
          </cell>
          <cell r="X502">
            <v>4.2812757E-2</v>
          </cell>
          <cell r="Y502">
            <v>4.4655309999999997E-2</v>
          </cell>
          <cell r="Z502">
            <v>6.5</v>
          </cell>
          <cell r="AA502">
            <v>6.9980000000000002</v>
          </cell>
          <cell r="AB502">
            <v>-7.1163189482709388E-2</v>
          </cell>
          <cell r="AC502">
            <v>0</v>
          </cell>
          <cell r="AD502">
            <v>0.20508056999999999</v>
          </cell>
          <cell r="AE502">
            <v>84.7</v>
          </cell>
          <cell r="AF502">
            <v>86.7</v>
          </cell>
          <cell r="AG502">
            <v>61.1</v>
          </cell>
          <cell r="AH502">
            <v>40.799999999999997</v>
          </cell>
          <cell r="AI502">
            <v>8.3000000000000007</v>
          </cell>
          <cell r="AJ502">
            <v>63.449999999999996</v>
          </cell>
          <cell r="AK502">
            <v>84.8</v>
          </cell>
        </row>
        <row r="503">
          <cell r="A503" t="str">
            <v>INE768C01010</v>
          </cell>
          <cell r="C503" t="str">
            <v>Zydus Wellness Limited</v>
          </cell>
          <cell r="E503" t="str">
            <v>India</v>
          </cell>
          <cell r="G503">
            <v>1603.15</v>
          </cell>
          <cell r="H503">
            <v>19.288046000000001</v>
          </cell>
          <cell r="I503">
            <v>0.83333333333333337</v>
          </cell>
          <cell r="J503">
            <v>5</v>
          </cell>
          <cell r="K503">
            <v>6</v>
          </cell>
          <cell r="L503">
            <v>0</v>
          </cell>
          <cell r="M503">
            <v>53.76</v>
          </cell>
          <cell r="N503">
            <v>53.76</v>
          </cell>
          <cell r="O503">
            <v>0</v>
          </cell>
          <cell r="P503">
            <v>-10.421331</v>
          </cell>
          <cell r="Q503">
            <v>53.76</v>
          </cell>
          <cell r="R503">
            <v>60.014285999999998</v>
          </cell>
          <cell r="S503">
            <v>-10.421328681640906</v>
          </cell>
          <cell r="T503">
            <v>1556</v>
          </cell>
          <cell r="U503">
            <v>1800</v>
          </cell>
          <cell r="V503">
            <v>1860</v>
          </cell>
          <cell r="W503">
            <v>0</v>
          </cell>
          <cell r="X503">
            <v>3.3533979999999998E-2</v>
          </cell>
          <cell r="Y503">
            <v>4.2940456000000002E-2</v>
          </cell>
          <cell r="Z503">
            <v>2.9</v>
          </cell>
          <cell r="AA503">
            <v>2.9</v>
          </cell>
          <cell r="AB503">
            <v>0</v>
          </cell>
          <cell r="AC503">
            <v>0</v>
          </cell>
          <cell r="AD503">
            <v>0.20508056999999999</v>
          </cell>
          <cell r="AE503">
            <v>42.5</v>
          </cell>
          <cell r="AF503">
            <v>15.4</v>
          </cell>
          <cell r="AG503">
            <v>12.7</v>
          </cell>
          <cell r="AH503">
            <v>74.900000000000006</v>
          </cell>
          <cell r="AI503">
            <v>8.3000000000000007</v>
          </cell>
          <cell r="AJ503">
            <v>26.385000000000002</v>
          </cell>
          <cell r="AK503">
            <v>15.5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_FDSCACHE__"/>
      <sheetName val="Input"/>
      <sheetName val="Dash"/>
      <sheetName val="DASHBOARD"/>
      <sheetName val="Final Score"/>
      <sheetName val="Formula_Ref"/>
      <sheetName val="Value"/>
      <sheetName val="Momnetum "/>
      <sheetName val="Price Mom"/>
      <sheetName val="Contra Momentum"/>
      <sheetName val="managmnet"/>
      <sheetName val="Cap Alloc"/>
      <sheetName val="Quality Composite"/>
      <sheetName val="Risk-e1"/>
      <sheetName val="Overearning"/>
      <sheetName val="EBITDA history"/>
      <sheetName val="DPS His"/>
      <sheetName val="Risk e2"/>
      <sheetName val="payout"/>
      <sheetName val="EPS Hist"/>
      <sheetName val="Sales Hist"/>
      <sheetName val="Price Returns"/>
      <sheetName val="MoM price"/>
      <sheetName val="VOLATILITY"/>
      <sheetName val="PE"/>
      <sheetName val="Factset"/>
      <sheetName val="Sector mom"/>
      <sheetName val="Seq"/>
      <sheetName val="Seq margins"/>
      <sheetName val="GM hist"/>
      <sheetName val="ROE his."/>
      <sheetName val="EBITa his"/>
      <sheetName val="Prof Con his"/>
      <sheetName val="R&amp;D"/>
      <sheetName val="Advert"/>
      <sheetName val="Tax"/>
      <sheetName val="qulaity - earnings"/>
      <sheetName val="Goodwill"/>
      <sheetName val="Ownership "/>
      <sheetName val="Credit rating"/>
      <sheetName val="MPQ"/>
      <sheetName val="Universe"/>
      <sheetName val="Univ adju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>
        <row r="1">
          <cell r="A1" t="str">
            <v>SEDOL</v>
          </cell>
          <cell r="C1" t="str">
            <v>Company</v>
          </cell>
          <cell r="D1" t="str">
            <v>Bloomberg Code</v>
          </cell>
          <cell r="E1" t="str">
            <v>Country</v>
          </cell>
          <cell r="G1" t="str">
            <v>Current Price</v>
          </cell>
          <cell r="H1" t="str">
            <v>Current Price</v>
          </cell>
          <cell r="I1" t="str">
            <v>Buy / Total Rec</v>
          </cell>
          <cell r="J1" t="str">
            <v># of Analyst Estimate with BUY rating</v>
          </cell>
          <cell r="K1" t="str">
            <v># of Analyst Estimate</v>
          </cell>
          <cell r="L1" t="str">
            <v>EPS Rev (1M)</v>
          </cell>
          <cell r="M1" t="str">
            <v>EPS Estimate (Current)</v>
          </cell>
          <cell r="N1" t="str">
            <v>EPS Estimate (1M ago)</v>
          </cell>
          <cell r="O1" t="str">
            <v>Manual</v>
          </cell>
          <cell r="P1" t="str">
            <v>EPS rev 
3 month</v>
          </cell>
          <cell r="Q1" t="str">
            <v>EPS Estimate (Current)</v>
          </cell>
          <cell r="R1" t="str">
            <v>EPS Estimate (3M ago)</v>
          </cell>
          <cell r="S1" t="str">
            <v>Manual</v>
          </cell>
          <cell r="T1" t="str">
            <v>Low TP</v>
          </cell>
          <cell r="U1" t="str">
            <v>Median TP</v>
          </cell>
          <cell r="V1" t="str">
            <v>High TP</v>
          </cell>
          <cell r="W1" t="str">
            <v>Change in TP last 1 month</v>
          </cell>
          <cell r="X1" t="str">
            <v>Forward EP1</v>
          </cell>
          <cell r="Y1" t="str">
            <v>Forward EP2</v>
          </cell>
          <cell r="Z1" t="str">
            <v>Stdev of TP</v>
          </cell>
          <cell r="AA1" t="str">
            <v>EPS Revision Rank 1month</v>
          </cell>
          <cell r="AB1" t="str">
            <v>EPS Revision Rank 3month</v>
          </cell>
          <cell r="AC1" t="str">
            <v>Change in TP</v>
          </cell>
          <cell r="AD1" t="str">
            <v>Analysts' Sentiments- Buy/Total Reco</v>
          </cell>
          <cell r="AE1" t="str">
            <v xml:space="preserve">Total </v>
          </cell>
          <cell r="AF1" t="str">
            <v>Final Rank</v>
          </cell>
        </row>
        <row r="2">
          <cell r="G2" t="str">
            <v>local ccy</v>
          </cell>
          <cell r="H2" t="str">
            <v>USD</v>
          </cell>
          <cell r="L2" t="str">
            <v>FY1</v>
          </cell>
          <cell r="P2" t="str">
            <v>FY1</v>
          </cell>
          <cell r="T2" t="str">
            <v>current</v>
          </cell>
          <cell r="U2" t="str">
            <v>current</v>
          </cell>
          <cell r="V2" t="str">
            <v>current</v>
          </cell>
          <cell r="W2" t="str">
            <v>Mean</v>
          </cell>
          <cell r="AA2">
            <v>0.25</v>
          </cell>
          <cell r="AB2">
            <v>0.25</v>
          </cell>
          <cell r="AC2">
            <v>0.25</v>
          </cell>
          <cell r="AD2">
            <v>0.25</v>
          </cell>
        </row>
        <row r="3">
          <cell r="A3" t="str">
            <v>INE470A01017</v>
          </cell>
          <cell r="C3" t="str">
            <v>3M India Limited</v>
          </cell>
          <cell r="E3" t="str">
            <v>India</v>
          </cell>
          <cell r="G3">
            <v>28252.85</v>
          </cell>
          <cell r="H3">
            <v>345.25223</v>
          </cell>
          <cell r="I3">
            <v>1</v>
          </cell>
          <cell r="J3">
            <v>1</v>
          </cell>
          <cell r="K3">
            <v>1</v>
          </cell>
          <cell r="L3">
            <v>0</v>
          </cell>
          <cell r="M3">
            <v>521.20000000000005</v>
          </cell>
          <cell r="N3">
            <v>521.20000000000005</v>
          </cell>
          <cell r="O3">
            <v>0</v>
          </cell>
          <cell r="P3">
            <v>22.060894000000001</v>
          </cell>
          <cell r="Q3">
            <v>521.20000000000005</v>
          </cell>
          <cell r="R3">
            <v>427</v>
          </cell>
          <cell r="S3">
            <v>22.060889929742402</v>
          </cell>
          <cell r="T3">
            <v>29150</v>
          </cell>
          <cell r="U3">
            <v>29150</v>
          </cell>
          <cell r="V3">
            <v>29150</v>
          </cell>
          <cell r="W3">
            <v>0</v>
          </cell>
          <cell r="X3">
            <v>1.8447696999999999E-2</v>
          </cell>
          <cell r="Y3">
            <v>2.2107504E-2</v>
          </cell>
          <cell r="Z3">
            <v>8.5962499999999997E-2</v>
          </cell>
          <cell r="AA3">
            <v>33.5</v>
          </cell>
          <cell r="AB3">
            <v>59.099999999999994</v>
          </cell>
          <cell r="AC3">
            <v>13.900000000000002</v>
          </cell>
          <cell r="AD3">
            <v>85.7</v>
          </cell>
          <cell r="AE3">
            <v>48.05</v>
          </cell>
          <cell r="AF3">
            <v>49.8</v>
          </cell>
        </row>
        <row r="4">
          <cell r="A4" t="str">
            <v>INE767A01016</v>
          </cell>
          <cell r="C4" t="str">
            <v>Aarti Drugs Limited</v>
          </cell>
          <cell r="E4" t="str">
            <v>India</v>
          </cell>
          <cell r="G4">
            <v>605.65</v>
          </cell>
          <cell r="H4">
            <v>7.4010943999999999</v>
          </cell>
          <cell r="I4">
            <v>0.66666666666666663</v>
          </cell>
          <cell r="J4">
            <v>2</v>
          </cell>
          <cell r="K4">
            <v>3</v>
          </cell>
          <cell r="L4">
            <v>4.7087969999999997</v>
          </cell>
          <cell r="M4">
            <v>28.166665999999999</v>
          </cell>
          <cell r="N4">
            <v>26.9</v>
          </cell>
          <cell r="O4">
            <v>4.7087955390334502</v>
          </cell>
          <cell r="P4">
            <v>59.735343999999998</v>
          </cell>
          <cell r="Q4">
            <v>28.166665999999999</v>
          </cell>
          <cell r="R4">
            <v>17.633333</v>
          </cell>
          <cell r="S4">
            <v>59.735348955299592</v>
          </cell>
          <cell r="T4">
            <v>495</v>
          </cell>
          <cell r="U4">
            <v>615</v>
          </cell>
          <cell r="V4">
            <v>625</v>
          </cell>
          <cell r="W4">
            <v>0.17946967999999999</v>
          </cell>
          <cell r="X4">
            <v>4.6506504999999997E-2</v>
          </cell>
          <cell r="Y4">
            <v>5.955034E-2</v>
          </cell>
          <cell r="Z4">
            <v>8.1463434000000001E-2</v>
          </cell>
          <cell r="AA4">
            <v>93.5</v>
          </cell>
          <cell r="AB4">
            <v>88.7</v>
          </cell>
          <cell r="AC4">
            <v>97.8</v>
          </cell>
          <cell r="AD4">
            <v>55.300000000000004</v>
          </cell>
          <cell r="AE4">
            <v>83.825000000000003</v>
          </cell>
          <cell r="AF4">
            <v>97.399999999999991</v>
          </cell>
        </row>
        <row r="5">
          <cell r="A5" t="str">
            <v>INE216P01012</v>
          </cell>
          <cell r="C5" t="str">
            <v>Aavas Financiers Ltd.</v>
          </cell>
          <cell r="E5" t="str">
            <v>India</v>
          </cell>
          <cell r="G5">
            <v>1603.75</v>
          </cell>
          <cell r="H5">
            <v>19.597961000000002</v>
          </cell>
          <cell r="I5">
            <v>0.47058823529411764</v>
          </cell>
          <cell r="J5">
            <v>8</v>
          </cell>
          <cell r="K5">
            <v>17</v>
          </cell>
          <cell r="L5">
            <v>-1.4665214</v>
          </cell>
          <cell r="M5">
            <v>64.548640000000006</v>
          </cell>
          <cell r="N5">
            <v>65.509345999999994</v>
          </cell>
          <cell r="O5">
            <v>-1.4665174645461798</v>
          </cell>
          <cell r="P5">
            <v>20.245405000000002</v>
          </cell>
          <cell r="Q5">
            <v>64.548640000000006</v>
          </cell>
          <cell r="R5">
            <v>53.680750000000003</v>
          </cell>
          <cell r="S5">
            <v>20.245413858785511</v>
          </cell>
          <cell r="T5">
            <v>1210</v>
          </cell>
          <cell r="U5">
            <v>1650</v>
          </cell>
          <cell r="V5">
            <v>1950</v>
          </cell>
          <cell r="W5">
            <v>-8.5728349999999991E-3</v>
          </cell>
          <cell r="X5">
            <v>4.0248565E-2</v>
          </cell>
          <cell r="Y5">
            <v>4.9660306000000001E-2</v>
          </cell>
          <cell r="Z5">
            <v>7.2366150000000004E-2</v>
          </cell>
          <cell r="AA5">
            <v>12</v>
          </cell>
          <cell r="AB5">
            <v>56.899999999999991</v>
          </cell>
          <cell r="AC5">
            <v>7.7</v>
          </cell>
          <cell r="AD5">
            <v>33.900000000000006</v>
          </cell>
          <cell r="AE5">
            <v>27.625</v>
          </cell>
          <cell r="AF5">
            <v>19.7</v>
          </cell>
        </row>
        <row r="6">
          <cell r="A6" t="str">
            <v>INE117A01022</v>
          </cell>
          <cell r="C6" t="str">
            <v>ABB India Limited</v>
          </cell>
          <cell r="E6" t="str">
            <v>India</v>
          </cell>
          <cell r="G6">
            <v>4319.55</v>
          </cell>
          <cell r="H6">
            <v>52.785263</v>
          </cell>
          <cell r="I6">
            <v>0.37931034482758619</v>
          </cell>
          <cell r="J6">
            <v>11</v>
          </cell>
          <cell r="K6">
            <v>29</v>
          </cell>
          <cell r="L6">
            <v>0.46557527999999998</v>
          </cell>
          <cell r="M6">
            <v>48.604664</v>
          </cell>
          <cell r="N6">
            <v>48.379420000000003</v>
          </cell>
          <cell r="O6">
            <v>0.46557813218925936</v>
          </cell>
          <cell r="P6">
            <v>11.462343000000001</v>
          </cell>
          <cell r="Q6">
            <v>48.604664</v>
          </cell>
          <cell r="R6">
            <v>43.606354000000003</v>
          </cell>
          <cell r="S6">
            <v>11.462343308959056</v>
          </cell>
          <cell r="T6">
            <v>1779</v>
          </cell>
          <cell r="U6">
            <v>3877</v>
          </cell>
          <cell r="V6">
            <v>5000</v>
          </cell>
          <cell r="W6">
            <v>1.7547514E-2</v>
          </cell>
          <cell r="X6">
            <v>1.1252252000000001E-2</v>
          </cell>
          <cell r="Y6">
            <v>1.3651804999999999E-2</v>
          </cell>
          <cell r="Z6">
            <v>8.5939280000000007E-2</v>
          </cell>
          <cell r="AA6">
            <v>81.100000000000009</v>
          </cell>
          <cell r="AB6">
            <v>42</v>
          </cell>
          <cell r="AC6">
            <v>69.5</v>
          </cell>
          <cell r="AD6">
            <v>25</v>
          </cell>
          <cell r="AE6">
            <v>54.400000000000006</v>
          </cell>
          <cell r="AF6">
            <v>60.699999999999996</v>
          </cell>
        </row>
        <row r="7">
          <cell r="A7" t="str">
            <v>INE358A01014</v>
          </cell>
          <cell r="C7" t="str">
            <v>Abbott India Limited</v>
          </cell>
          <cell r="E7" t="str">
            <v>India</v>
          </cell>
          <cell r="G7">
            <v>23201.599999999999</v>
          </cell>
          <cell r="H7">
            <v>283.52550000000002</v>
          </cell>
          <cell r="I7">
            <v>0.625</v>
          </cell>
          <cell r="J7">
            <v>5</v>
          </cell>
          <cell r="K7">
            <v>8</v>
          </cell>
          <cell r="L7">
            <v>-0.1523468</v>
          </cell>
          <cell r="M7">
            <v>507.92874</v>
          </cell>
          <cell r="N7">
            <v>508.70373999999998</v>
          </cell>
          <cell r="O7">
            <v>-0.15234800514735136</v>
          </cell>
          <cell r="P7">
            <v>11.156302999999999</v>
          </cell>
          <cell r="Q7">
            <v>507.92874</v>
          </cell>
          <cell r="R7">
            <v>456.95</v>
          </cell>
          <cell r="S7">
            <v>11.156305941569112</v>
          </cell>
          <cell r="T7">
            <v>19700</v>
          </cell>
          <cell r="U7">
            <v>23500</v>
          </cell>
          <cell r="V7">
            <v>26800</v>
          </cell>
          <cell r="W7">
            <v>1.4848626E-2</v>
          </cell>
          <cell r="X7">
            <v>2.189197E-2</v>
          </cell>
          <cell r="Y7">
            <v>2.5123052E-2</v>
          </cell>
          <cell r="Z7">
            <v>0.10772234</v>
          </cell>
          <cell r="AA7">
            <v>28.9</v>
          </cell>
          <cell r="AB7">
            <v>40.799999999999997</v>
          </cell>
          <cell r="AC7">
            <v>66.3</v>
          </cell>
          <cell r="AD7">
            <v>50</v>
          </cell>
          <cell r="AE7">
            <v>46.5</v>
          </cell>
          <cell r="AF7">
            <v>46</v>
          </cell>
        </row>
        <row r="8">
          <cell r="A8" t="str">
            <v>INE012A01025</v>
          </cell>
          <cell r="C8" t="str">
            <v>ACC Limited</v>
          </cell>
          <cell r="E8" t="str">
            <v>India</v>
          </cell>
          <cell r="G8">
            <v>1804.5</v>
          </cell>
          <cell r="H8">
            <v>22.051144000000001</v>
          </cell>
          <cell r="I8">
            <v>0.65</v>
          </cell>
          <cell r="J8">
            <v>26</v>
          </cell>
          <cell r="K8">
            <v>40</v>
          </cell>
          <cell r="L8">
            <v>-4.8881573999999999</v>
          </cell>
          <cell r="M8">
            <v>77.307590000000005</v>
          </cell>
          <cell r="N8">
            <v>81.280715999999998</v>
          </cell>
          <cell r="O8">
            <v>-4.8881532982558813</v>
          </cell>
          <cell r="P8">
            <v>-14.19075</v>
          </cell>
          <cell r="Q8">
            <v>77.307590000000005</v>
          </cell>
          <cell r="R8">
            <v>90.092370000000003</v>
          </cell>
          <cell r="S8">
            <v>-14.190746674773902</v>
          </cell>
          <cell r="T8">
            <v>1650</v>
          </cell>
          <cell r="U8">
            <v>2118.5</v>
          </cell>
          <cell r="V8">
            <v>2473</v>
          </cell>
          <cell r="W8">
            <v>-7.3537580000000002E-3</v>
          </cell>
          <cell r="X8">
            <v>4.2841553999999997E-2</v>
          </cell>
          <cell r="Y8">
            <v>5.8224294000000003E-2</v>
          </cell>
          <cell r="Z8">
            <v>9.0376769999999995E-2</v>
          </cell>
          <cell r="AA8">
            <v>4.5999999999999996</v>
          </cell>
          <cell r="AB8">
            <v>4.5999999999999996</v>
          </cell>
          <cell r="AC8">
            <v>8.6999999999999993</v>
          </cell>
          <cell r="AD8">
            <v>51.7</v>
          </cell>
          <cell r="AE8">
            <v>17.399999999999999</v>
          </cell>
          <cell r="AF8">
            <v>13.900000000000002</v>
          </cell>
        </row>
        <row r="9">
          <cell r="A9" t="str">
            <v>INE423A01024</v>
          </cell>
          <cell r="C9" t="str">
            <v>Adani Enterprises Limited</v>
          </cell>
          <cell r="E9" t="str">
            <v>India</v>
          </cell>
          <cell r="G9">
            <v>2418.35</v>
          </cell>
          <cell r="H9">
            <v>29.552443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 t="e">
            <v>#N/A</v>
          </cell>
          <cell r="Z9">
            <v>8.9315679999999995E-2</v>
          </cell>
          <cell r="AA9">
            <v>33.5</v>
          </cell>
          <cell r="AB9">
            <v>11.600000000000001</v>
          </cell>
          <cell r="AC9">
            <v>13.900000000000002</v>
          </cell>
          <cell r="AD9">
            <v>1.7000000000000002</v>
          </cell>
          <cell r="AE9">
            <v>15.175000000000001</v>
          </cell>
          <cell r="AF9">
            <v>1.7000000000000002</v>
          </cell>
        </row>
        <row r="10">
          <cell r="A10" t="str">
            <v>INE364U01010</v>
          </cell>
          <cell r="C10" t="str">
            <v>Adani Green Energy Limited</v>
          </cell>
          <cell r="E10" t="str">
            <v>India</v>
          </cell>
          <cell r="G10">
            <v>990.15</v>
          </cell>
          <cell r="H10">
            <v>12.099717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6.43</v>
          </cell>
          <cell r="N10">
            <v>6.43</v>
          </cell>
          <cell r="O10">
            <v>0</v>
          </cell>
          <cell r="P10">
            <v>53.636612</v>
          </cell>
          <cell r="Q10">
            <v>6.43</v>
          </cell>
          <cell r="R10">
            <v>4.1852</v>
          </cell>
          <cell r="S10">
            <v>53.636624295135228</v>
          </cell>
          <cell r="T10">
            <v>402</v>
          </cell>
          <cell r="U10">
            <v>402</v>
          </cell>
          <cell r="V10">
            <v>402</v>
          </cell>
          <cell r="W10">
            <v>0</v>
          </cell>
          <cell r="X10">
            <v>6.493965E-3</v>
          </cell>
          <cell r="Y10">
            <v>1.1048830000000001E-2</v>
          </cell>
          <cell r="Z10">
            <v>0.112184696</v>
          </cell>
          <cell r="AA10">
            <v>33.5</v>
          </cell>
          <cell r="AB10">
            <v>86.5</v>
          </cell>
          <cell r="AC10">
            <v>13.900000000000002</v>
          </cell>
          <cell r="AD10">
            <v>1.7000000000000002</v>
          </cell>
          <cell r="AE10">
            <v>33.9</v>
          </cell>
          <cell r="AF10">
            <v>24.7</v>
          </cell>
        </row>
        <row r="11">
          <cell r="A11" t="str">
            <v>INE742F01042</v>
          </cell>
          <cell r="C11" t="str">
            <v>Adani Ports &amp; Special Economic Zone Limited</v>
          </cell>
          <cell r="E11" t="str">
            <v>India</v>
          </cell>
          <cell r="G11">
            <v>735.05</v>
          </cell>
          <cell r="H11">
            <v>8.9823730000000008</v>
          </cell>
          <cell r="I11">
            <v>1</v>
          </cell>
          <cell r="J11">
            <v>15</v>
          </cell>
          <cell r="K11">
            <v>15</v>
          </cell>
          <cell r="L11">
            <v>0</v>
          </cell>
          <cell r="M11">
            <v>37.129860000000001</v>
          </cell>
          <cell r="N11">
            <v>37.129860000000001</v>
          </cell>
          <cell r="O11">
            <v>0</v>
          </cell>
          <cell r="P11">
            <v>18.352910999999999</v>
          </cell>
          <cell r="Q11">
            <v>37.129860000000001</v>
          </cell>
          <cell r="R11">
            <v>31.372156</v>
          </cell>
          <cell r="S11">
            <v>18.352911416097761</v>
          </cell>
          <cell r="T11">
            <v>750</v>
          </cell>
          <cell r="U11">
            <v>850</v>
          </cell>
          <cell r="V11">
            <v>972</v>
          </cell>
          <cell r="W11">
            <v>0</v>
          </cell>
          <cell r="X11">
            <v>5.0513383000000002E-2</v>
          </cell>
          <cell r="Y11">
            <v>6.1396193000000002E-2</v>
          </cell>
          <cell r="Z11">
            <v>0.15544967000000001</v>
          </cell>
          <cell r="AA11">
            <v>33.5</v>
          </cell>
          <cell r="AB11">
            <v>52.300000000000004</v>
          </cell>
          <cell r="AC11">
            <v>13.900000000000002</v>
          </cell>
          <cell r="AD11">
            <v>85.7</v>
          </cell>
          <cell r="AE11">
            <v>46.350000000000009</v>
          </cell>
          <cell r="AF11">
            <v>45.800000000000004</v>
          </cell>
        </row>
        <row r="12">
          <cell r="A12" t="str">
            <v>INE814H01011</v>
          </cell>
          <cell r="C12" t="str">
            <v>Adani Power Limited</v>
          </cell>
          <cell r="E12" t="str">
            <v>India</v>
          </cell>
          <cell r="G12">
            <v>238.05</v>
          </cell>
          <cell r="H12">
            <v>2.9089909999999999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 t="e">
            <v>#N/A</v>
          </cell>
          <cell r="Z12">
            <v>9.7060160000000006E-2</v>
          </cell>
          <cell r="AA12">
            <v>33.5</v>
          </cell>
          <cell r="AB12">
            <v>11.600000000000001</v>
          </cell>
          <cell r="AC12">
            <v>13.900000000000002</v>
          </cell>
          <cell r="AD12">
            <v>1.7000000000000002</v>
          </cell>
          <cell r="AE12">
            <v>15.175000000000001</v>
          </cell>
          <cell r="AF12">
            <v>1.7000000000000002</v>
          </cell>
        </row>
        <row r="13">
          <cell r="A13" t="str">
            <v>INE399L01023</v>
          </cell>
          <cell r="C13" t="str">
            <v>Adani Total Gas Ltd.</v>
          </cell>
          <cell r="E13" t="str">
            <v>India</v>
          </cell>
          <cell r="G13">
            <v>630.95000000000005</v>
          </cell>
          <cell r="H13">
            <v>7.7102630000000003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 t="e">
            <v>#N/A</v>
          </cell>
          <cell r="Z13">
            <v>8.3583779999999996E-2</v>
          </cell>
          <cell r="AA13">
            <v>33.5</v>
          </cell>
          <cell r="AB13">
            <v>11.600000000000001</v>
          </cell>
          <cell r="AC13">
            <v>13.900000000000002</v>
          </cell>
          <cell r="AD13">
            <v>1.7000000000000002</v>
          </cell>
          <cell r="AE13">
            <v>15.175000000000001</v>
          </cell>
          <cell r="AF13">
            <v>1.7000000000000002</v>
          </cell>
        </row>
        <row r="14">
          <cell r="A14" t="str">
            <v>INE931S01010</v>
          </cell>
          <cell r="C14" t="str">
            <v>Adani Transmission Ltd</v>
          </cell>
          <cell r="E14" t="str">
            <v>India</v>
          </cell>
          <cell r="G14">
            <v>773.4</v>
          </cell>
          <cell r="H14">
            <v>9.4510140000000007</v>
          </cell>
          <cell r="I14">
            <v>1</v>
          </cell>
          <cell r="J14">
            <v>1</v>
          </cell>
          <cell r="K14">
            <v>1</v>
          </cell>
          <cell r="L14">
            <v>0</v>
          </cell>
          <cell r="M14">
            <v>9.5</v>
          </cell>
          <cell r="N14">
            <v>9.5</v>
          </cell>
          <cell r="O14">
            <v>0</v>
          </cell>
          <cell r="P14">
            <v>0</v>
          </cell>
          <cell r="Q14">
            <v>9.5</v>
          </cell>
          <cell r="R14">
            <v>0</v>
          </cell>
          <cell r="S14">
            <v>0</v>
          </cell>
          <cell r="T14">
            <v>1400</v>
          </cell>
          <cell r="U14">
            <v>1400</v>
          </cell>
          <cell r="V14">
            <v>1400</v>
          </cell>
          <cell r="W14">
            <v>0</v>
          </cell>
          <cell r="X14">
            <v>1.2283423E-2</v>
          </cell>
          <cell r="Y14">
            <v>1.4093612E-2</v>
          </cell>
          <cell r="Z14">
            <v>6.6458920000000005E-2</v>
          </cell>
          <cell r="AA14">
            <v>33.5</v>
          </cell>
          <cell r="AB14">
            <v>11.600000000000001</v>
          </cell>
          <cell r="AC14">
            <v>13.900000000000002</v>
          </cell>
          <cell r="AD14">
            <v>85.7</v>
          </cell>
          <cell r="AE14">
            <v>36.174999999999997</v>
          </cell>
          <cell r="AF14">
            <v>28.4</v>
          </cell>
        </row>
        <row r="15">
          <cell r="A15" t="str">
            <v>INE699H01024</v>
          </cell>
          <cell r="C15" t="str">
            <v>Adani Wilmar Limited</v>
          </cell>
          <cell r="E15" t="str">
            <v>India</v>
          </cell>
          <cell r="G15">
            <v>398.7</v>
          </cell>
          <cell r="H15">
            <v>4.8721480000000001</v>
          </cell>
          <cell r="I15">
            <v>0.5</v>
          </cell>
          <cell r="J15">
            <v>2</v>
          </cell>
          <cell r="K15">
            <v>4</v>
          </cell>
          <cell r="L15">
            <v>0</v>
          </cell>
          <cell r="M15">
            <v>7.4820856999999998</v>
          </cell>
          <cell r="N15">
            <v>7.4820856999999998</v>
          </cell>
          <cell r="O15">
            <v>0</v>
          </cell>
          <cell r="P15">
            <v>13.407902999999999</v>
          </cell>
          <cell r="Q15">
            <v>7.4820856999999998</v>
          </cell>
          <cell r="R15">
            <v>6.5975000000000001</v>
          </cell>
          <cell r="S15">
            <v>13.407892383478593</v>
          </cell>
          <cell r="T15">
            <v>360</v>
          </cell>
          <cell r="U15">
            <v>445</v>
          </cell>
          <cell r="V15">
            <v>625</v>
          </cell>
          <cell r="W15">
            <v>0</v>
          </cell>
          <cell r="X15">
            <v>1.8766204000000002E-2</v>
          </cell>
          <cell r="Y15">
            <v>2.4516520999999999E-2</v>
          </cell>
          <cell r="Z15">
            <v>0.10351278999999999</v>
          </cell>
          <cell r="AA15">
            <v>33.5</v>
          </cell>
          <cell r="AB15">
            <v>44.6</v>
          </cell>
          <cell r="AC15">
            <v>13.900000000000002</v>
          </cell>
          <cell r="AD15">
            <v>35.699999999999996</v>
          </cell>
          <cell r="AE15">
            <v>31.924999999999997</v>
          </cell>
          <cell r="AF15">
            <v>22.7</v>
          </cell>
        </row>
        <row r="16">
          <cell r="A16" t="str">
            <v>INE674K01013</v>
          </cell>
          <cell r="C16" t="str">
            <v>Aditya Birla Capital Ltd.</v>
          </cell>
          <cell r="E16" t="str">
            <v>India</v>
          </cell>
          <cell r="G16">
            <v>188.95</v>
          </cell>
          <cell r="H16">
            <v>2.3089849999999998</v>
          </cell>
          <cell r="I16">
            <v>0.8571428571428571</v>
          </cell>
          <cell r="J16">
            <v>6</v>
          </cell>
          <cell r="K16">
            <v>7</v>
          </cell>
          <cell r="L16">
            <v>-6.9941799999999998E-2</v>
          </cell>
          <cell r="M16">
            <v>11.208517000000001</v>
          </cell>
          <cell r="N16">
            <v>11.216362</v>
          </cell>
          <cell r="O16">
            <v>-6.9942464410466254E-2</v>
          </cell>
          <cell r="P16">
            <v>30.602938000000002</v>
          </cell>
          <cell r="Q16">
            <v>11.208517000000001</v>
          </cell>
          <cell r="R16">
            <v>8.5821319999999996</v>
          </cell>
          <cell r="S16">
            <v>30.60294341778944</v>
          </cell>
          <cell r="T16">
            <v>176</v>
          </cell>
          <cell r="U16">
            <v>190</v>
          </cell>
          <cell r="V16">
            <v>224</v>
          </cell>
          <cell r="W16">
            <v>2.1820895999999999E-2</v>
          </cell>
          <cell r="X16">
            <v>5.9320018000000002E-2</v>
          </cell>
          <cell r="Y16">
            <v>6.9602280000000002E-2</v>
          </cell>
          <cell r="Z16">
            <v>9.9178260000000004E-2</v>
          </cell>
          <cell r="AA16">
            <v>31.5</v>
          </cell>
          <cell r="AB16">
            <v>69.899999999999991</v>
          </cell>
          <cell r="AC16">
            <v>72.099999999999994</v>
          </cell>
          <cell r="AD16">
            <v>73.2</v>
          </cell>
          <cell r="AE16">
            <v>61.674999999999997</v>
          </cell>
          <cell r="AF16">
            <v>75.400000000000006</v>
          </cell>
        </row>
        <row r="17">
          <cell r="A17" t="str">
            <v>INE647O01011</v>
          </cell>
          <cell r="C17" t="str">
            <v>Aditya Birla Fashion &amp; Retail Ltd.</v>
          </cell>
          <cell r="E17" t="str">
            <v>India</v>
          </cell>
          <cell r="G17">
            <v>214.15</v>
          </cell>
          <cell r="H17">
            <v>2.6169310000000001</v>
          </cell>
          <cell r="I17">
            <v>0.58333333333333337</v>
          </cell>
          <cell r="J17">
            <v>14</v>
          </cell>
          <cell r="K17">
            <v>24</v>
          </cell>
          <cell r="L17">
            <v>-33.678759999999997</v>
          </cell>
          <cell r="M17">
            <v>0.61662879999999998</v>
          </cell>
          <cell r="N17">
            <v>0.92976060000000005</v>
          </cell>
          <cell r="O17">
            <v>-33.678755585039852</v>
          </cell>
          <cell r="P17">
            <v>-61.579819999999998</v>
          </cell>
          <cell r="Q17">
            <v>0.61662879999999998</v>
          </cell>
          <cell r="R17">
            <v>1.6049613</v>
          </cell>
          <cell r="S17">
            <v>-61.579833731816457</v>
          </cell>
          <cell r="T17">
            <v>170</v>
          </cell>
          <cell r="U17">
            <v>220</v>
          </cell>
          <cell r="V17">
            <v>338</v>
          </cell>
          <cell r="W17">
            <v>0</v>
          </cell>
          <cell r="X17">
            <v>2.8794250000000001E-3</v>
          </cell>
          <cell r="Y17">
            <v>1.2189507E-2</v>
          </cell>
          <cell r="Z17">
            <v>5.6662079999999997E-2</v>
          </cell>
          <cell r="AA17">
            <v>0.8</v>
          </cell>
          <cell r="AB17">
            <v>0.4</v>
          </cell>
          <cell r="AC17">
            <v>13.900000000000002</v>
          </cell>
          <cell r="AD17">
            <v>46.400000000000006</v>
          </cell>
          <cell r="AE17">
            <v>15.375000000000002</v>
          </cell>
          <cell r="AF17">
            <v>13.3</v>
          </cell>
        </row>
        <row r="18">
          <cell r="A18" t="str">
            <v>INE404A01024</v>
          </cell>
          <cell r="C18" t="str">
            <v>Aditya Birla Sun Life Amc Limited</v>
          </cell>
          <cell r="E18" t="str">
            <v>India</v>
          </cell>
          <cell r="G18">
            <v>400.8</v>
          </cell>
          <cell r="H18">
            <v>4.8978099999999998</v>
          </cell>
          <cell r="I18">
            <v>0.66666666666666663</v>
          </cell>
          <cell r="J18">
            <v>8</v>
          </cell>
          <cell r="K18">
            <v>12</v>
          </cell>
          <cell r="L18">
            <v>-0.48159686000000002</v>
          </cell>
          <cell r="M18">
            <v>20.663938999999999</v>
          </cell>
          <cell r="N18">
            <v>20.763936999999999</v>
          </cell>
          <cell r="O18">
            <v>-0.48159460318146774</v>
          </cell>
          <cell r="P18">
            <v>-1.369116</v>
          </cell>
          <cell r="Q18">
            <v>20.663938999999999</v>
          </cell>
          <cell r="R18">
            <v>20.950779000000001</v>
          </cell>
          <cell r="S18">
            <v>-1.3691137689916033</v>
          </cell>
          <cell r="T18">
            <v>355</v>
          </cell>
          <cell r="U18">
            <v>387.5</v>
          </cell>
          <cell r="V18">
            <v>425</v>
          </cell>
          <cell r="W18">
            <v>0</v>
          </cell>
          <cell r="X18">
            <v>5.1556733E-2</v>
          </cell>
          <cell r="Y18">
            <v>5.5963754999999997E-2</v>
          </cell>
          <cell r="Z18">
            <v>0.10341744</v>
          </cell>
          <cell r="AA18">
            <v>22.8</v>
          </cell>
          <cell r="AB18">
            <v>10.4</v>
          </cell>
          <cell r="AC18">
            <v>13.900000000000002</v>
          </cell>
          <cell r="AD18">
            <v>55.300000000000004</v>
          </cell>
          <cell r="AE18">
            <v>25.6</v>
          </cell>
          <cell r="AF18">
            <v>17.5</v>
          </cell>
        </row>
        <row r="19">
          <cell r="A19" t="str">
            <v>INE208C01025</v>
          </cell>
          <cell r="C19" t="str">
            <v>Aegis Logistics Limited</v>
          </cell>
          <cell r="E19" t="str">
            <v>India</v>
          </cell>
          <cell r="G19">
            <v>368.3</v>
          </cell>
          <cell r="H19">
            <v>4.5006570000000004</v>
          </cell>
          <cell r="I19">
            <v>0.6</v>
          </cell>
          <cell r="J19">
            <v>3</v>
          </cell>
          <cell r="K19">
            <v>5</v>
          </cell>
          <cell r="L19">
            <v>-0.55591979999999996</v>
          </cell>
          <cell r="M19">
            <v>15.121902</v>
          </cell>
          <cell r="N19">
            <v>15.206438</v>
          </cell>
          <cell r="O19">
            <v>-0.55592243232767125</v>
          </cell>
          <cell r="P19">
            <v>6.0628643000000002</v>
          </cell>
          <cell r="Q19">
            <v>15.121902</v>
          </cell>
          <cell r="R19">
            <v>14.257490000000001</v>
          </cell>
          <cell r="S19">
            <v>6.0628623972382112</v>
          </cell>
          <cell r="T19">
            <v>297</v>
          </cell>
          <cell r="U19">
            <v>374</v>
          </cell>
          <cell r="V19">
            <v>480</v>
          </cell>
          <cell r="W19">
            <v>0</v>
          </cell>
          <cell r="X19">
            <v>4.1058655999999999E-2</v>
          </cell>
          <cell r="Y19">
            <v>4.6566154999999998E-2</v>
          </cell>
          <cell r="Z19">
            <v>0.13637105999999999</v>
          </cell>
          <cell r="AA19">
            <v>21.6</v>
          </cell>
          <cell r="AB19">
            <v>33.4</v>
          </cell>
          <cell r="AC19">
            <v>13.900000000000002</v>
          </cell>
          <cell r="AD19">
            <v>48.199999999999996</v>
          </cell>
          <cell r="AE19">
            <v>29.274999999999999</v>
          </cell>
          <cell r="AF19">
            <v>20.7</v>
          </cell>
        </row>
        <row r="20">
          <cell r="A20" t="str">
            <v>INE0BWX01014</v>
          </cell>
          <cell r="C20" t="str">
            <v>Aether Industries Ltd.</v>
          </cell>
          <cell r="E20" t="str">
            <v>India</v>
          </cell>
          <cell r="G20">
            <v>1066.55</v>
          </cell>
          <cell r="H20">
            <v>13.033332</v>
          </cell>
          <cell r="I20">
            <v>1</v>
          </cell>
          <cell r="J20">
            <v>4</v>
          </cell>
          <cell r="K20">
            <v>4</v>
          </cell>
          <cell r="L20">
            <v>0</v>
          </cell>
          <cell r="M20">
            <v>15.05</v>
          </cell>
          <cell r="N20">
            <v>15.05</v>
          </cell>
          <cell r="O20">
            <v>0</v>
          </cell>
          <cell r="P20">
            <v>36.199097000000002</v>
          </cell>
          <cell r="Q20">
            <v>15.05</v>
          </cell>
          <cell r="R20">
            <v>11.05</v>
          </cell>
          <cell r="S20">
            <v>36.199095022624441</v>
          </cell>
          <cell r="T20">
            <v>1060</v>
          </cell>
          <cell r="U20">
            <v>1130</v>
          </cell>
          <cell r="V20">
            <v>1190</v>
          </cell>
          <cell r="W20">
            <v>0</v>
          </cell>
          <cell r="X20">
            <v>1.4110918E-2</v>
          </cell>
          <cell r="Y20">
            <v>1.9033330000000001E-2</v>
          </cell>
          <cell r="Z20">
            <v>0.103572</v>
          </cell>
          <cell r="AA20">
            <v>33.5</v>
          </cell>
          <cell r="AB20">
            <v>77.7</v>
          </cell>
          <cell r="AC20">
            <v>13.900000000000002</v>
          </cell>
          <cell r="AD20">
            <v>85.7</v>
          </cell>
          <cell r="AE20">
            <v>52.7</v>
          </cell>
          <cell r="AF20">
            <v>56.499999999999993</v>
          </cell>
        </row>
        <row r="21">
          <cell r="A21" t="str">
            <v>INE00WC01027</v>
          </cell>
          <cell r="C21" t="str">
            <v>Affle (India) Ltd.</v>
          </cell>
          <cell r="E21" t="str">
            <v>India</v>
          </cell>
          <cell r="G21">
            <v>1050.45</v>
          </cell>
          <cell r="H21">
            <v>12.836587</v>
          </cell>
          <cell r="I21">
            <v>0.83333333333333337</v>
          </cell>
          <cell r="J21">
            <v>10</v>
          </cell>
          <cell r="K21">
            <v>12</v>
          </cell>
          <cell r="L21">
            <v>-0.64572936000000003</v>
          </cell>
          <cell r="M21">
            <v>22.263636000000002</v>
          </cell>
          <cell r="N21">
            <v>22.408332999999999</v>
          </cell>
          <cell r="O21">
            <v>-0.64572853322019119</v>
          </cell>
          <cell r="P21">
            <v>19.114785999999999</v>
          </cell>
          <cell r="Q21">
            <v>22.263636000000002</v>
          </cell>
          <cell r="R21">
            <v>18.690908</v>
          </cell>
          <cell r="S21">
            <v>19.114790998917776</v>
          </cell>
          <cell r="T21">
            <v>930</v>
          </cell>
          <cell r="U21">
            <v>1200</v>
          </cell>
          <cell r="V21">
            <v>1372</v>
          </cell>
          <cell r="W21">
            <v>1.1325412999999999E-2</v>
          </cell>
          <cell r="X21">
            <v>2.1194379999999999E-2</v>
          </cell>
          <cell r="Y21">
            <v>2.7589908E-2</v>
          </cell>
          <cell r="Z21">
            <v>5.789677E-2</v>
          </cell>
          <cell r="AA21">
            <v>20.599999999999998</v>
          </cell>
          <cell r="AB21">
            <v>53.7</v>
          </cell>
          <cell r="AC21">
            <v>63.3</v>
          </cell>
          <cell r="AD21">
            <v>67.800000000000011</v>
          </cell>
          <cell r="AE21">
            <v>51.35</v>
          </cell>
          <cell r="AF21">
            <v>54.7</v>
          </cell>
        </row>
        <row r="22">
          <cell r="A22" t="str">
            <v>INE212H01026</v>
          </cell>
          <cell r="C22" t="str">
            <v>AIA Engineering Limited</v>
          </cell>
          <cell r="E22" t="str">
            <v>India</v>
          </cell>
          <cell r="G22">
            <v>3555.7</v>
          </cell>
          <cell r="H22">
            <v>43.450954000000003</v>
          </cell>
          <cell r="I22">
            <v>0.83333333333333337</v>
          </cell>
          <cell r="J22">
            <v>10</v>
          </cell>
          <cell r="K22">
            <v>12</v>
          </cell>
          <cell r="L22">
            <v>-1.4759049999999999E-2</v>
          </cell>
          <cell r="M22">
            <v>112.88084000000001</v>
          </cell>
          <cell r="N22">
            <v>112.89749999999999</v>
          </cell>
          <cell r="O22">
            <v>-1.4756748377942053E-2</v>
          </cell>
          <cell r="P22">
            <v>4.7831944999999996</v>
          </cell>
          <cell r="Q22">
            <v>112.88084000000001</v>
          </cell>
          <cell r="R22">
            <v>107.72799999999999</v>
          </cell>
          <cell r="S22">
            <v>4.7831947126095509</v>
          </cell>
          <cell r="T22">
            <v>3048</v>
          </cell>
          <cell r="U22">
            <v>3360</v>
          </cell>
          <cell r="V22">
            <v>3969</v>
          </cell>
          <cell r="W22">
            <v>0</v>
          </cell>
          <cell r="X22">
            <v>3.1746446999999997E-2</v>
          </cell>
          <cell r="Y22">
            <v>3.4295640000000002E-2</v>
          </cell>
          <cell r="Z22">
            <v>0.17613079000000001</v>
          </cell>
          <cell r="AA22">
            <v>32.9</v>
          </cell>
          <cell r="AB22">
            <v>30.4</v>
          </cell>
          <cell r="AC22">
            <v>13.900000000000002</v>
          </cell>
          <cell r="AD22">
            <v>67.800000000000011</v>
          </cell>
          <cell r="AE22">
            <v>36.25</v>
          </cell>
          <cell r="AF22">
            <v>30</v>
          </cell>
        </row>
        <row r="23">
          <cell r="A23" t="str">
            <v>INE031B01049</v>
          </cell>
          <cell r="C23" t="str">
            <v>Ajanta Pharma Limited</v>
          </cell>
          <cell r="E23" t="str">
            <v>India</v>
          </cell>
          <cell r="G23">
            <v>1424.65</v>
          </cell>
          <cell r="H23">
            <v>17.409344000000001</v>
          </cell>
          <cell r="I23">
            <v>0.8571428571428571</v>
          </cell>
          <cell r="J23">
            <v>12</v>
          </cell>
          <cell r="K23">
            <v>14</v>
          </cell>
          <cell r="M23">
            <v>58.607143000000001</v>
          </cell>
          <cell r="N23">
            <v>58.753844999999998</v>
          </cell>
          <cell r="O23">
            <v>-0.24968919055424754</v>
          </cell>
          <cell r="Q23">
            <v>58.607143000000001</v>
          </cell>
          <cell r="R23">
            <v>50.142856999999999</v>
          </cell>
          <cell r="S23">
            <v>16.880342498234601</v>
          </cell>
          <cell r="T23">
            <v>1335</v>
          </cell>
          <cell r="U23">
            <v>1520</v>
          </cell>
          <cell r="V23">
            <v>1734</v>
          </cell>
          <cell r="W23">
            <v>2.4948013000000002E-3</v>
          </cell>
          <cell r="X23">
            <v>4.1137925999999998E-2</v>
          </cell>
          <cell r="Y23">
            <v>4.8548263000000001E-2</v>
          </cell>
          <cell r="Z23">
            <v>0.16931112000000001</v>
          </cell>
          <cell r="AA23">
            <v>33.5</v>
          </cell>
          <cell r="AB23">
            <v>11.600000000000001</v>
          </cell>
          <cell r="AC23">
            <v>48.8</v>
          </cell>
          <cell r="AD23">
            <v>73.2</v>
          </cell>
          <cell r="AE23">
            <v>41.775000000000006</v>
          </cell>
          <cell r="AF23">
            <v>38.4</v>
          </cell>
        </row>
        <row r="24">
          <cell r="A24" t="str">
            <v>INE133A01011</v>
          </cell>
          <cell r="C24" t="str">
            <v>Akzo Nobel India Limited</v>
          </cell>
          <cell r="E24" t="str">
            <v>India</v>
          </cell>
          <cell r="G24">
            <v>2659.7</v>
          </cell>
          <cell r="H24">
            <v>32.501759999999997</v>
          </cell>
          <cell r="I24">
            <v>1</v>
          </cell>
          <cell r="J24">
            <v>2</v>
          </cell>
          <cell r="K24">
            <v>2</v>
          </cell>
          <cell r="L24">
            <v>0</v>
          </cell>
          <cell r="M24">
            <v>111.9</v>
          </cell>
          <cell r="N24">
            <v>111.9</v>
          </cell>
          <cell r="O24">
            <v>0</v>
          </cell>
          <cell r="P24">
            <v>21.235102000000001</v>
          </cell>
          <cell r="Q24">
            <v>111.9</v>
          </cell>
          <cell r="R24">
            <v>92.3</v>
          </cell>
          <cell r="S24">
            <v>21.235102925243776</v>
          </cell>
          <cell r="T24">
            <v>2700</v>
          </cell>
          <cell r="U24">
            <v>2850</v>
          </cell>
          <cell r="V24">
            <v>3000</v>
          </cell>
          <cell r="W24">
            <v>0</v>
          </cell>
          <cell r="X24">
            <v>4.2072415000000002E-2</v>
          </cell>
          <cell r="Y24">
            <v>4.7674550000000003E-2</v>
          </cell>
          <cell r="Z24">
            <v>0.12590897000000001</v>
          </cell>
          <cell r="AA24">
            <v>33.5</v>
          </cell>
          <cell r="AB24">
            <v>57.499999999999993</v>
          </cell>
          <cell r="AC24">
            <v>13.900000000000002</v>
          </cell>
          <cell r="AD24">
            <v>85.7</v>
          </cell>
          <cell r="AE24">
            <v>47.650000000000006</v>
          </cell>
          <cell r="AF24">
            <v>48.6</v>
          </cell>
        </row>
        <row r="25">
          <cell r="A25" t="str">
            <v>INE901L01018</v>
          </cell>
          <cell r="C25" t="str">
            <v>Alembic Pharmaceuticals Limited</v>
          </cell>
          <cell r="E25" t="str">
            <v>India</v>
          </cell>
          <cell r="G25">
            <v>685.75</v>
          </cell>
          <cell r="H25">
            <v>8.3799229999999998</v>
          </cell>
          <cell r="I25">
            <v>0.29411764705882354</v>
          </cell>
          <cell r="J25">
            <v>5</v>
          </cell>
          <cell r="K25">
            <v>17</v>
          </cell>
          <cell r="L25">
            <v>0.22839936999999999</v>
          </cell>
          <cell r="M25">
            <v>25.075714000000001</v>
          </cell>
          <cell r="N25">
            <v>25.018571999999999</v>
          </cell>
          <cell r="O25">
            <v>0.22839832745051858</v>
          </cell>
          <cell r="P25">
            <v>19.849513999999999</v>
          </cell>
          <cell r="Q25">
            <v>25.075714000000001</v>
          </cell>
          <cell r="R25">
            <v>20.922667000000001</v>
          </cell>
          <cell r="S25">
            <v>19.849510581036345</v>
          </cell>
          <cell r="T25">
            <v>515</v>
          </cell>
          <cell r="U25">
            <v>590</v>
          </cell>
          <cell r="V25">
            <v>704</v>
          </cell>
          <cell r="W25">
            <v>9.6076673000000008E-3</v>
          </cell>
          <cell r="X25">
            <v>3.6566846E-2</v>
          </cell>
          <cell r="Y25">
            <v>4.7117338000000002E-2</v>
          </cell>
          <cell r="Z25">
            <v>0.11590486999999999</v>
          </cell>
          <cell r="AA25">
            <v>75.099999999999994</v>
          </cell>
          <cell r="AB25">
            <v>55.1</v>
          </cell>
          <cell r="AC25">
            <v>61.9</v>
          </cell>
          <cell r="AD25">
            <v>19.600000000000001</v>
          </cell>
          <cell r="AE25">
            <v>52.924999999999997</v>
          </cell>
          <cell r="AF25">
            <v>57.099999999999994</v>
          </cell>
        </row>
        <row r="26">
          <cell r="A26" t="str">
            <v>INE540L01014</v>
          </cell>
          <cell r="C26" t="str">
            <v>Alkem Laboratories Ltd.</v>
          </cell>
          <cell r="E26" t="str">
            <v>India</v>
          </cell>
          <cell r="G26">
            <v>3779.75</v>
          </cell>
          <cell r="H26">
            <v>46.188865999999997</v>
          </cell>
          <cell r="I26">
            <v>0.45833333333333331</v>
          </cell>
          <cell r="J26">
            <v>11</v>
          </cell>
          <cell r="K26">
            <v>24</v>
          </cell>
          <cell r="L26">
            <v>-8.6596790000000007E-2</v>
          </cell>
          <cell r="M26">
            <v>128.79996</v>
          </cell>
          <cell r="N26">
            <v>128.91158999999999</v>
          </cell>
          <cell r="O26">
            <v>-8.6594230976433373E-2</v>
          </cell>
          <cell r="P26">
            <v>21.043182000000002</v>
          </cell>
          <cell r="Q26">
            <v>128.79996</v>
          </cell>
          <cell r="R26">
            <v>106.40827</v>
          </cell>
          <cell r="S26">
            <v>21.043185835085932</v>
          </cell>
          <cell r="T26">
            <v>2685</v>
          </cell>
          <cell r="U26">
            <v>3500</v>
          </cell>
          <cell r="V26">
            <v>4350</v>
          </cell>
          <cell r="W26">
            <v>1.6691141E-2</v>
          </cell>
          <cell r="X26">
            <v>3.4076314000000003E-2</v>
          </cell>
          <cell r="Y26">
            <v>4.1739617E-2</v>
          </cell>
          <cell r="Z26">
            <v>9.7834939999999995E-2</v>
          </cell>
          <cell r="AA26">
            <v>30.9</v>
          </cell>
          <cell r="AB26">
            <v>57.3</v>
          </cell>
          <cell r="AC26">
            <v>68.300000000000011</v>
          </cell>
          <cell r="AD26">
            <v>32.1</v>
          </cell>
          <cell r="AE26">
            <v>47.15</v>
          </cell>
          <cell r="AF26">
            <v>47.4</v>
          </cell>
        </row>
        <row r="27">
          <cell r="A27" t="str">
            <v>INE150B01039</v>
          </cell>
          <cell r="C27" t="str">
            <v>Alkyl Amines Chemicals Limited</v>
          </cell>
          <cell r="E27" t="str">
            <v>India</v>
          </cell>
          <cell r="G27">
            <v>2401.6</v>
          </cell>
          <cell r="H27">
            <v>29.347757000000001</v>
          </cell>
          <cell r="I27">
            <v>0.5</v>
          </cell>
          <cell r="J27">
            <v>2</v>
          </cell>
          <cell r="K27">
            <v>4</v>
          </cell>
          <cell r="L27">
            <v>-5.7200009999999999</v>
          </cell>
          <cell r="M27">
            <v>58.924999999999997</v>
          </cell>
          <cell r="N27">
            <v>62.5</v>
          </cell>
          <cell r="O27">
            <v>-5.7200000000000024</v>
          </cell>
          <cell r="P27">
            <v>19.928758999999999</v>
          </cell>
          <cell r="Q27">
            <v>58.924999999999997</v>
          </cell>
          <cell r="R27">
            <v>49.133335000000002</v>
          </cell>
          <cell r="S27">
            <v>19.928761196446352</v>
          </cell>
          <cell r="T27">
            <v>2100</v>
          </cell>
          <cell r="U27">
            <v>2759</v>
          </cell>
          <cell r="V27">
            <v>3050</v>
          </cell>
          <cell r="W27">
            <v>-1.7881535E-2</v>
          </cell>
          <cell r="X27">
            <v>2.4535725000000001E-2</v>
          </cell>
          <cell r="Y27">
            <v>3.0313125E-2</v>
          </cell>
          <cell r="Z27">
            <v>8.8348574999999999E-2</v>
          </cell>
          <cell r="AA27">
            <v>4.2</v>
          </cell>
          <cell r="AB27">
            <v>55.300000000000004</v>
          </cell>
          <cell r="AC27">
            <v>4.1000000000000005</v>
          </cell>
          <cell r="AD27">
            <v>35.699999999999996</v>
          </cell>
          <cell r="AE27">
            <v>24.825000000000003</v>
          </cell>
          <cell r="AF27">
            <v>16.900000000000002</v>
          </cell>
        </row>
        <row r="28">
          <cell r="A28" t="str">
            <v>INE418H01029</v>
          </cell>
          <cell r="C28" t="str">
            <v>Allcargo Logistics Limited</v>
          </cell>
          <cell r="E28" t="str">
            <v>India</v>
          </cell>
          <cell r="G28">
            <v>296.8</v>
          </cell>
          <cell r="H28">
            <v>3.6269209999999998</v>
          </cell>
          <cell r="I28">
            <v>1</v>
          </cell>
          <cell r="J28">
            <v>2</v>
          </cell>
          <cell r="K28">
            <v>2</v>
          </cell>
          <cell r="L28">
            <v>-21.238939999999999</v>
          </cell>
          <cell r="M28">
            <v>26.7</v>
          </cell>
          <cell r="N28">
            <v>33.9</v>
          </cell>
          <cell r="O28">
            <v>-21.238938053097346</v>
          </cell>
          <cell r="P28">
            <v>2.0081967999999999</v>
          </cell>
          <cell r="Q28">
            <v>26.7</v>
          </cell>
          <cell r="R28">
            <v>26.174368000000001</v>
          </cell>
          <cell r="S28">
            <v>2.008193664886182</v>
          </cell>
          <cell r="T28">
            <v>365</v>
          </cell>
          <cell r="U28">
            <v>367.5</v>
          </cell>
          <cell r="V28">
            <v>370</v>
          </cell>
          <cell r="W28">
            <v>6.8493149999999999E-3</v>
          </cell>
          <cell r="X28">
            <v>8.9959579999999997E-2</v>
          </cell>
          <cell r="Y28">
            <v>0.10579514499999999</v>
          </cell>
          <cell r="Z28">
            <v>7.9730906000000004E-2</v>
          </cell>
          <cell r="AA28">
            <v>1.6</v>
          </cell>
          <cell r="AB28">
            <v>26.6</v>
          </cell>
          <cell r="AC28">
            <v>57.3</v>
          </cell>
          <cell r="AD28">
            <v>85.7</v>
          </cell>
          <cell r="AE28">
            <v>42.8</v>
          </cell>
          <cell r="AF28">
            <v>40.6</v>
          </cell>
        </row>
        <row r="29">
          <cell r="A29" t="str">
            <v>INE270A01029</v>
          </cell>
          <cell r="C29" t="str">
            <v>Alok Industries Limited</v>
          </cell>
          <cell r="E29" t="str">
            <v>India</v>
          </cell>
          <cell r="G29">
            <v>14.88</v>
          </cell>
          <cell r="H29">
            <v>0.18183485999999999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 t="e">
            <v>#N/A</v>
          </cell>
          <cell r="Z29">
            <v>0.17478113000000001</v>
          </cell>
          <cell r="AA29">
            <v>33.5</v>
          </cell>
          <cell r="AB29">
            <v>11.600000000000001</v>
          </cell>
          <cell r="AC29">
            <v>13.900000000000002</v>
          </cell>
          <cell r="AD29">
            <v>1.7000000000000002</v>
          </cell>
          <cell r="AE29">
            <v>15.175000000000001</v>
          </cell>
          <cell r="AF29">
            <v>1.7000000000000002</v>
          </cell>
        </row>
        <row r="30">
          <cell r="A30" t="str">
            <v>INE885A01032</v>
          </cell>
          <cell r="C30" t="str">
            <v>Amara Raja Batteries Limited</v>
          </cell>
          <cell r="E30" t="str">
            <v>India</v>
          </cell>
          <cell r="G30">
            <v>625.04999999999995</v>
          </cell>
          <cell r="H30">
            <v>7.6381636000000004</v>
          </cell>
          <cell r="I30">
            <v>0.375</v>
          </cell>
          <cell r="J30">
            <v>6</v>
          </cell>
          <cell r="K30">
            <v>16</v>
          </cell>
          <cell r="L30">
            <v>0.28875803999999999</v>
          </cell>
          <cell r="M30">
            <v>49.915050000000001</v>
          </cell>
          <cell r="N30">
            <v>49.771329999999999</v>
          </cell>
          <cell r="O30">
            <v>0.28876061780949147</v>
          </cell>
          <cell r="P30">
            <v>15.306105000000001</v>
          </cell>
          <cell r="Q30">
            <v>49.915050000000001</v>
          </cell>
          <cell r="R30">
            <v>43.289164999999997</v>
          </cell>
          <cell r="S30">
            <v>15.306104887909022</v>
          </cell>
          <cell r="T30">
            <v>580</v>
          </cell>
          <cell r="U30">
            <v>676.5</v>
          </cell>
          <cell r="V30">
            <v>790</v>
          </cell>
          <cell r="W30">
            <v>2.4963512E-2</v>
          </cell>
          <cell r="X30">
            <v>7.9857689999999995E-2</v>
          </cell>
          <cell r="Y30">
            <v>8.8245649999999995E-2</v>
          </cell>
          <cell r="Z30">
            <v>0.34240904</v>
          </cell>
          <cell r="AA30">
            <v>76.900000000000006</v>
          </cell>
          <cell r="AB30">
            <v>47</v>
          </cell>
          <cell r="AC30">
            <v>74.3</v>
          </cell>
          <cell r="AD30">
            <v>23.200000000000003</v>
          </cell>
          <cell r="AE30">
            <v>55.349999999999994</v>
          </cell>
          <cell r="AF30">
            <v>63.9</v>
          </cell>
        </row>
        <row r="31">
          <cell r="A31" t="str">
            <v>INE371P01015</v>
          </cell>
          <cell r="C31" t="str">
            <v>Amber Enterprises India Ltd.</v>
          </cell>
          <cell r="E31" t="str">
            <v>India</v>
          </cell>
          <cell r="G31">
            <v>2245.5500000000002</v>
          </cell>
          <cell r="H31">
            <v>27.440811</v>
          </cell>
          <cell r="I31">
            <v>0.69565217391304346</v>
          </cell>
          <cell r="J31">
            <v>16</v>
          </cell>
          <cell r="K31">
            <v>23</v>
          </cell>
          <cell r="L31">
            <v>-0.67350109999999996</v>
          </cell>
          <cell r="M31">
            <v>63.012714000000003</v>
          </cell>
          <cell r="N31">
            <v>63.439982999999998</v>
          </cell>
          <cell r="O31">
            <v>-0.67350112625345071</v>
          </cell>
          <cell r="P31">
            <v>67.816379999999995</v>
          </cell>
          <cell r="Q31">
            <v>63.012714000000003</v>
          </cell>
          <cell r="R31">
            <v>37.548606999999997</v>
          </cell>
          <cell r="S31">
            <v>67.816382642370755</v>
          </cell>
          <cell r="T31">
            <v>1569</v>
          </cell>
          <cell r="U31">
            <v>2460</v>
          </cell>
          <cell r="V31">
            <v>3207</v>
          </cell>
          <cell r="W31">
            <v>8.4970397000000003E-3</v>
          </cell>
          <cell r="X31">
            <v>2.806115E-2</v>
          </cell>
          <cell r="Y31">
            <v>3.9557356000000002E-2</v>
          </cell>
          <cell r="Z31">
            <v>9.2468579999999995E-2</v>
          </cell>
          <cell r="AA31">
            <v>20.200000000000003</v>
          </cell>
          <cell r="AB31">
            <v>90.3</v>
          </cell>
          <cell r="AC31">
            <v>60.9</v>
          </cell>
          <cell r="AD31">
            <v>58.9</v>
          </cell>
          <cell r="AE31">
            <v>57.575000000000003</v>
          </cell>
          <cell r="AF31">
            <v>68.100000000000009</v>
          </cell>
        </row>
        <row r="32">
          <cell r="A32" t="str">
            <v>INE079A01024</v>
          </cell>
          <cell r="C32" t="str">
            <v>Ambuja Cements Limited</v>
          </cell>
          <cell r="E32" t="str">
            <v>India</v>
          </cell>
          <cell r="G32">
            <v>422.55</v>
          </cell>
          <cell r="H32">
            <v>5.1635966</v>
          </cell>
          <cell r="I32">
            <v>0.53846153846153844</v>
          </cell>
          <cell r="J32">
            <v>21</v>
          </cell>
          <cell r="K32">
            <v>39</v>
          </cell>
          <cell r="L32">
            <v>-0.22330163</v>
          </cell>
          <cell r="M32">
            <v>12.986594</v>
          </cell>
          <cell r="N32">
            <v>13.015658</v>
          </cell>
          <cell r="O32">
            <v>-0.22330027417745146</v>
          </cell>
          <cell r="P32">
            <v>5.3240523</v>
          </cell>
          <cell r="Q32">
            <v>12.986594</v>
          </cell>
          <cell r="R32">
            <v>12.330132000000001</v>
          </cell>
          <cell r="S32">
            <v>5.3240468147461861</v>
          </cell>
          <cell r="T32">
            <v>300</v>
          </cell>
          <cell r="U32">
            <v>440</v>
          </cell>
          <cell r="V32">
            <v>550</v>
          </cell>
          <cell r="W32">
            <v>6.241323E-3</v>
          </cell>
          <cell r="X32">
            <v>3.0733864999999999E-2</v>
          </cell>
          <cell r="Y32">
            <v>3.63454E-2</v>
          </cell>
          <cell r="Z32">
            <v>8.4794990000000001E-2</v>
          </cell>
          <cell r="AA32">
            <v>27.3</v>
          </cell>
          <cell r="AB32">
            <v>32</v>
          </cell>
          <cell r="AC32">
            <v>56.100000000000009</v>
          </cell>
          <cell r="AD32">
            <v>41</v>
          </cell>
          <cell r="AE32">
            <v>39.1</v>
          </cell>
          <cell r="AF32">
            <v>34.200000000000003</v>
          </cell>
        </row>
        <row r="33">
          <cell r="A33" t="str">
            <v>INE732I01013</v>
          </cell>
          <cell r="C33" t="str">
            <v>Angel One Limited</v>
          </cell>
          <cell r="E33" t="str">
            <v>India</v>
          </cell>
          <cell r="G33">
            <v>1593.45</v>
          </cell>
          <cell r="H33">
            <v>19.472093999999998</v>
          </cell>
          <cell r="I33">
            <v>0.8571428571428571</v>
          </cell>
          <cell r="J33">
            <v>6</v>
          </cell>
          <cell r="K33">
            <v>7</v>
          </cell>
          <cell r="L33">
            <v>2.266537</v>
          </cell>
          <cell r="M33">
            <v>117.95714599999999</v>
          </cell>
          <cell r="N33">
            <v>115.34286</v>
          </cell>
          <cell r="O33">
            <v>2.266534746927551</v>
          </cell>
          <cell r="P33">
            <v>3.2899725000000002</v>
          </cell>
          <cell r="Q33">
            <v>117.95714599999999</v>
          </cell>
          <cell r="R33">
            <v>114.2</v>
          </cell>
          <cell r="S33">
            <v>3.2899702276707465</v>
          </cell>
          <cell r="T33">
            <v>1622</v>
          </cell>
          <cell r="U33">
            <v>1950</v>
          </cell>
          <cell r="V33">
            <v>2050</v>
          </cell>
          <cell r="W33">
            <v>8.0631999999999995E-2</v>
          </cell>
          <cell r="X33">
            <v>7.4026263999999994E-2</v>
          </cell>
          <cell r="Y33">
            <v>8.4228739999999996E-2</v>
          </cell>
          <cell r="Z33">
            <v>0.1457821</v>
          </cell>
          <cell r="AA33">
            <v>90.9</v>
          </cell>
          <cell r="AB33">
            <v>28.000000000000004</v>
          </cell>
          <cell r="AC33">
            <v>92.4</v>
          </cell>
          <cell r="AD33">
            <v>73.2</v>
          </cell>
          <cell r="AE33">
            <v>71.125</v>
          </cell>
          <cell r="AF33">
            <v>87</v>
          </cell>
        </row>
        <row r="34">
          <cell r="A34" t="str">
            <v>INE930P01018</v>
          </cell>
          <cell r="C34" t="str">
            <v>Anupam Rasayan India Ltd.</v>
          </cell>
          <cell r="E34" t="str">
            <v>India</v>
          </cell>
          <cell r="G34">
            <v>980.75</v>
          </cell>
          <cell r="H34">
            <v>11.984848</v>
          </cell>
          <cell r="I34">
            <v>0.22222222222222221</v>
          </cell>
          <cell r="J34">
            <v>2</v>
          </cell>
          <cell r="K34">
            <v>9</v>
          </cell>
          <cell r="L34">
            <v>0</v>
          </cell>
          <cell r="M34">
            <v>26.334444000000001</v>
          </cell>
          <cell r="N34">
            <v>26.334444000000001</v>
          </cell>
          <cell r="O34">
            <v>0</v>
          </cell>
          <cell r="P34">
            <v>38.311149999999998</v>
          </cell>
          <cell r="Q34">
            <v>26.334444000000001</v>
          </cell>
          <cell r="R34">
            <v>19.04</v>
          </cell>
          <cell r="S34">
            <v>38.311155462184885</v>
          </cell>
          <cell r="T34">
            <v>553</v>
          </cell>
          <cell r="U34">
            <v>980</v>
          </cell>
          <cell r="V34">
            <v>1378</v>
          </cell>
          <cell r="W34">
            <v>0</v>
          </cell>
          <cell r="X34">
            <v>2.6851331999999999E-2</v>
          </cell>
          <cell r="Y34">
            <v>3.5799135000000003E-2</v>
          </cell>
          <cell r="Z34">
            <v>0.12594553999999999</v>
          </cell>
          <cell r="AA34">
            <v>33.5</v>
          </cell>
          <cell r="AB34">
            <v>80.100000000000009</v>
          </cell>
          <cell r="AC34">
            <v>13.900000000000002</v>
          </cell>
          <cell r="AD34">
            <v>16</v>
          </cell>
          <cell r="AE34">
            <v>35.875</v>
          </cell>
          <cell r="AF34">
            <v>27.400000000000002</v>
          </cell>
        </row>
        <row r="35">
          <cell r="A35" t="str">
            <v>INE702C01027</v>
          </cell>
          <cell r="C35" t="str">
            <v>APL Apollo Tubes Limited</v>
          </cell>
          <cell r="E35" t="str">
            <v>India</v>
          </cell>
          <cell r="G35">
            <v>1435.15</v>
          </cell>
          <cell r="H35">
            <v>17.537655000000001</v>
          </cell>
          <cell r="I35">
            <v>0.9375</v>
          </cell>
          <cell r="J35">
            <v>15</v>
          </cell>
          <cell r="K35">
            <v>16</v>
          </cell>
          <cell r="L35">
            <v>1.1346700999999999</v>
          </cell>
          <cell r="M35">
            <v>33.363390000000003</v>
          </cell>
          <cell r="N35">
            <v>32.989075</v>
          </cell>
          <cell r="O35">
            <v>1.1346635211808787</v>
          </cell>
          <cell r="P35">
            <v>39.917614</v>
          </cell>
          <cell r="Q35">
            <v>33.363390000000003</v>
          </cell>
          <cell r="R35">
            <v>23.845026000000001</v>
          </cell>
          <cell r="S35">
            <v>39.9176079740907</v>
          </cell>
          <cell r="T35">
            <v>869</v>
          </cell>
          <cell r="U35">
            <v>1459</v>
          </cell>
          <cell r="V35">
            <v>1653</v>
          </cell>
          <cell r="W35">
            <v>2.9720046999999999E-2</v>
          </cell>
          <cell r="X35">
            <v>2.3247317999999999E-2</v>
          </cell>
          <cell r="Y35">
            <v>3.1746323999999999E-2</v>
          </cell>
          <cell r="Z35">
            <v>9.0098016000000003E-2</v>
          </cell>
          <cell r="AA35">
            <v>86.7</v>
          </cell>
          <cell r="AB35">
            <v>80.7</v>
          </cell>
          <cell r="AC35">
            <v>77.2</v>
          </cell>
          <cell r="AD35">
            <v>82.1</v>
          </cell>
          <cell r="AE35">
            <v>81.675000000000011</v>
          </cell>
          <cell r="AF35">
            <v>96.2</v>
          </cell>
        </row>
        <row r="36">
          <cell r="A36" t="str">
            <v>INE437A01024</v>
          </cell>
          <cell r="C36" t="str">
            <v>Apollo Hospitals Enterprise Limited</v>
          </cell>
          <cell r="E36" t="str">
            <v>India</v>
          </cell>
          <cell r="G36">
            <v>5170.8999999999996</v>
          </cell>
          <cell r="H36">
            <v>63.188834999999997</v>
          </cell>
          <cell r="I36">
            <v>1</v>
          </cell>
          <cell r="J36">
            <v>20</v>
          </cell>
          <cell r="K36">
            <v>20</v>
          </cell>
          <cell r="L36">
            <v>0.88576359999999998</v>
          </cell>
          <cell r="M36">
            <v>80.537384000000003</v>
          </cell>
          <cell r="N36">
            <v>79.830280000000002</v>
          </cell>
          <cell r="O36">
            <v>0.88575913801129946</v>
          </cell>
          <cell r="P36">
            <v>37.863599999999998</v>
          </cell>
          <cell r="Q36">
            <v>80.537384000000003</v>
          </cell>
          <cell r="R36">
            <v>58.418163</v>
          </cell>
          <cell r="S36">
            <v>37.86360245528433</v>
          </cell>
          <cell r="T36">
            <v>5000</v>
          </cell>
          <cell r="U36">
            <v>5455</v>
          </cell>
          <cell r="V36">
            <v>6260</v>
          </cell>
          <cell r="W36">
            <v>1.6685313E-2</v>
          </cell>
          <cell r="X36">
            <v>1.557512E-2</v>
          </cell>
          <cell r="Y36">
            <v>2.1992397E-2</v>
          </cell>
          <cell r="Z36">
            <v>0.27316472000000003</v>
          </cell>
          <cell r="AA36">
            <v>84.3</v>
          </cell>
          <cell r="AB36">
            <v>79.5</v>
          </cell>
          <cell r="AC36">
            <v>68.100000000000009</v>
          </cell>
          <cell r="AD36">
            <v>85.7</v>
          </cell>
          <cell r="AE36">
            <v>79.400000000000006</v>
          </cell>
          <cell r="AF36">
            <v>94.6</v>
          </cell>
        </row>
        <row r="37">
          <cell r="A37" t="str">
            <v>INE438A01022</v>
          </cell>
          <cell r="C37" t="str">
            <v>Apollo Tyres Limited.</v>
          </cell>
          <cell r="E37" t="str">
            <v>India</v>
          </cell>
          <cell r="G37">
            <v>414.55</v>
          </cell>
          <cell r="H37">
            <v>5.065836</v>
          </cell>
          <cell r="I37">
            <v>0.55172413793103448</v>
          </cell>
          <cell r="J37">
            <v>16</v>
          </cell>
          <cell r="K37">
            <v>29</v>
          </cell>
          <cell r="M37">
            <v>24.950108</v>
          </cell>
          <cell r="N37">
            <v>24.844919999999998</v>
          </cell>
          <cell r="O37">
            <v>0.42337830027225909</v>
          </cell>
          <cell r="Q37">
            <v>24.950108</v>
          </cell>
          <cell r="R37">
            <v>15.501728999999999</v>
          </cell>
          <cell r="S37">
            <v>60.95048494267963</v>
          </cell>
          <cell r="T37">
            <v>256</v>
          </cell>
          <cell r="U37">
            <v>425</v>
          </cell>
          <cell r="V37">
            <v>519</v>
          </cell>
          <cell r="W37">
            <v>7.0686865E-3</v>
          </cell>
          <cell r="X37">
            <v>6.0186006E-2</v>
          </cell>
          <cell r="Y37">
            <v>7.1669380000000005E-2</v>
          </cell>
          <cell r="Z37">
            <v>7.0879440000000002E-2</v>
          </cell>
          <cell r="AA37">
            <v>33.5</v>
          </cell>
          <cell r="AB37">
            <v>11.600000000000001</v>
          </cell>
          <cell r="AC37">
            <v>57.699999999999996</v>
          </cell>
          <cell r="AD37">
            <v>42.8</v>
          </cell>
          <cell r="AE37">
            <v>36.4</v>
          </cell>
          <cell r="AF37">
            <v>30.599999999999998</v>
          </cell>
        </row>
        <row r="38">
          <cell r="A38" t="str">
            <v>INE852O01025</v>
          </cell>
          <cell r="C38" t="str">
            <v>Aptus Value Housing Finance India Limited</v>
          </cell>
          <cell r="E38" t="str">
            <v>India</v>
          </cell>
          <cell r="G38">
            <v>271.60000000000002</v>
          </cell>
          <cell r="H38">
            <v>3.318975</v>
          </cell>
          <cell r="I38">
            <v>0.90909090909090906</v>
          </cell>
          <cell r="J38">
            <v>10</v>
          </cell>
          <cell r="K38">
            <v>11</v>
          </cell>
          <cell r="L38">
            <v>0.43070819999999999</v>
          </cell>
          <cell r="M38">
            <v>12.007959</v>
          </cell>
          <cell r="N38">
            <v>11.956462</v>
          </cell>
          <cell r="O38">
            <v>0.43070433377365713</v>
          </cell>
          <cell r="P38">
            <v>20.172803999999999</v>
          </cell>
          <cell r="Q38">
            <v>12.007959</v>
          </cell>
          <cell r="R38">
            <v>9.9922439999999995</v>
          </cell>
          <cell r="S38">
            <v>20.172796020593566</v>
          </cell>
          <cell r="T38">
            <v>256</v>
          </cell>
          <cell r="U38">
            <v>325</v>
          </cell>
          <cell r="V38">
            <v>430</v>
          </cell>
          <cell r="W38">
            <v>3.2882019999999998E-2</v>
          </cell>
          <cell r="X38">
            <v>4.4211924E-2</v>
          </cell>
          <cell r="Y38">
            <v>5.3917265999999998E-2</v>
          </cell>
          <cell r="Z38">
            <v>8.6421789999999998E-2</v>
          </cell>
          <cell r="AA38">
            <v>80.300000000000011</v>
          </cell>
          <cell r="AB38">
            <v>56.499999999999993</v>
          </cell>
          <cell r="AC38">
            <v>79.400000000000006</v>
          </cell>
          <cell r="AD38">
            <v>80.300000000000011</v>
          </cell>
          <cell r="AE38">
            <v>74.125</v>
          </cell>
          <cell r="AF38">
            <v>90.4</v>
          </cell>
        </row>
        <row r="39">
          <cell r="A39" t="str">
            <v>INE439A01020</v>
          </cell>
          <cell r="C39" t="str">
            <v>Asahi India Glass Limited</v>
          </cell>
          <cell r="E39" t="str">
            <v>India</v>
          </cell>
          <cell r="G39">
            <v>565</v>
          </cell>
          <cell r="H39">
            <v>6.9043479999999997</v>
          </cell>
          <cell r="I39">
            <v>0.5</v>
          </cell>
          <cell r="J39">
            <v>1</v>
          </cell>
          <cell r="K39">
            <v>2</v>
          </cell>
          <cell r="L39">
            <v>0</v>
          </cell>
          <cell r="M39">
            <v>17</v>
          </cell>
          <cell r="N39">
            <v>17</v>
          </cell>
          <cell r="O39">
            <v>0</v>
          </cell>
          <cell r="P39">
            <v>3.9755324999999999</v>
          </cell>
          <cell r="Q39">
            <v>17</v>
          </cell>
          <cell r="R39">
            <v>16.350000000000001</v>
          </cell>
          <cell r="S39">
            <v>3.9755351681957096</v>
          </cell>
          <cell r="T39">
            <v>468</v>
          </cell>
          <cell r="U39">
            <v>509</v>
          </cell>
          <cell r="V39">
            <v>550</v>
          </cell>
          <cell r="W39">
            <v>0</v>
          </cell>
          <cell r="X39">
            <v>3.0088495E-2</v>
          </cell>
          <cell r="Y39">
            <v>3.7964600000000001E-2</v>
          </cell>
          <cell r="Z39">
            <v>0.14394465000000001</v>
          </cell>
          <cell r="AA39">
            <v>33.5</v>
          </cell>
          <cell r="AB39">
            <v>28.799999999999997</v>
          </cell>
          <cell r="AC39">
            <v>13.900000000000002</v>
          </cell>
          <cell r="AD39">
            <v>35.699999999999996</v>
          </cell>
          <cell r="AE39">
            <v>27.975000000000001</v>
          </cell>
          <cell r="AF39">
            <v>20.100000000000001</v>
          </cell>
        </row>
        <row r="40">
          <cell r="A40" t="str">
            <v>INE208A01029</v>
          </cell>
          <cell r="C40" t="str">
            <v>Ashok Leyland Limited</v>
          </cell>
          <cell r="E40" t="str">
            <v>India</v>
          </cell>
          <cell r="G40">
            <v>182.4</v>
          </cell>
          <cell r="H40">
            <v>2.2289433000000001</v>
          </cell>
          <cell r="I40">
            <v>0.83333333333333337</v>
          </cell>
          <cell r="J40">
            <v>35</v>
          </cell>
          <cell r="K40">
            <v>42</v>
          </cell>
          <cell r="L40">
            <v>7.4415072999999996</v>
          </cell>
          <cell r="M40">
            <v>8.1284749999999999</v>
          </cell>
          <cell r="N40">
            <v>7.5654890000000004</v>
          </cell>
          <cell r="O40">
            <v>7.4415017984957643</v>
          </cell>
          <cell r="P40">
            <v>113.05162</v>
          </cell>
          <cell r="Q40">
            <v>8.1284749999999999</v>
          </cell>
          <cell r="R40">
            <v>3.8152613999999998</v>
          </cell>
          <cell r="S40">
            <v>113.05158802487294</v>
          </cell>
          <cell r="T40">
            <v>127</v>
          </cell>
          <cell r="U40">
            <v>200</v>
          </cell>
          <cell r="V40">
            <v>230</v>
          </cell>
          <cell r="W40">
            <v>0.1152161</v>
          </cell>
          <cell r="X40">
            <v>4.4564010000000001E-2</v>
          </cell>
          <cell r="Y40">
            <v>5.3565149999999999E-2</v>
          </cell>
          <cell r="Z40">
            <v>0.23232707</v>
          </cell>
          <cell r="AA40">
            <v>96.899999999999991</v>
          </cell>
          <cell r="AB40">
            <v>92.300000000000011</v>
          </cell>
          <cell r="AC40">
            <v>94.8</v>
          </cell>
          <cell r="AD40">
            <v>67.800000000000011</v>
          </cell>
          <cell r="AE40">
            <v>87.95</v>
          </cell>
          <cell r="AF40">
            <v>98.6</v>
          </cell>
        </row>
        <row r="41">
          <cell r="A41" t="str">
            <v>INE021A01026</v>
          </cell>
          <cell r="C41" t="str">
            <v>Asian Paints Ltd.</v>
          </cell>
          <cell r="E41" t="str">
            <v>India</v>
          </cell>
          <cell r="G41">
            <v>3542.1</v>
          </cell>
          <cell r="H41">
            <v>43.284762999999998</v>
          </cell>
          <cell r="I41">
            <v>0.41025641025641024</v>
          </cell>
          <cell r="J41">
            <v>16</v>
          </cell>
          <cell r="K41">
            <v>39</v>
          </cell>
          <cell r="L41">
            <v>0.30979896000000001</v>
          </cell>
          <cell r="M41">
            <v>53.121789999999997</v>
          </cell>
          <cell r="N41">
            <v>52.957729999999998</v>
          </cell>
          <cell r="O41">
            <v>0.30979424533490452</v>
          </cell>
          <cell r="P41">
            <v>26.910820000000001</v>
          </cell>
          <cell r="Q41">
            <v>53.121789999999997</v>
          </cell>
          <cell r="R41">
            <v>41.857574</v>
          </cell>
          <cell r="S41">
            <v>26.910819055112945</v>
          </cell>
          <cell r="T41">
            <v>2500</v>
          </cell>
          <cell r="U41">
            <v>3225</v>
          </cell>
          <cell r="V41">
            <v>3880</v>
          </cell>
          <cell r="W41">
            <v>2.0517084999999999E-3</v>
          </cell>
          <cell r="X41">
            <v>1.499726E-2</v>
          </cell>
          <cell r="Y41">
            <v>1.7261095000000001E-2</v>
          </cell>
          <cell r="Z41">
            <v>0.10714565</v>
          </cell>
          <cell r="AA41">
            <v>77.3</v>
          </cell>
          <cell r="AB41">
            <v>66.3</v>
          </cell>
          <cell r="AC41">
            <v>47.8</v>
          </cell>
          <cell r="AD41">
            <v>26.700000000000003</v>
          </cell>
          <cell r="AE41">
            <v>54.524999999999991</v>
          </cell>
          <cell r="AF41">
            <v>61.1</v>
          </cell>
        </row>
        <row r="42">
          <cell r="A42" t="str">
            <v>INE914M01019</v>
          </cell>
          <cell r="C42" t="str">
            <v>Aster DM Healthcare Ltd.</v>
          </cell>
          <cell r="E42" t="str">
            <v>India</v>
          </cell>
          <cell r="G42">
            <v>305.25</v>
          </cell>
          <cell r="H42">
            <v>3.7301807</v>
          </cell>
          <cell r="I42">
            <v>0.8571428571428571</v>
          </cell>
          <cell r="J42">
            <v>6</v>
          </cell>
          <cell r="K42">
            <v>7</v>
          </cell>
          <cell r="L42">
            <v>3.5271292000000001</v>
          </cell>
          <cell r="M42">
            <v>13.711429000000001</v>
          </cell>
          <cell r="N42">
            <v>13.244286000000001</v>
          </cell>
          <cell r="O42">
            <v>3.5271286047432016</v>
          </cell>
          <cell r="P42">
            <v>59.106316</v>
          </cell>
          <cell r="Q42">
            <v>13.711429000000001</v>
          </cell>
          <cell r="R42">
            <v>8.6177779999999995</v>
          </cell>
          <cell r="S42">
            <v>59.106314876062036</v>
          </cell>
          <cell r="T42">
            <v>280</v>
          </cell>
          <cell r="U42">
            <v>300</v>
          </cell>
          <cell r="V42">
            <v>350</v>
          </cell>
          <cell r="W42">
            <v>3.1594124000000001E-2</v>
          </cell>
          <cell r="X42">
            <v>4.4918682000000001E-2</v>
          </cell>
          <cell r="Y42">
            <v>5.7550012999999997E-2</v>
          </cell>
          <cell r="Z42">
            <v>0.16221751000000001</v>
          </cell>
          <cell r="AA42">
            <v>92.7</v>
          </cell>
          <cell r="AB42">
            <v>88.3</v>
          </cell>
          <cell r="AC42">
            <v>78.400000000000006</v>
          </cell>
          <cell r="AD42">
            <v>73.2</v>
          </cell>
          <cell r="AE42">
            <v>83.149999999999991</v>
          </cell>
          <cell r="AF42">
            <v>96.6</v>
          </cell>
        </row>
        <row r="43">
          <cell r="A43" t="str">
            <v>INE006I01046</v>
          </cell>
          <cell r="C43" t="str">
            <v>Astral Limited</v>
          </cell>
          <cell r="E43" t="str">
            <v>India</v>
          </cell>
          <cell r="G43">
            <v>1891.4</v>
          </cell>
          <cell r="H43">
            <v>23.113067999999998</v>
          </cell>
          <cell r="I43">
            <v>0.34782608695652173</v>
          </cell>
          <cell r="J43">
            <v>8</v>
          </cell>
          <cell r="K43">
            <v>23</v>
          </cell>
          <cell r="L43">
            <v>0.13308027</v>
          </cell>
          <cell r="M43">
            <v>25.203913</v>
          </cell>
          <cell r="N43">
            <v>25.170415999999999</v>
          </cell>
          <cell r="O43">
            <v>0.13308083585110708</v>
          </cell>
          <cell r="P43">
            <v>47.537500000000001</v>
          </cell>
          <cell r="Q43">
            <v>25.203913</v>
          </cell>
          <cell r="R43">
            <v>17.083055000000002</v>
          </cell>
          <cell r="S43">
            <v>47.537504269581746</v>
          </cell>
          <cell r="T43">
            <v>1400</v>
          </cell>
          <cell r="U43">
            <v>1780</v>
          </cell>
          <cell r="V43">
            <v>2260</v>
          </cell>
          <cell r="W43">
            <v>-3.3740193000000003E-3</v>
          </cell>
          <cell r="X43">
            <v>1.3325531999999999E-2</v>
          </cell>
          <cell r="Y43">
            <v>1.6481696000000001E-2</v>
          </cell>
          <cell r="Z43">
            <v>7.0313819999999999E-2</v>
          </cell>
          <cell r="AA43">
            <v>72.8</v>
          </cell>
          <cell r="AB43">
            <v>84.7</v>
          </cell>
          <cell r="AC43">
            <v>10.9</v>
          </cell>
          <cell r="AD43">
            <v>21.4</v>
          </cell>
          <cell r="AE43">
            <v>47.45</v>
          </cell>
          <cell r="AF43">
            <v>48</v>
          </cell>
        </row>
        <row r="44">
          <cell r="A44" t="str">
            <v>INE203A01020</v>
          </cell>
          <cell r="C44" t="str">
            <v>AstraZeneca Pharma India Limited</v>
          </cell>
          <cell r="E44" t="str">
            <v>India</v>
          </cell>
          <cell r="G44">
            <v>3769.4</v>
          </cell>
          <cell r="H44">
            <v>46.062385999999996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 t="e">
            <v>#N/A</v>
          </cell>
          <cell r="Z44">
            <v>0.124856226</v>
          </cell>
          <cell r="AA44">
            <v>33.5</v>
          </cell>
          <cell r="AB44">
            <v>11.600000000000001</v>
          </cell>
          <cell r="AC44">
            <v>13.900000000000002</v>
          </cell>
          <cell r="AD44">
            <v>1.7000000000000002</v>
          </cell>
          <cell r="AE44">
            <v>15.175000000000001</v>
          </cell>
          <cell r="AF44">
            <v>1.7000000000000002</v>
          </cell>
        </row>
        <row r="45">
          <cell r="A45" t="str">
            <v>INE100A01010</v>
          </cell>
          <cell r="C45" t="str">
            <v>Atul Limited</v>
          </cell>
          <cell r="E45" t="str">
            <v>India</v>
          </cell>
          <cell r="G45">
            <v>6703.3</v>
          </cell>
          <cell r="H45">
            <v>81.914894000000004</v>
          </cell>
          <cell r="I45">
            <v>0.15384615384615385</v>
          </cell>
          <cell r="J45">
            <v>2</v>
          </cell>
          <cell r="K45">
            <v>13</v>
          </cell>
          <cell r="M45">
            <v>200.3475</v>
          </cell>
          <cell r="N45">
            <v>211.80551</v>
          </cell>
          <cell r="O45">
            <v>-5.4096845733616616</v>
          </cell>
          <cell r="Q45">
            <v>200.3475</v>
          </cell>
          <cell r="R45">
            <v>203.28629000000001</v>
          </cell>
          <cell r="S45">
            <v>-1.4456410218318227</v>
          </cell>
          <cell r="T45">
            <v>4910</v>
          </cell>
          <cell r="U45">
            <v>6431</v>
          </cell>
          <cell r="V45">
            <v>8248</v>
          </cell>
          <cell r="W45">
            <v>-6.5946927000000002E-2</v>
          </cell>
          <cell r="X45">
            <v>2.988789E-2</v>
          </cell>
          <cell r="Y45">
            <v>3.6404602000000001E-2</v>
          </cell>
          <cell r="Z45">
            <v>0.15203811</v>
          </cell>
          <cell r="AA45">
            <v>33.5</v>
          </cell>
          <cell r="AB45">
            <v>11.600000000000001</v>
          </cell>
          <cell r="AC45">
            <v>1.0999999999999999</v>
          </cell>
          <cell r="AD45">
            <v>14.2</v>
          </cell>
          <cell r="AE45">
            <v>15.100000000000001</v>
          </cell>
          <cell r="AF45">
            <v>1.5</v>
          </cell>
        </row>
        <row r="46">
          <cell r="A46" t="str">
            <v>INE949L01017</v>
          </cell>
          <cell r="C46" t="str">
            <v>AU Small Finance Bank Limited</v>
          </cell>
          <cell r="E46" t="str">
            <v>India</v>
          </cell>
          <cell r="G46">
            <v>739.45</v>
          </cell>
          <cell r="H46">
            <v>9.0361410000000006</v>
          </cell>
          <cell r="I46">
            <v>0.42307692307692307</v>
          </cell>
          <cell r="J46">
            <v>11</v>
          </cell>
          <cell r="K46">
            <v>26</v>
          </cell>
          <cell r="L46">
            <v>0.18105333000000001</v>
          </cell>
          <cell r="M46">
            <v>25.602481999999998</v>
          </cell>
          <cell r="N46">
            <v>25.556211000000001</v>
          </cell>
          <cell r="O46">
            <v>0.18105579109515268</v>
          </cell>
          <cell r="P46">
            <v>19.60585</v>
          </cell>
          <cell r="Q46">
            <v>25.602481999999998</v>
          </cell>
          <cell r="R46">
            <v>21.405709999999999</v>
          </cell>
          <cell r="S46">
            <v>19.605852830856808</v>
          </cell>
          <cell r="T46">
            <v>560</v>
          </cell>
          <cell r="U46">
            <v>772.5</v>
          </cell>
          <cell r="V46">
            <v>925</v>
          </cell>
          <cell r="W46">
            <v>2.6060192999999999E-2</v>
          </cell>
          <cell r="X46">
            <v>3.4623682000000003E-2</v>
          </cell>
          <cell r="Y46">
            <v>4.4465233E-2</v>
          </cell>
          <cell r="Z46">
            <v>0.13434146</v>
          </cell>
          <cell r="AA46">
            <v>74</v>
          </cell>
          <cell r="AB46">
            <v>54.7</v>
          </cell>
          <cell r="AC46">
            <v>75</v>
          </cell>
          <cell r="AD46">
            <v>28.499999999999996</v>
          </cell>
          <cell r="AE46">
            <v>58.05</v>
          </cell>
          <cell r="AF46">
            <v>69.3</v>
          </cell>
        </row>
        <row r="47">
          <cell r="A47" t="str">
            <v>INE406A01037</v>
          </cell>
          <cell r="C47" t="str">
            <v>Aurobindo Pharma Ltd</v>
          </cell>
          <cell r="E47" t="str">
            <v>India</v>
          </cell>
          <cell r="G47">
            <v>785.15</v>
          </cell>
          <cell r="H47">
            <v>9.5945999999999998</v>
          </cell>
          <cell r="I47">
            <v>0.65384615384615385</v>
          </cell>
          <cell r="J47">
            <v>17</v>
          </cell>
          <cell r="K47">
            <v>26</v>
          </cell>
          <cell r="L47">
            <v>4.6656620000000003E-2</v>
          </cell>
          <cell r="M47">
            <v>45.38223</v>
          </cell>
          <cell r="N47">
            <v>45.361065000000004</v>
          </cell>
          <cell r="O47">
            <v>4.6658957412026858E-2</v>
          </cell>
          <cell r="P47">
            <v>33.102412999999999</v>
          </cell>
          <cell r="Q47">
            <v>45.38223</v>
          </cell>
          <cell r="R47">
            <v>34.095722000000002</v>
          </cell>
          <cell r="S47">
            <v>33.102416778269131</v>
          </cell>
          <cell r="T47">
            <v>585</v>
          </cell>
          <cell r="U47">
            <v>686.5</v>
          </cell>
          <cell r="V47">
            <v>809</v>
          </cell>
          <cell r="W47">
            <v>2.7797934999999999E-2</v>
          </cell>
          <cell r="X47">
            <v>5.7800709999999998E-2</v>
          </cell>
          <cell r="Y47">
            <v>6.6868834000000002E-2</v>
          </cell>
          <cell r="Z47">
            <v>9.7362229999999994E-2</v>
          </cell>
          <cell r="AA47">
            <v>70.199999999999989</v>
          </cell>
          <cell r="AB47">
            <v>72.5</v>
          </cell>
          <cell r="AC47">
            <v>76.2</v>
          </cell>
          <cell r="AD47">
            <v>53.5</v>
          </cell>
          <cell r="AE47">
            <v>68.099999999999994</v>
          </cell>
          <cell r="AF47">
            <v>83.2</v>
          </cell>
        </row>
        <row r="48">
          <cell r="A48" t="str">
            <v>INE871C01038</v>
          </cell>
          <cell r="C48" t="str">
            <v>Avanti Feeds Limited</v>
          </cell>
          <cell r="E48" t="str">
            <v>India</v>
          </cell>
          <cell r="G48">
            <v>394.35</v>
          </cell>
          <cell r="H48">
            <v>4.8189900000000003</v>
          </cell>
          <cell r="I48">
            <v>0.8</v>
          </cell>
          <cell r="J48">
            <v>4</v>
          </cell>
          <cell r="K48">
            <v>5</v>
          </cell>
          <cell r="L48">
            <v>-0.39158407000000001</v>
          </cell>
          <cell r="M48">
            <v>27.218</v>
          </cell>
          <cell r="N48">
            <v>27.324999999999999</v>
          </cell>
          <cell r="O48">
            <v>-0.39158279963402709</v>
          </cell>
          <cell r="P48">
            <v>33.639935000000001</v>
          </cell>
          <cell r="Q48">
            <v>27.218</v>
          </cell>
          <cell r="R48">
            <v>20.366667</v>
          </cell>
          <cell r="S48">
            <v>33.639932346318616</v>
          </cell>
          <cell r="T48">
            <v>353</v>
          </cell>
          <cell r="U48">
            <v>441</v>
          </cell>
          <cell r="V48">
            <v>475</v>
          </cell>
          <cell r="W48">
            <v>4.2849009999999998E-3</v>
          </cell>
          <cell r="X48">
            <v>6.9019906000000006E-2</v>
          </cell>
          <cell r="Y48">
            <v>8.9704580000000006E-2</v>
          </cell>
          <cell r="Z48">
            <v>0.13230749999999999</v>
          </cell>
          <cell r="AA48">
            <v>24</v>
          </cell>
          <cell r="AB48">
            <v>73.7</v>
          </cell>
          <cell r="AC48">
            <v>52.7</v>
          </cell>
          <cell r="AD48">
            <v>64.2</v>
          </cell>
          <cell r="AE48">
            <v>53.650000000000006</v>
          </cell>
          <cell r="AF48">
            <v>59.699999999999996</v>
          </cell>
        </row>
        <row r="49">
          <cell r="A49" t="str">
            <v>INE192R01011</v>
          </cell>
          <cell r="C49" t="str">
            <v>Avenue Supermarts Ltd.</v>
          </cell>
          <cell r="E49" t="str">
            <v>India</v>
          </cell>
          <cell r="G49">
            <v>3668.05</v>
          </cell>
          <cell r="H49">
            <v>44.823883000000002</v>
          </cell>
          <cell r="I49">
            <v>0.29166666666666669</v>
          </cell>
          <cell r="J49">
            <v>7</v>
          </cell>
          <cell r="K49">
            <v>24</v>
          </cell>
          <cell r="L49">
            <v>-3.3912765999999999</v>
          </cell>
          <cell r="M49">
            <v>43.845444000000001</v>
          </cell>
          <cell r="N49">
            <v>45.38456</v>
          </cell>
          <cell r="O49">
            <v>-3.3912766808800177</v>
          </cell>
          <cell r="P49">
            <v>14.419376</v>
          </cell>
          <cell r="Q49">
            <v>43.845444000000001</v>
          </cell>
          <cell r="R49">
            <v>38.319946000000002</v>
          </cell>
          <cell r="S49">
            <v>14.419378357161561</v>
          </cell>
          <cell r="T49">
            <v>3050</v>
          </cell>
          <cell r="U49">
            <v>3743</v>
          </cell>
          <cell r="V49">
            <v>5055</v>
          </cell>
          <cell r="W49">
            <v>-8.7212239999999994E-4</v>
          </cell>
          <cell r="X49">
            <v>1.1953338000000001E-2</v>
          </cell>
          <cell r="Y49">
            <v>1.50573375E-2</v>
          </cell>
          <cell r="Z49">
            <v>0.15451625999999999</v>
          </cell>
          <cell r="AA49">
            <v>6.6000000000000005</v>
          </cell>
          <cell r="AB49">
            <v>46</v>
          </cell>
          <cell r="AC49">
            <v>13.3</v>
          </cell>
          <cell r="AD49">
            <v>17.8</v>
          </cell>
          <cell r="AE49">
            <v>20.925000000000001</v>
          </cell>
          <cell r="AF49">
            <v>15.299999999999999</v>
          </cell>
        </row>
        <row r="50">
          <cell r="A50" t="str">
            <v>INE238A01034</v>
          </cell>
          <cell r="C50" t="str">
            <v>Axis Bank Limited</v>
          </cell>
          <cell r="E50" t="str">
            <v>India</v>
          </cell>
          <cell r="G50">
            <v>971.55</v>
          </cell>
          <cell r="H50">
            <v>11.872423</v>
          </cell>
          <cell r="I50">
            <v>0.95348837209302328</v>
          </cell>
          <cell r="J50">
            <v>41</v>
          </cell>
          <cell r="K50">
            <v>43</v>
          </cell>
          <cell r="L50">
            <v>-2.1367956E-2</v>
          </cell>
          <cell r="M50">
            <v>77.712829999999997</v>
          </cell>
          <cell r="N50">
            <v>77.729439999999997</v>
          </cell>
          <cell r="O50">
            <v>-2.1368994810722075E-2</v>
          </cell>
          <cell r="P50">
            <v>12.996604</v>
          </cell>
          <cell r="Q50">
            <v>77.712829999999997</v>
          </cell>
          <cell r="R50">
            <v>68.774479999999997</v>
          </cell>
          <cell r="S50">
            <v>12.996608625757688</v>
          </cell>
          <cell r="T50">
            <v>924</v>
          </cell>
          <cell r="U50">
            <v>1100</v>
          </cell>
          <cell r="V50">
            <v>1300</v>
          </cell>
          <cell r="W50">
            <v>4.4022319999999998E-3</v>
          </cell>
          <cell r="X50">
            <v>7.9988500000000004E-2</v>
          </cell>
          <cell r="Y50">
            <v>9.2701350000000002E-2</v>
          </cell>
          <cell r="Z50">
            <v>0.12648696000000001</v>
          </cell>
          <cell r="AA50">
            <v>32.5</v>
          </cell>
          <cell r="AB50">
            <v>43.4</v>
          </cell>
          <cell r="AC50">
            <v>52.900000000000006</v>
          </cell>
          <cell r="AD50">
            <v>83.899999999999991</v>
          </cell>
          <cell r="AE50">
            <v>53.174999999999997</v>
          </cell>
          <cell r="AF50">
            <v>58.9</v>
          </cell>
        </row>
        <row r="51">
          <cell r="A51" t="str">
            <v>INE917I01010</v>
          </cell>
          <cell r="C51" t="str">
            <v>Bajaj Auto Limited</v>
          </cell>
          <cell r="E51" t="str">
            <v>India</v>
          </cell>
          <cell r="G51">
            <v>4883.05</v>
          </cell>
          <cell r="H51">
            <v>59.671284</v>
          </cell>
          <cell r="I51">
            <v>0.58139534883720934</v>
          </cell>
          <cell r="J51">
            <v>25</v>
          </cell>
          <cell r="K51">
            <v>43</v>
          </cell>
          <cell r="L51">
            <v>1.1652802</v>
          </cell>
          <cell r="M51">
            <v>238.37383</v>
          </cell>
          <cell r="N51">
            <v>235.62809999999999</v>
          </cell>
          <cell r="O51">
            <v>1.1652812207033181</v>
          </cell>
          <cell r="P51">
            <v>17.478149999999999</v>
          </cell>
          <cell r="Q51">
            <v>238.37383</v>
          </cell>
          <cell r="R51">
            <v>202.90907000000001</v>
          </cell>
          <cell r="S51">
            <v>17.478154130813373</v>
          </cell>
          <cell r="T51">
            <v>4000</v>
          </cell>
          <cell r="U51">
            <v>4840</v>
          </cell>
          <cell r="V51">
            <v>5600</v>
          </cell>
          <cell r="W51">
            <v>3.7620862000000005E-2</v>
          </cell>
          <cell r="X51">
            <v>4.8816588000000001E-2</v>
          </cell>
          <cell r="Y51">
            <v>5.5584960000000003E-2</v>
          </cell>
          <cell r="Z51">
            <v>8.7531970000000001E-2</v>
          </cell>
          <cell r="AA51">
            <v>86.9</v>
          </cell>
          <cell r="AB51">
            <v>50.9</v>
          </cell>
          <cell r="AC51">
            <v>82</v>
          </cell>
          <cell r="AD51">
            <v>44.6</v>
          </cell>
          <cell r="AE51">
            <v>66.100000000000009</v>
          </cell>
          <cell r="AF51">
            <v>81</v>
          </cell>
        </row>
        <row r="52">
          <cell r="A52" t="str">
            <v>INE193E01025</v>
          </cell>
          <cell r="C52" t="str">
            <v>Bajaj Electricals Limited</v>
          </cell>
          <cell r="E52" t="str">
            <v>India</v>
          </cell>
          <cell r="G52">
            <v>1230.05</v>
          </cell>
          <cell r="H52">
            <v>15.031316</v>
          </cell>
          <cell r="I52">
            <v>0.70588235294117652</v>
          </cell>
          <cell r="J52">
            <v>12</v>
          </cell>
          <cell r="K52">
            <v>17</v>
          </cell>
          <cell r="L52">
            <v>-2.5235113999999998</v>
          </cell>
          <cell r="M52">
            <v>28.227692000000001</v>
          </cell>
          <cell r="N52">
            <v>28.958462000000001</v>
          </cell>
          <cell r="O52">
            <v>-2.5235110897809387</v>
          </cell>
          <cell r="P52">
            <v>26.129099</v>
          </cell>
          <cell r="Q52">
            <v>28.227692000000001</v>
          </cell>
          <cell r="R52">
            <v>22.38</v>
          </cell>
          <cell r="S52">
            <v>26.129097408400369</v>
          </cell>
          <cell r="T52">
            <v>975</v>
          </cell>
          <cell r="U52">
            <v>1306</v>
          </cell>
          <cell r="V52">
            <v>1526</v>
          </cell>
          <cell r="W52">
            <v>4.2454470000000003E-3</v>
          </cell>
          <cell r="X52">
            <v>2.2948409999999999E-2</v>
          </cell>
          <cell r="Y52">
            <v>3.049907E-2</v>
          </cell>
          <cell r="Z52">
            <v>0.22045754000000001</v>
          </cell>
          <cell r="AA52">
            <v>9</v>
          </cell>
          <cell r="AB52">
            <v>65.5</v>
          </cell>
          <cell r="AC52">
            <v>52.300000000000004</v>
          </cell>
          <cell r="AD52">
            <v>60.699999999999996</v>
          </cell>
          <cell r="AE52">
            <v>46.875</v>
          </cell>
          <cell r="AF52">
            <v>47</v>
          </cell>
        </row>
        <row r="53">
          <cell r="A53" t="str">
            <v>INE296A01024</v>
          </cell>
          <cell r="C53" t="str">
            <v>Bajaj Finance Limited</v>
          </cell>
          <cell r="E53" t="str">
            <v>India</v>
          </cell>
          <cell r="G53">
            <v>7579.15</v>
          </cell>
          <cell r="H53">
            <v>92.617850000000004</v>
          </cell>
          <cell r="I53">
            <v>0.7142857142857143</v>
          </cell>
          <cell r="J53">
            <v>20</v>
          </cell>
          <cell r="K53">
            <v>28</v>
          </cell>
          <cell r="L53">
            <v>1.4523197000000001</v>
          </cell>
          <cell r="M53">
            <v>234.08304000000001</v>
          </cell>
          <cell r="N53">
            <v>230.73206999999999</v>
          </cell>
          <cell r="O53">
            <v>1.452320867229262</v>
          </cell>
          <cell r="P53">
            <v>25.541222000000001</v>
          </cell>
          <cell r="Q53">
            <v>234.08304000000001</v>
          </cell>
          <cell r="R53">
            <v>186.45910000000001</v>
          </cell>
          <cell r="S53">
            <v>25.541225931048682</v>
          </cell>
          <cell r="T53">
            <v>5200</v>
          </cell>
          <cell r="U53">
            <v>8057.5</v>
          </cell>
          <cell r="V53">
            <v>9650</v>
          </cell>
          <cell r="W53">
            <v>8.6887649999999997E-2</v>
          </cell>
          <cell r="X53">
            <v>3.088513E-2</v>
          </cell>
          <cell r="Y53">
            <v>3.8373419999999998E-2</v>
          </cell>
          <cell r="Z53">
            <v>0.15497030000000001</v>
          </cell>
          <cell r="AA53">
            <v>88.3</v>
          </cell>
          <cell r="AB53">
            <v>64.7</v>
          </cell>
          <cell r="AC53">
            <v>93</v>
          </cell>
          <cell r="AD53">
            <v>62.5</v>
          </cell>
          <cell r="AE53">
            <v>77.125</v>
          </cell>
          <cell r="AF53">
            <v>92.600000000000009</v>
          </cell>
        </row>
        <row r="54">
          <cell r="A54" t="str">
            <v>INE918I01026</v>
          </cell>
          <cell r="C54" t="str">
            <v>Bajaj Finserv Limited</v>
          </cell>
          <cell r="E54" t="str">
            <v>India</v>
          </cell>
          <cell r="G54">
            <v>1657.7</v>
          </cell>
          <cell r="H54">
            <v>20.257235000000001</v>
          </cell>
          <cell r="I54">
            <v>0.8</v>
          </cell>
          <cell r="J54">
            <v>8</v>
          </cell>
          <cell r="K54">
            <v>10</v>
          </cell>
          <cell r="L54">
            <v>-1.3874815</v>
          </cell>
          <cell r="M54">
            <v>54.147427</v>
          </cell>
          <cell r="N54">
            <v>54.909283000000002</v>
          </cell>
          <cell r="O54">
            <v>-1.3874812388280477</v>
          </cell>
          <cell r="P54">
            <v>22.904045</v>
          </cell>
          <cell r="Q54">
            <v>54.147427</v>
          </cell>
          <cell r="R54">
            <v>44.056666999999997</v>
          </cell>
          <cell r="S54">
            <v>22.904047643912783</v>
          </cell>
          <cell r="T54">
            <v>1170</v>
          </cell>
          <cell r="U54">
            <v>1562.5</v>
          </cell>
          <cell r="V54">
            <v>1700</v>
          </cell>
          <cell r="W54">
            <v>-4.8701298000000002E-3</v>
          </cell>
          <cell r="X54">
            <v>3.2664190000000003E-2</v>
          </cell>
          <cell r="Y54">
            <v>3.9763935E-2</v>
          </cell>
          <cell r="Z54">
            <v>0.16815099999999999</v>
          </cell>
          <cell r="AA54">
            <v>12.8</v>
          </cell>
          <cell r="AB54">
            <v>60.3</v>
          </cell>
          <cell r="AC54">
            <v>10.100000000000001</v>
          </cell>
          <cell r="AD54">
            <v>64.2</v>
          </cell>
          <cell r="AE54">
            <v>36.849999999999994</v>
          </cell>
          <cell r="AF54">
            <v>32.4</v>
          </cell>
        </row>
        <row r="55">
          <cell r="A55" t="str">
            <v>INE118A01012</v>
          </cell>
          <cell r="C55" t="str">
            <v>Bajaj Holdings &amp; Investment Limited.</v>
          </cell>
          <cell r="E55" t="str">
            <v>India</v>
          </cell>
          <cell r="G55">
            <v>7424.9</v>
          </cell>
          <cell r="H55">
            <v>90.732900000000001</v>
          </cell>
          <cell r="I55">
            <v>0</v>
          </cell>
          <cell r="J55">
            <v>0</v>
          </cell>
          <cell r="K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 t="e">
            <v>#N/A</v>
          </cell>
          <cell r="Z55">
            <v>0.46642756000000002</v>
          </cell>
          <cell r="AA55">
            <v>33.5</v>
          </cell>
          <cell r="AB55">
            <v>11.600000000000001</v>
          </cell>
          <cell r="AC55">
            <v>13.900000000000002</v>
          </cell>
          <cell r="AD55">
            <v>1.7000000000000002</v>
          </cell>
          <cell r="AE55">
            <v>15.175000000000001</v>
          </cell>
          <cell r="AF55">
            <v>1.7000000000000002</v>
          </cell>
        </row>
        <row r="56">
          <cell r="A56" t="str">
            <v>INE050E01027</v>
          </cell>
          <cell r="C56" t="str">
            <v>Balaji Amines Limited</v>
          </cell>
          <cell r="E56" t="str">
            <v>India</v>
          </cell>
          <cell r="G56">
            <v>2191.6999999999998</v>
          </cell>
          <cell r="H56">
            <v>26.782758999999999</v>
          </cell>
          <cell r="I56">
            <v>1</v>
          </cell>
          <cell r="J56">
            <v>5</v>
          </cell>
          <cell r="K56">
            <v>5</v>
          </cell>
          <cell r="L56">
            <v>0</v>
          </cell>
          <cell r="M56">
            <v>136.84800000000001</v>
          </cell>
          <cell r="N56">
            <v>136.84800000000001</v>
          </cell>
          <cell r="O56">
            <v>0</v>
          </cell>
          <cell r="P56">
            <v>-1.4181714999999999</v>
          </cell>
          <cell r="Q56">
            <v>136.84800000000001</v>
          </cell>
          <cell r="R56">
            <v>138.81666999999999</v>
          </cell>
          <cell r="S56">
            <v>-1.4181798194697892</v>
          </cell>
          <cell r="T56">
            <v>3090</v>
          </cell>
          <cell r="U56">
            <v>3277.5</v>
          </cell>
          <cell r="V56">
            <v>3373</v>
          </cell>
          <cell r="W56">
            <v>0</v>
          </cell>
          <cell r="X56">
            <v>6.2439210000000002E-2</v>
          </cell>
          <cell r="Y56">
            <v>7.5163569999999999E-2</v>
          </cell>
          <cell r="Z56">
            <v>0.11470786500000001</v>
          </cell>
          <cell r="AA56">
            <v>33.5</v>
          </cell>
          <cell r="AB56">
            <v>9.8000000000000007</v>
          </cell>
          <cell r="AC56">
            <v>13.900000000000002</v>
          </cell>
          <cell r="AD56">
            <v>85.7</v>
          </cell>
          <cell r="AE56">
            <v>35.725000000000001</v>
          </cell>
          <cell r="AF56">
            <v>27</v>
          </cell>
        </row>
        <row r="57">
          <cell r="A57" t="str">
            <v>INE787D01026</v>
          </cell>
          <cell r="C57" t="str">
            <v>Balkrishna Industries Limited</v>
          </cell>
          <cell r="E57" t="str">
            <v>India</v>
          </cell>
          <cell r="G57">
            <v>2376.6</v>
          </cell>
          <cell r="H57">
            <v>29.042252999999999</v>
          </cell>
          <cell r="I57">
            <v>0.44</v>
          </cell>
          <cell r="J57">
            <v>11</v>
          </cell>
          <cell r="K57">
            <v>25</v>
          </cell>
          <cell r="L57">
            <v>-1.1461043</v>
          </cell>
          <cell r="M57">
            <v>77.344710000000006</v>
          </cell>
          <cell r="N57">
            <v>78.241439999999997</v>
          </cell>
          <cell r="O57">
            <v>-1.1461062066342231</v>
          </cell>
          <cell r="P57">
            <v>30.844906000000002</v>
          </cell>
          <cell r="Q57">
            <v>77.344710000000006</v>
          </cell>
          <cell r="R57">
            <v>59.111747999999999</v>
          </cell>
          <cell r="S57">
            <v>30.844904129717165</v>
          </cell>
          <cell r="T57">
            <v>1650</v>
          </cell>
          <cell r="U57">
            <v>2346.5</v>
          </cell>
          <cell r="V57">
            <v>2740</v>
          </cell>
          <cell r="W57">
            <v>2.7007693999999999E-2</v>
          </cell>
          <cell r="X57">
            <v>3.254427E-2</v>
          </cell>
          <cell r="Y57">
            <v>3.9942708E-2</v>
          </cell>
          <cell r="Z57">
            <v>0.20508056999999999</v>
          </cell>
          <cell r="AA57">
            <v>14.399999999999999</v>
          </cell>
          <cell r="AB57">
            <v>70.5</v>
          </cell>
          <cell r="AC57">
            <v>75.8</v>
          </cell>
          <cell r="AD57">
            <v>30.3</v>
          </cell>
          <cell r="AE57">
            <v>47.75</v>
          </cell>
          <cell r="AF57">
            <v>48.8</v>
          </cell>
        </row>
        <row r="58">
          <cell r="A58" t="str">
            <v>INE119A01028</v>
          </cell>
          <cell r="C58" t="str">
            <v>Balrampur Chini Mills Ltd</v>
          </cell>
          <cell r="E58" t="str">
            <v>India</v>
          </cell>
          <cell r="G58">
            <v>396.25</v>
          </cell>
          <cell r="H58">
            <v>4.8422083999999996</v>
          </cell>
          <cell r="I58">
            <v>0.9</v>
          </cell>
          <cell r="J58">
            <v>9</v>
          </cell>
          <cell r="K58">
            <v>10</v>
          </cell>
          <cell r="L58">
            <v>0</v>
          </cell>
          <cell r="M58">
            <v>26.98</v>
          </cell>
          <cell r="N58">
            <v>26.98</v>
          </cell>
          <cell r="O58">
            <v>0</v>
          </cell>
          <cell r="P58">
            <v>69.792320000000004</v>
          </cell>
          <cell r="Q58">
            <v>26.98</v>
          </cell>
          <cell r="R58">
            <v>15.89</v>
          </cell>
          <cell r="S58">
            <v>69.792322215229703</v>
          </cell>
          <cell r="T58">
            <v>229</v>
          </cell>
          <cell r="U58">
            <v>470</v>
          </cell>
          <cell r="V58">
            <v>540</v>
          </cell>
          <cell r="W58">
            <v>1.2884294999999999E-2</v>
          </cell>
          <cell r="X58">
            <v>6.8088319999999994E-2</v>
          </cell>
          <cell r="Y58">
            <v>7.7022080000000007E-2</v>
          </cell>
          <cell r="Z58">
            <v>0.20508056999999999</v>
          </cell>
          <cell r="AA58">
            <v>33.5</v>
          </cell>
          <cell r="AB58">
            <v>90.7</v>
          </cell>
          <cell r="AC58">
            <v>65.5</v>
          </cell>
          <cell r="AD58">
            <v>80</v>
          </cell>
          <cell r="AE58">
            <v>67.424999999999997</v>
          </cell>
          <cell r="AF58">
            <v>82.399999999999991</v>
          </cell>
        </row>
        <row r="59">
          <cell r="A59" t="str">
            <v>INE545U01014</v>
          </cell>
          <cell r="C59" t="str">
            <v>Bandhan Bank Ltd.</v>
          </cell>
          <cell r="E59" t="str">
            <v>India</v>
          </cell>
          <cell r="G59">
            <v>218.55</v>
          </cell>
          <cell r="H59">
            <v>2.6706995999999998</v>
          </cell>
          <cell r="I59">
            <v>0.76</v>
          </cell>
          <cell r="J59">
            <v>19</v>
          </cell>
          <cell r="K59">
            <v>25</v>
          </cell>
          <cell r="L59">
            <v>-6.9374440000000002</v>
          </cell>
          <cell r="M59">
            <v>24.386704999999999</v>
          </cell>
          <cell r="N59">
            <v>26.204637999999999</v>
          </cell>
          <cell r="O59">
            <v>-6.9374474854413171</v>
          </cell>
          <cell r="P59">
            <v>65.308620000000005</v>
          </cell>
          <cell r="Q59">
            <v>24.386704999999999</v>
          </cell>
          <cell r="R59">
            <v>14.752229</v>
          </cell>
          <cell r="S59">
            <v>65.308612007039741</v>
          </cell>
          <cell r="T59">
            <v>155</v>
          </cell>
          <cell r="U59">
            <v>280</v>
          </cell>
          <cell r="V59">
            <v>330</v>
          </cell>
          <cell r="W59">
            <v>-6.7531066000000001E-2</v>
          </cell>
          <cell r="X59">
            <v>0.111584105</v>
          </cell>
          <cell r="Y59">
            <v>0.13633878999999999</v>
          </cell>
          <cell r="Z59">
            <v>0.20508056999999999</v>
          </cell>
          <cell r="AA59">
            <v>3.4000000000000004</v>
          </cell>
          <cell r="AB59">
            <v>89.9</v>
          </cell>
          <cell r="AC59">
            <v>0.89999999999999991</v>
          </cell>
          <cell r="AD59">
            <v>63.4</v>
          </cell>
          <cell r="AE59">
            <v>39.400000000000006</v>
          </cell>
          <cell r="AF59">
            <v>34.4</v>
          </cell>
        </row>
        <row r="60">
          <cell r="A60" t="str">
            <v>INE028A01039</v>
          </cell>
          <cell r="C60" t="str">
            <v>Bank of Baroda</v>
          </cell>
          <cell r="E60" t="str">
            <v>India</v>
          </cell>
          <cell r="G60">
            <v>198.4</v>
          </cell>
          <cell r="H60">
            <v>2.4244647000000001</v>
          </cell>
          <cell r="I60">
            <v>0.82758620689655171</v>
          </cell>
          <cell r="J60">
            <v>24</v>
          </cell>
          <cell r="K60">
            <v>29</v>
          </cell>
          <cell r="L60">
            <v>1.2790870000000001</v>
          </cell>
          <cell r="M60">
            <v>30.940560999999999</v>
          </cell>
          <cell r="N60">
            <v>30.549803000000001</v>
          </cell>
          <cell r="O60">
            <v>1.2790851711875106</v>
          </cell>
          <cell r="P60">
            <v>18.758742999999999</v>
          </cell>
          <cell r="Q60">
            <v>30.940560999999999</v>
          </cell>
          <cell r="R60">
            <v>26.053291000000002</v>
          </cell>
          <cell r="S60">
            <v>18.758743377180242</v>
          </cell>
          <cell r="T60">
            <v>180</v>
          </cell>
          <cell r="U60">
            <v>230</v>
          </cell>
          <cell r="V60">
            <v>260</v>
          </cell>
          <cell r="W60">
            <v>2.3183413E-2</v>
          </cell>
          <cell r="X60">
            <v>0.15595041000000001</v>
          </cell>
          <cell r="Y60">
            <v>0.17102851999999999</v>
          </cell>
          <cell r="Z60">
            <v>0.20508056999999999</v>
          </cell>
          <cell r="AA60">
            <v>87.5</v>
          </cell>
          <cell r="AB60">
            <v>52.900000000000006</v>
          </cell>
          <cell r="AC60">
            <v>72.7</v>
          </cell>
          <cell r="AD60">
            <v>67.5</v>
          </cell>
          <cell r="AE60">
            <v>70.150000000000006</v>
          </cell>
          <cell r="AF60">
            <v>86</v>
          </cell>
        </row>
        <row r="61">
          <cell r="A61" t="str">
            <v>INE084A01016</v>
          </cell>
          <cell r="C61" t="str">
            <v>Bank of India</v>
          </cell>
          <cell r="E61" t="str">
            <v>India</v>
          </cell>
          <cell r="G61">
            <v>84.29</v>
          </cell>
          <cell r="H61">
            <v>1.0300309999999999</v>
          </cell>
          <cell r="I61">
            <v>0.33333333333333331</v>
          </cell>
          <cell r="J61">
            <v>1</v>
          </cell>
          <cell r="K61">
            <v>3</v>
          </cell>
          <cell r="L61">
            <v>0</v>
          </cell>
          <cell r="M61">
            <v>14.663333</v>
          </cell>
          <cell r="N61">
            <v>14.663333</v>
          </cell>
          <cell r="O61">
            <v>0</v>
          </cell>
          <cell r="P61">
            <v>48.665543</v>
          </cell>
          <cell r="Q61">
            <v>14.663333</v>
          </cell>
          <cell r="R61">
            <v>9.8633030000000002</v>
          </cell>
          <cell r="S61">
            <v>48.665543378318588</v>
          </cell>
          <cell r="T61">
            <v>87</v>
          </cell>
          <cell r="U61">
            <v>102</v>
          </cell>
          <cell r="V61">
            <v>120</v>
          </cell>
          <cell r="W61">
            <v>0</v>
          </cell>
          <cell r="X61">
            <v>0.1739629</v>
          </cell>
          <cell r="Y61">
            <v>0.17530746999999999</v>
          </cell>
          <cell r="Z61">
            <v>0.20508056999999999</v>
          </cell>
          <cell r="AA61">
            <v>33.5</v>
          </cell>
          <cell r="AB61">
            <v>84.899999999999991</v>
          </cell>
          <cell r="AC61">
            <v>13.900000000000002</v>
          </cell>
          <cell r="AD61">
            <v>20.9</v>
          </cell>
          <cell r="AE61">
            <v>38.299999999999997</v>
          </cell>
          <cell r="AF61">
            <v>33.4</v>
          </cell>
        </row>
        <row r="62">
          <cell r="A62" t="str">
            <v>INE457A01014</v>
          </cell>
          <cell r="C62" t="str">
            <v>Bank of Maharashtra</v>
          </cell>
          <cell r="E62" t="str">
            <v>India</v>
          </cell>
          <cell r="G62">
            <v>33.65</v>
          </cell>
          <cell r="H62">
            <v>0.41120585999999998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 t="e">
            <v>#N/A</v>
          </cell>
          <cell r="Z62">
            <v>0.20508056999999999</v>
          </cell>
          <cell r="AA62">
            <v>33.5</v>
          </cell>
          <cell r="AB62">
            <v>11.600000000000001</v>
          </cell>
          <cell r="AC62">
            <v>13.900000000000002</v>
          </cell>
          <cell r="AD62">
            <v>1.7000000000000002</v>
          </cell>
          <cell r="AE62">
            <v>15.175000000000001</v>
          </cell>
          <cell r="AF62">
            <v>1.7000000000000002</v>
          </cell>
        </row>
        <row r="63">
          <cell r="A63" t="str">
            <v>INE373A01013</v>
          </cell>
          <cell r="C63" t="str">
            <v>BASF India Limited</v>
          </cell>
          <cell r="E63" t="str">
            <v>India</v>
          </cell>
          <cell r="G63">
            <v>2662.35</v>
          </cell>
          <cell r="H63">
            <v>32.534145000000002</v>
          </cell>
          <cell r="I63">
            <v>0</v>
          </cell>
          <cell r="J63">
            <v>0</v>
          </cell>
          <cell r="K63">
            <v>1</v>
          </cell>
          <cell r="L63">
            <v>-8.5468784000000006E-2</v>
          </cell>
          <cell r="M63">
            <v>116.9</v>
          </cell>
          <cell r="N63">
            <v>117</v>
          </cell>
          <cell r="O63">
            <v>-8.5470085470085166E-2</v>
          </cell>
          <cell r="P63">
            <v>7.1494074000000003</v>
          </cell>
          <cell r="Q63">
            <v>116.9</v>
          </cell>
          <cell r="R63">
            <v>109.1</v>
          </cell>
          <cell r="S63">
            <v>7.1494042163153138</v>
          </cell>
          <cell r="T63">
            <v>2756</v>
          </cell>
          <cell r="U63">
            <v>2756</v>
          </cell>
          <cell r="V63">
            <v>2756</v>
          </cell>
          <cell r="W63">
            <v>0</v>
          </cell>
          <cell r="X63">
            <v>4.3908576999999997E-2</v>
          </cell>
          <cell r="Y63">
            <v>5.1758779999999997E-2</v>
          </cell>
          <cell r="Z63">
            <v>0.20508056999999999</v>
          </cell>
          <cell r="AA63">
            <v>31.1</v>
          </cell>
          <cell r="AB63">
            <v>34.599999999999994</v>
          </cell>
          <cell r="AC63">
            <v>13.900000000000002</v>
          </cell>
          <cell r="AD63">
            <v>1.7000000000000002</v>
          </cell>
          <cell r="AE63">
            <v>20.324999999999999</v>
          </cell>
          <cell r="AF63">
            <v>15.1</v>
          </cell>
        </row>
        <row r="64">
          <cell r="A64" t="str">
            <v>INE176A01028</v>
          </cell>
          <cell r="C64" t="str">
            <v>Bata India Ltd</v>
          </cell>
          <cell r="E64" t="str">
            <v>India</v>
          </cell>
          <cell r="G64">
            <v>1683.5</v>
          </cell>
          <cell r="H64">
            <v>20.572512</v>
          </cell>
          <cell r="I64">
            <v>0.63157894736842102</v>
          </cell>
          <cell r="J64">
            <v>12</v>
          </cell>
          <cell r="K64">
            <v>19</v>
          </cell>
          <cell r="L64">
            <v>0.18775006999999999</v>
          </cell>
          <cell r="M64">
            <v>32.838462999999997</v>
          </cell>
          <cell r="N64">
            <v>32.776924000000001</v>
          </cell>
          <cell r="O64">
            <v>0.1877509921309084</v>
          </cell>
          <cell r="P64">
            <v>32.872399999999999</v>
          </cell>
          <cell r="Q64">
            <v>32.838462999999997</v>
          </cell>
          <cell r="R64">
            <v>24.714285</v>
          </cell>
          <cell r="S64">
            <v>32.872397481861192</v>
          </cell>
          <cell r="T64">
            <v>1404</v>
          </cell>
          <cell r="U64">
            <v>1680</v>
          </cell>
          <cell r="V64">
            <v>2091</v>
          </cell>
          <cell r="W64">
            <v>3.0593354E-3</v>
          </cell>
          <cell r="X64">
            <v>1.9506066999999998E-2</v>
          </cell>
          <cell r="Y64">
            <v>2.3974776E-2</v>
          </cell>
          <cell r="Z64">
            <v>0.20508056999999999</v>
          </cell>
          <cell r="AA64">
            <v>74.2</v>
          </cell>
          <cell r="AB64">
            <v>72.3</v>
          </cell>
          <cell r="AC64">
            <v>50.3</v>
          </cell>
          <cell r="AD64">
            <v>50.4</v>
          </cell>
          <cell r="AE64">
            <v>61.800000000000004</v>
          </cell>
          <cell r="AF64">
            <v>75.8</v>
          </cell>
        </row>
        <row r="65">
          <cell r="A65" t="str">
            <v>INE462A01022</v>
          </cell>
          <cell r="C65" t="str">
            <v>Bayer Cropscience India Limited</v>
          </cell>
          <cell r="E65" t="str">
            <v>India</v>
          </cell>
          <cell r="G65">
            <v>4600.8999999999996</v>
          </cell>
          <cell r="H65">
            <v>56.223385</v>
          </cell>
          <cell r="I65">
            <v>0.2857142857142857</v>
          </cell>
          <cell r="J65">
            <v>2</v>
          </cell>
          <cell r="K65">
            <v>7</v>
          </cell>
          <cell r="L65">
            <v>-1.3064808000000001</v>
          </cell>
          <cell r="M65">
            <v>161.78557000000001</v>
          </cell>
          <cell r="N65">
            <v>163.92724999999999</v>
          </cell>
          <cell r="O65">
            <v>-1.3064819912491532</v>
          </cell>
          <cell r="P65">
            <v>8.0064469999999996</v>
          </cell>
          <cell r="Q65">
            <v>161.78557000000001</v>
          </cell>
          <cell r="R65">
            <v>149.79250999999999</v>
          </cell>
          <cell r="S65">
            <v>8.006448386504772</v>
          </cell>
          <cell r="T65">
            <v>4090</v>
          </cell>
          <cell r="U65">
            <v>4750</v>
          </cell>
          <cell r="V65">
            <v>6000</v>
          </cell>
          <cell r="W65">
            <v>3.1895291999999999E-2</v>
          </cell>
          <cell r="X65">
            <v>3.5163897999999999E-2</v>
          </cell>
          <cell r="Y65">
            <v>4.0064114999999997E-2</v>
          </cell>
          <cell r="Z65">
            <v>0.20508056999999999</v>
          </cell>
          <cell r="AA65">
            <v>13.4</v>
          </cell>
          <cell r="AB65">
            <v>36.4</v>
          </cell>
          <cell r="AC65">
            <v>78.600000000000009</v>
          </cell>
          <cell r="AD65">
            <v>17.7</v>
          </cell>
          <cell r="AE65">
            <v>36.524999999999999</v>
          </cell>
          <cell r="AF65">
            <v>31.4</v>
          </cell>
        </row>
        <row r="66">
          <cell r="A66" t="str">
            <v>INE463A01038</v>
          </cell>
          <cell r="C66" t="str">
            <v>Berger Paints India Limited</v>
          </cell>
          <cell r="E66" t="str">
            <v>India</v>
          </cell>
          <cell r="G66">
            <v>685.35</v>
          </cell>
          <cell r="H66">
            <v>8.3750339999999994</v>
          </cell>
          <cell r="I66">
            <v>0.22727272727272727</v>
          </cell>
          <cell r="J66">
            <v>5</v>
          </cell>
          <cell r="K66">
            <v>22</v>
          </cell>
          <cell r="L66">
            <v>0.81920015999999996</v>
          </cell>
          <cell r="M66">
            <v>12.407309</v>
          </cell>
          <cell r="N66">
            <v>12.306494000000001</v>
          </cell>
          <cell r="O66">
            <v>0.81920163451913997</v>
          </cell>
          <cell r="P66">
            <v>32.712153999999998</v>
          </cell>
          <cell r="Q66">
            <v>12.407309</v>
          </cell>
          <cell r="R66">
            <v>9.3490369999999992</v>
          </cell>
          <cell r="S66">
            <v>32.712160621462935</v>
          </cell>
          <cell r="T66">
            <v>530</v>
          </cell>
          <cell r="U66">
            <v>622.5</v>
          </cell>
          <cell r="V66">
            <v>700</v>
          </cell>
          <cell r="W66">
            <v>7.8060746000000007E-3</v>
          </cell>
          <cell r="X66">
            <v>1.8103609999999999E-2</v>
          </cell>
          <cell r="Y66">
            <v>2.1299762999999999E-2</v>
          </cell>
          <cell r="Z66">
            <v>0.20508056999999999</v>
          </cell>
          <cell r="AA66">
            <v>83.899999999999991</v>
          </cell>
          <cell r="AB66">
            <v>72.099999999999994</v>
          </cell>
          <cell r="AC66">
            <v>59.099999999999994</v>
          </cell>
          <cell r="AD66">
            <v>16.2</v>
          </cell>
          <cell r="AE66">
            <v>57.824999999999996</v>
          </cell>
          <cell r="AF66">
            <v>68.7</v>
          </cell>
        </row>
        <row r="67">
          <cell r="A67" t="str">
            <v>INE171Z01018</v>
          </cell>
          <cell r="C67" t="str">
            <v>Bharat Dynamics Ltd.</v>
          </cell>
          <cell r="E67" t="str">
            <v>India</v>
          </cell>
          <cell r="G67">
            <v>1176.55</v>
          </cell>
          <cell r="H67">
            <v>14.377542</v>
          </cell>
          <cell r="I67">
            <v>0.8571428571428571</v>
          </cell>
          <cell r="J67">
            <v>6</v>
          </cell>
          <cell r="K67">
            <v>7</v>
          </cell>
          <cell r="L67">
            <v>0.89647310000000002</v>
          </cell>
          <cell r="M67">
            <v>33.228572999999997</v>
          </cell>
          <cell r="N67">
            <v>32.933334000000002</v>
          </cell>
          <cell r="O67">
            <v>0.89647467820899163</v>
          </cell>
          <cell r="P67">
            <v>19.441313000000001</v>
          </cell>
          <cell r="Q67">
            <v>33.228572999999997</v>
          </cell>
          <cell r="R67">
            <v>27.82</v>
          </cell>
          <cell r="S67">
            <v>19.441312005751254</v>
          </cell>
          <cell r="T67">
            <v>957</v>
          </cell>
          <cell r="U67">
            <v>1260</v>
          </cell>
          <cell r="V67">
            <v>1428</v>
          </cell>
          <cell r="W67">
            <v>2.5807552000000001E-2</v>
          </cell>
          <cell r="X67">
            <v>2.8242381E-2</v>
          </cell>
          <cell r="Y67">
            <v>3.9449480000000002E-2</v>
          </cell>
          <cell r="Z67">
            <v>0.20508056999999999</v>
          </cell>
          <cell r="AA67">
            <v>84.899999999999991</v>
          </cell>
          <cell r="AB67">
            <v>54.500000000000007</v>
          </cell>
          <cell r="AC67">
            <v>74.900000000000006</v>
          </cell>
          <cell r="AD67">
            <v>73.2</v>
          </cell>
          <cell r="AE67">
            <v>71.875</v>
          </cell>
          <cell r="AF67">
            <v>88.6</v>
          </cell>
        </row>
        <row r="68">
          <cell r="A68" t="str">
            <v>INE263A01024</v>
          </cell>
          <cell r="C68" t="str">
            <v>Bharat Electronics Limited</v>
          </cell>
          <cell r="E68" t="str">
            <v>India</v>
          </cell>
          <cell r="G68">
            <v>126</v>
          </cell>
          <cell r="H68">
            <v>1.5397307</v>
          </cell>
          <cell r="I68">
            <v>0.92307692307692313</v>
          </cell>
          <cell r="J68">
            <v>24</v>
          </cell>
          <cell r="K68">
            <v>26</v>
          </cell>
          <cell r="L68">
            <v>0.42217779999999999</v>
          </cell>
          <cell r="M68">
            <v>4.6519649999999997</v>
          </cell>
          <cell r="N68">
            <v>4.6324076999999999</v>
          </cell>
          <cell r="O68">
            <v>0.42218434271232841</v>
          </cell>
          <cell r="P68">
            <v>19.390540000000001</v>
          </cell>
          <cell r="Q68">
            <v>4.6519649999999997</v>
          </cell>
          <cell r="R68">
            <v>3.8964267000000001</v>
          </cell>
          <cell r="S68">
            <v>19.390543135329597</v>
          </cell>
          <cell r="T68">
            <v>105</v>
          </cell>
          <cell r="U68">
            <v>135</v>
          </cell>
          <cell r="V68">
            <v>159</v>
          </cell>
          <cell r="W68">
            <v>3.1017368E-2</v>
          </cell>
          <cell r="X68">
            <v>3.6920357000000001E-2</v>
          </cell>
          <cell r="Y68">
            <v>4.2828616E-2</v>
          </cell>
          <cell r="Z68">
            <v>0.20508056999999999</v>
          </cell>
          <cell r="AA68">
            <v>80.100000000000009</v>
          </cell>
          <cell r="AB68">
            <v>54.300000000000004</v>
          </cell>
          <cell r="AC68">
            <v>78.2</v>
          </cell>
          <cell r="AD68">
            <v>81.2</v>
          </cell>
          <cell r="AE68">
            <v>73.45</v>
          </cell>
          <cell r="AF68">
            <v>90</v>
          </cell>
        </row>
        <row r="69">
          <cell r="A69" t="str">
            <v>INE465A01025</v>
          </cell>
          <cell r="C69" t="str">
            <v>Bharat Forge Ltd</v>
          </cell>
          <cell r="E69" t="str">
            <v>India</v>
          </cell>
          <cell r="G69">
            <v>851.85</v>
          </cell>
          <cell r="H69">
            <v>10.409678</v>
          </cell>
          <cell r="I69">
            <v>0.6785714285714286</v>
          </cell>
          <cell r="J69">
            <v>19</v>
          </cell>
          <cell r="K69">
            <v>28</v>
          </cell>
          <cell r="L69">
            <v>0.41347214999999998</v>
          </cell>
          <cell r="M69">
            <v>26.600168</v>
          </cell>
          <cell r="N69">
            <v>26.490637</v>
          </cell>
          <cell r="O69">
            <v>0.41347061605201407</v>
          </cell>
          <cell r="P69">
            <v>69.755009999999999</v>
          </cell>
          <cell r="Q69">
            <v>26.600168</v>
          </cell>
          <cell r="R69">
            <v>15.669740000000001</v>
          </cell>
          <cell r="S69">
            <v>69.755005507430241</v>
          </cell>
          <cell r="T69">
            <v>630</v>
          </cell>
          <cell r="U69">
            <v>910</v>
          </cell>
          <cell r="V69">
            <v>1050</v>
          </cell>
          <cell r="W69">
            <v>2.6141226000000002E-3</v>
          </cell>
          <cell r="X69">
            <v>3.1226356E-2</v>
          </cell>
          <cell r="Y69">
            <v>4.0854517E-2</v>
          </cell>
          <cell r="Z69">
            <v>0.20508056999999999</v>
          </cell>
          <cell r="AA69">
            <v>79.900000000000006</v>
          </cell>
          <cell r="AB69">
            <v>90.5</v>
          </cell>
          <cell r="AC69">
            <v>49.4</v>
          </cell>
          <cell r="AD69">
            <v>57.8</v>
          </cell>
          <cell r="AE69">
            <v>69.400000000000006</v>
          </cell>
          <cell r="AF69">
            <v>84.6</v>
          </cell>
        </row>
        <row r="70">
          <cell r="A70" t="str">
            <v>INE257A01026</v>
          </cell>
          <cell r="C70" t="str">
            <v>Bharat Heavy Electricals Limited</v>
          </cell>
          <cell r="E70" t="str">
            <v>India</v>
          </cell>
          <cell r="G70">
            <v>98.07</v>
          </cell>
          <cell r="H70">
            <v>1.1984237</v>
          </cell>
          <cell r="I70">
            <v>0.25</v>
          </cell>
          <cell r="J70">
            <v>4</v>
          </cell>
          <cell r="K70">
            <v>16</v>
          </cell>
          <cell r="L70">
            <v>-4.6740737000000001</v>
          </cell>
          <cell r="M70">
            <v>1.8360236000000001</v>
          </cell>
          <cell r="N70">
            <v>1.9260485000000001</v>
          </cell>
          <cell r="O70">
            <v>-4.6740723299543045</v>
          </cell>
          <cell r="P70">
            <v>59.849845999999999</v>
          </cell>
          <cell r="Q70">
            <v>1.8360236000000001</v>
          </cell>
          <cell r="R70">
            <v>1.148593</v>
          </cell>
          <cell r="S70">
            <v>59.849798840842674</v>
          </cell>
          <cell r="T70">
            <v>34</v>
          </cell>
          <cell r="U70">
            <v>58.5</v>
          </cell>
          <cell r="V70">
            <v>125</v>
          </cell>
          <cell r="W70">
            <v>8.2334820000000003E-2</v>
          </cell>
          <cell r="X70">
            <v>1.8721562000000001E-2</v>
          </cell>
          <cell r="Y70">
            <v>3.7479322000000002E-2</v>
          </cell>
          <cell r="Z70">
            <v>0.20508056999999999</v>
          </cell>
          <cell r="AA70">
            <v>5</v>
          </cell>
          <cell r="AB70">
            <v>88.9</v>
          </cell>
          <cell r="AC70">
            <v>92.600000000000009</v>
          </cell>
          <cell r="AD70">
            <v>16.7</v>
          </cell>
          <cell r="AE70">
            <v>50.8</v>
          </cell>
          <cell r="AF70">
            <v>53.5</v>
          </cell>
        </row>
        <row r="71">
          <cell r="A71" t="str">
            <v>INE029A01011</v>
          </cell>
          <cell r="C71" t="str">
            <v>Bharat Petroleum Corporation Limited</v>
          </cell>
          <cell r="E71" t="str">
            <v>India</v>
          </cell>
          <cell r="G71">
            <v>389.55</v>
          </cell>
          <cell r="H71">
            <v>4.7603340000000003</v>
          </cell>
          <cell r="I71">
            <v>0.71875</v>
          </cell>
          <cell r="J71">
            <v>23</v>
          </cell>
          <cell r="K71">
            <v>32</v>
          </cell>
          <cell r="L71">
            <v>-1.8550541</v>
          </cell>
          <cell r="M71">
            <v>46.904353999999998</v>
          </cell>
          <cell r="N71">
            <v>47.790900000000001</v>
          </cell>
          <cell r="O71">
            <v>-1.8550519031865997</v>
          </cell>
          <cell r="P71">
            <v>100000</v>
          </cell>
          <cell r="Q71">
            <v>46.904353999999998</v>
          </cell>
          <cell r="R71">
            <v>-0.66394514000000004</v>
          </cell>
          <cell r="S71">
            <v>-7164.4924067069751</v>
          </cell>
          <cell r="T71">
            <v>355</v>
          </cell>
          <cell r="U71">
            <v>427.5</v>
          </cell>
          <cell r="V71">
            <v>558</v>
          </cell>
          <cell r="W71">
            <v>7.7467906000000001E-3</v>
          </cell>
          <cell r="X71">
            <v>0.12040650999999999</v>
          </cell>
          <cell r="Y71">
            <v>0.11538419</v>
          </cell>
          <cell r="Z71">
            <v>0.20508056999999999</v>
          </cell>
          <cell r="AA71">
            <v>10.6</v>
          </cell>
          <cell r="AB71">
            <v>96.7</v>
          </cell>
          <cell r="AC71">
            <v>58.9</v>
          </cell>
          <cell r="AD71">
            <v>62.5</v>
          </cell>
          <cell r="AE71">
            <v>57.174999999999997</v>
          </cell>
          <cell r="AF71">
            <v>67.300000000000011</v>
          </cell>
        </row>
        <row r="72">
          <cell r="A72" t="str">
            <v>INE397D01024</v>
          </cell>
          <cell r="C72" t="str">
            <v>Bharti Airtel Limited</v>
          </cell>
          <cell r="E72" t="str">
            <v>India</v>
          </cell>
          <cell r="G72">
            <v>887.85</v>
          </cell>
          <cell r="H72">
            <v>10.849602000000001</v>
          </cell>
          <cell r="I72">
            <v>0.83333333333333337</v>
          </cell>
          <cell r="J72">
            <v>25</v>
          </cell>
          <cell r="K72">
            <v>30</v>
          </cell>
          <cell r="L72">
            <v>-3.8515952000000002</v>
          </cell>
          <cell r="M72">
            <v>24.434328000000001</v>
          </cell>
          <cell r="N72">
            <v>25.413139999999999</v>
          </cell>
          <cell r="O72">
            <v>-3.851598031569492</v>
          </cell>
          <cell r="P72">
            <v>52.63073</v>
          </cell>
          <cell r="Q72">
            <v>24.434328000000001</v>
          </cell>
          <cell r="R72">
            <v>16.008787000000002</v>
          </cell>
          <cell r="S72">
            <v>52.630727112553856</v>
          </cell>
          <cell r="T72">
            <v>700</v>
          </cell>
          <cell r="U72">
            <v>922.5</v>
          </cell>
          <cell r="V72">
            <v>1400</v>
          </cell>
          <cell r="W72">
            <v>6.1631719999999997E-3</v>
          </cell>
          <cell r="X72">
            <v>2.7520783E-2</v>
          </cell>
          <cell r="Y72">
            <v>4.1662890000000001E-2</v>
          </cell>
          <cell r="Z72">
            <v>0.20508056999999999</v>
          </cell>
          <cell r="AA72">
            <v>5.6000000000000005</v>
          </cell>
          <cell r="AB72">
            <v>86.3</v>
          </cell>
          <cell r="AC72">
            <v>55.7</v>
          </cell>
          <cell r="AD72">
            <v>67.800000000000011</v>
          </cell>
          <cell r="AE72">
            <v>53.85</v>
          </cell>
          <cell r="AF72">
            <v>59.9</v>
          </cell>
        </row>
        <row r="73">
          <cell r="A73" t="str">
            <v>INE376G01013</v>
          </cell>
          <cell r="C73" t="str">
            <v>Biocon Limited</v>
          </cell>
          <cell r="E73" t="str">
            <v>India</v>
          </cell>
          <cell r="G73">
            <v>249.3</v>
          </cell>
          <cell r="H73">
            <v>3.0464669999999998</v>
          </cell>
          <cell r="I73">
            <v>0.6</v>
          </cell>
          <cell r="J73">
            <v>12</v>
          </cell>
          <cell r="K73">
            <v>20</v>
          </cell>
          <cell r="L73">
            <v>-2.9898535E-3</v>
          </cell>
          <cell r="M73">
            <v>7.7188489999999996</v>
          </cell>
          <cell r="N73">
            <v>7.7190804000000002</v>
          </cell>
          <cell r="O73">
            <v>-2.9977664178781893E-3</v>
          </cell>
          <cell r="P73">
            <v>45.082236999999999</v>
          </cell>
          <cell r="Q73">
            <v>7.7188489999999996</v>
          </cell>
          <cell r="R73">
            <v>5.3203269999999998</v>
          </cell>
          <cell r="S73">
            <v>45.08222896825702</v>
          </cell>
          <cell r="T73">
            <v>225</v>
          </cell>
          <cell r="U73">
            <v>277.5</v>
          </cell>
          <cell r="V73">
            <v>400</v>
          </cell>
          <cell r="W73">
            <v>2.64131E-3</v>
          </cell>
          <cell r="X73">
            <v>3.0962090000000001E-2</v>
          </cell>
          <cell r="Y73">
            <v>4.9024775999999999E-2</v>
          </cell>
          <cell r="Z73">
            <v>0.20508056999999999</v>
          </cell>
          <cell r="AA73">
            <v>33.300000000000004</v>
          </cell>
          <cell r="AB73">
            <v>82.899999999999991</v>
          </cell>
          <cell r="AC73">
            <v>49.6</v>
          </cell>
          <cell r="AD73">
            <v>48.199999999999996</v>
          </cell>
          <cell r="AE73">
            <v>53.499999999999993</v>
          </cell>
          <cell r="AF73">
            <v>59.3</v>
          </cell>
        </row>
        <row r="74">
          <cell r="A74" t="str">
            <v>INE340A01012</v>
          </cell>
          <cell r="C74" t="str">
            <v>Birla Corporation Limited</v>
          </cell>
          <cell r="E74" t="str">
            <v>India</v>
          </cell>
          <cell r="G74">
            <v>1184.1500000000001</v>
          </cell>
          <cell r="H74">
            <v>14.470413000000001</v>
          </cell>
          <cell r="I74">
            <v>0.95</v>
          </cell>
          <cell r="J74">
            <v>19</v>
          </cell>
          <cell r="K74">
            <v>20</v>
          </cell>
          <cell r="L74">
            <v>0</v>
          </cell>
          <cell r="M74">
            <v>55.489285000000002</v>
          </cell>
          <cell r="N74">
            <v>55.489285000000002</v>
          </cell>
          <cell r="O74">
            <v>0</v>
          </cell>
          <cell r="P74">
            <v>523.37505999999996</v>
          </cell>
          <cell r="Q74">
            <v>55.489285000000002</v>
          </cell>
          <cell r="R74">
            <v>8.9014279999999992</v>
          </cell>
          <cell r="S74">
            <v>523.37509217622176</v>
          </cell>
          <cell r="T74">
            <v>1100</v>
          </cell>
          <cell r="U74">
            <v>1307</v>
          </cell>
          <cell r="V74">
            <v>1650</v>
          </cell>
          <cell r="W74">
            <v>0</v>
          </cell>
          <cell r="X74">
            <v>4.6860012999999999E-2</v>
          </cell>
          <cell r="Y74">
            <v>7.1661530000000001E-2</v>
          </cell>
          <cell r="Z74">
            <v>0.20508056999999999</v>
          </cell>
          <cell r="AA74">
            <v>33.5</v>
          </cell>
          <cell r="AB74">
            <v>96.5</v>
          </cell>
          <cell r="AC74">
            <v>13.900000000000002</v>
          </cell>
          <cell r="AD74">
            <v>83.5</v>
          </cell>
          <cell r="AE74">
            <v>56.85</v>
          </cell>
          <cell r="AF74">
            <v>66.900000000000006</v>
          </cell>
        </row>
        <row r="75">
          <cell r="A75" t="str">
            <v>INE836A01035</v>
          </cell>
          <cell r="C75" t="str">
            <v>Birlasoft Limited</v>
          </cell>
          <cell r="E75" t="str">
            <v>India</v>
          </cell>
          <cell r="G75">
            <v>382.8</v>
          </cell>
          <cell r="H75">
            <v>4.6778483</v>
          </cell>
          <cell r="I75">
            <v>0.75</v>
          </cell>
          <cell r="J75">
            <v>9</v>
          </cell>
          <cell r="K75">
            <v>12</v>
          </cell>
          <cell r="L75">
            <v>-0.38355352999999998</v>
          </cell>
          <cell r="M75">
            <v>19.479182999999999</v>
          </cell>
          <cell r="N75">
            <v>19.554183999999999</v>
          </cell>
          <cell r="O75">
            <v>-0.38355474204395668</v>
          </cell>
          <cell r="P75">
            <v>27.852022000000002</v>
          </cell>
          <cell r="Q75">
            <v>19.479182999999999</v>
          </cell>
          <cell r="R75">
            <v>15.235725</v>
          </cell>
          <cell r="S75">
            <v>27.852025420516568</v>
          </cell>
          <cell r="T75">
            <v>318</v>
          </cell>
          <cell r="U75">
            <v>365.5</v>
          </cell>
          <cell r="V75">
            <v>470</v>
          </cell>
          <cell r="W75">
            <v>4.4817286000000005E-2</v>
          </cell>
          <cell r="X75">
            <v>5.0886059999999997E-2</v>
          </cell>
          <cell r="Y75">
            <v>5.9645295000000001E-2</v>
          </cell>
          <cell r="Z75">
            <v>0.20508056999999999</v>
          </cell>
          <cell r="AA75">
            <v>24.6</v>
          </cell>
          <cell r="AB75">
            <v>67.5</v>
          </cell>
          <cell r="AC75">
            <v>84.6</v>
          </cell>
          <cell r="AD75">
            <v>63.2</v>
          </cell>
          <cell r="AE75">
            <v>59.974999999999994</v>
          </cell>
          <cell r="AF75">
            <v>72.3</v>
          </cell>
        </row>
        <row r="76">
          <cell r="A76" t="str">
            <v>INE233B01017</v>
          </cell>
          <cell r="C76" t="str">
            <v>Blue Dart Express Limited</v>
          </cell>
          <cell r="E76" t="str">
            <v>India</v>
          </cell>
          <cell r="G76">
            <v>7220.75</v>
          </cell>
          <cell r="H76">
            <v>88.238174000000001</v>
          </cell>
          <cell r="I76">
            <v>0.66666666666666663</v>
          </cell>
          <cell r="J76">
            <v>4</v>
          </cell>
          <cell r="K76">
            <v>6</v>
          </cell>
          <cell r="L76">
            <v>6.3787684000000002</v>
          </cell>
          <cell r="M76">
            <v>181.23599999999999</v>
          </cell>
          <cell r="N76">
            <v>170.36858000000001</v>
          </cell>
          <cell r="O76">
            <v>6.3787700760316035</v>
          </cell>
          <cell r="P76">
            <v>18.042683</v>
          </cell>
          <cell r="Q76">
            <v>181.23599999999999</v>
          </cell>
          <cell r="R76">
            <v>153.53429</v>
          </cell>
          <cell r="S76">
            <v>18.042686099632842</v>
          </cell>
          <cell r="T76">
            <v>5415</v>
          </cell>
          <cell r="U76">
            <v>7350</v>
          </cell>
          <cell r="V76">
            <v>9675</v>
          </cell>
          <cell r="W76">
            <v>2.8911245000000002E-2</v>
          </cell>
          <cell r="X76">
            <v>2.509933E-2</v>
          </cell>
          <cell r="Y76">
            <v>3.1711385000000002E-2</v>
          </cell>
          <cell r="Z76">
            <v>0.20508056999999999</v>
          </cell>
          <cell r="AA76">
            <v>96.3</v>
          </cell>
          <cell r="AB76">
            <v>51.7</v>
          </cell>
          <cell r="AC76">
            <v>76.8</v>
          </cell>
          <cell r="AD76">
            <v>55.300000000000004</v>
          </cell>
          <cell r="AE76">
            <v>70.025000000000006</v>
          </cell>
          <cell r="AF76">
            <v>85.6</v>
          </cell>
        </row>
        <row r="77">
          <cell r="A77" t="str">
            <v>INE472A01039</v>
          </cell>
          <cell r="C77" t="str">
            <v>Blue Star Limited</v>
          </cell>
          <cell r="E77" t="str">
            <v>India</v>
          </cell>
          <cell r="G77">
            <v>785.25</v>
          </cell>
          <cell r="H77">
            <v>9.5958210000000008</v>
          </cell>
          <cell r="I77">
            <v>0.73913043478260865</v>
          </cell>
          <cell r="J77">
            <v>17</v>
          </cell>
          <cell r="K77">
            <v>23</v>
          </cell>
          <cell r="L77">
            <v>-0.32131594000000002</v>
          </cell>
          <cell r="M77">
            <v>19.592896</v>
          </cell>
          <cell r="N77">
            <v>19.656054000000001</v>
          </cell>
          <cell r="O77">
            <v>-0.32131576358104263</v>
          </cell>
          <cell r="P77">
            <v>36.647889999999997</v>
          </cell>
          <cell r="Q77">
            <v>19.592896</v>
          </cell>
          <cell r="R77">
            <v>14.338234999999999</v>
          </cell>
          <cell r="S77">
            <v>36.647892854315756</v>
          </cell>
          <cell r="T77">
            <v>673</v>
          </cell>
          <cell r="U77">
            <v>800</v>
          </cell>
          <cell r="V77">
            <v>1005</v>
          </cell>
          <cell r="W77">
            <v>1.1337768E-2</v>
          </cell>
          <cell r="X77">
            <v>2.4951155999999999E-2</v>
          </cell>
          <cell r="Y77">
            <v>3.1705048E-2</v>
          </cell>
          <cell r="Z77">
            <v>0.20508056999999999</v>
          </cell>
          <cell r="AA77">
            <v>25.900000000000002</v>
          </cell>
          <cell r="AB77">
            <v>78.100000000000009</v>
          </cell>
          <cell r="AC77">
            <v>63.5</v>
          </cell>
          <cell r="AD77">
            <v>63</v>
          </cell>
          <cell r="AE77">
            <v>57.625</v>
          </cell>
          <cell r="AF77">
            <v>68.300000000000011</v>
          </cell>
        </row>
        <row r="78">
          <cell r="A78" t="str">
            <v>INE050A01025</v>
          </cell>
          <cell r="C78" t="str">
            <v>Bombay Burmah Trading Corp. Ltd.</v>
          </cell>
          <cell r="E78" t="str">
            <v>India</v>
          </cell>
          <cell r="G78">
            <v>1119.9000000000001</v>
          </cell>
          <cell r="H78">
            <v>13.685273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 t="e">
            <v>#N/A</v>
          </cell>
          <cell r="Z78">
            <v>0.20508056999999999</v>
          </cell>
          <cell r="AA78">
            <v>33.5</v>
          </cell>
          <cell r="AB78">
            <v>11.600000000000001</v>
          </cell>
          <cell r="AC78">
            <v>13.900000000000002</v>
          </cell>
          <cell r="AD78">
            <v>1.7000000000000002</v>
          </cell>
          <cell r="AE78">
            <v>15.175000000000001</v>
          </cell>
          <cell r="AF78">
            <v>1.7000000000000002</v>
          </cell>
        </row>
        <row r="79">
          <cell r="A79" t="str">
            <v>INE666D01022</v>
          </cell>
          <cell r="C79" t="str">
            <v>Borosil Renewables Limited</v>
          </cell>
          <cell r="E79" t="str">
            <v>India</v>
          </cell>
          <cell r="G79">
            <v>494.25</v>
          </cell>
          <cell r="H79">
            <v>6.039777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8.5</v>
          </cell>
          <cell r="S79">
            <v>-100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 t="e">
            <v>#N/A</v>
          </cell>
          <cell r="Z79">
            <v>0.20508056999999999</v>
          </cell>
          <cell r="AA79">
            <v>33.5</v>
          </cell>
          <cell r="AB79">
            <v>11.600000000000001</v>
          </cell>
          <cell r="AC79">
            <v>13.900000000000002</v>
          </cell>
          <cell r="AD79">
            <v>1.7000000000000002</v>
          </cell>
          <cell r="AE79">
            <v>15.175000000000001</v>
          </cell>
          <cell r="AF79">
            <v>1.7000000000000002</v>
          </cell>
        </row>
        <row r="80">
          <cell r="A80" t="str">
            <v>INE323A01026</v>
          </cell>
          <cell r="C80" t="str">
            <v>Bosch Limited</v>
          </cell>
          <cell r="E80" t="str">
            <v>India</v>
          </cell>
          <cell r="G80">
            <v>19033.400000000001</v>
          </cell>
          <cell r="H80">
            <v>232.58976999999999</v>
          </cell>
          <cell r="I80">
            <v>0.33333333333333331</v>
          </cell>
          <cell r="J80">
            <v>2</v>
          </cell>
          <cell r="K80">
            <v>6</v>
          </cell>
          <cell r="L80">
            <v>0</v>
          </cell>
          <cell r="M80">
            <v>591.61670000000004</v>
          </cell>
          <cell r="N80">
            <v>591.61670000000004</v>
          </cell>
          <cell r="O80">
            <v>0</v>
          </cell>
          <cell r="P80">
            <v>22.962150000000001</v>
          </cell>
          <cell r="Q80">
            <v>591.61670000000004</v>
          </cell>
          <cell r="R80">
            <v>481.13724000000002</v>
          </cell>
          <cell r="S80">
            <v>22.962151090196215</v>
          </cell>
          <cell r="T80">
            <v>15700</v>
          </cell>
          <cell r="U80">
            <v>18087.5</v>
          </cell>
          <cell r="V80">
            <v>22500</v>
          </cell>
          <cell r="W80">
            <v>1.3326819000000001E-3</v>
          </cell>
          <cell r="X80">
            <v>3.1083079E-2</v>
          </cell>
          <cell r="Y80">
            <v>3.5541142999999997E-2</v>
          </cell>
          <cell r="Z80">
            <v>0.20508056999999999</v>
          </cell>
          <cell r="AA80">
            <v>33.5</v>
          </cell>
          <cell r="AB80">
            <v>60.5</v>
          </cell>
          <cell r="AC80">
            <v>46.400000000000006</v>
          </cell>
          <cell r="AD80">
            <v>20.9</v>
          </cell>
          <cell r="AE80">
            <v>40.325000000000003</v>
          </cell>
          <cell r="AF80">
            <v>35.6</v>
          </cell>
        </row>
        <row r="81">
          <cell r="A81" t="str">
            <v>INE791I01019</v>
          </cell>
          <cell r="C81" t="str">
            <v>Brigade Enterprises Limited</v>
          </cell>
          <cell r="E81" t="str">
            <v>India</v>
          </cell>
          <cell r="G81">
            <v>571</v>
          </cell>
          <cell r="H81">
            <v>6.9776683000000004</v>
          </cell>
          <cell r="I81">
            <v>0.93333333333333335</v>
          </cell>
          <cell r="J81">
            <v>14</v>
          </cell>
          <cell r="K81">
            <v>15</v>
          </cell>
          <cell r="L81">
            <v>-1.2965556</v>
          </cell>
          <cell r="M81">
            <v>13.922504999999999</v>
          </cell>
          <cell r="N81">
            <v>14.10539</v>
          </cell>
          <cell r="O81">
            <v>-1.2965611018199485</v>
          </cell>
          <cell r="P81">
            <v>21.480429999999998</v>
          </cell>
          <cell r="Q81">
            <v>13.922504999999999</v>
          </cell>
          <cell r="R81">
            <v>11.460698000000001</v>
          </cell>
          <cell r="S81">
            <v>21.48042815542297</v>
          </cell>
          <cell r="T81">
            <v>590</v>
          </cell>
          <cell r="U81">
            <v>632</v>
          </cell>
          <cell r="V81">
            <v>720</v>
          </cell>
          <cell r="W81">
            <v>1.6784456E-2</v>
          </cell>
          <cell r="X81">
            <v>2.4382671000000002E-2</v>
          </cell>
          <cell r="Y81">
            <v>3.2331872999999997E-2</v>
          </cell>
          <cell r="Z81">
            <v>0.20508056999999999</v>
          </cell>
          <cell r="AA81">
            <v>13.600000000000001</v>
          </cell>
          <cell r="AB81">
            <v>58.5</v>
          </cell>
          <cell r="AC81">
            <v>68.5</v>
          </cell>
          <cell r="AD81">
            <v>81.8</v>
          </cell>
          <cell r="AE81">
            <v>55.599999999999994</v>
          </cell>
          <cell r="AF81">
            <v>64.3</v>
          </cell>
        </row>
        <row r="82">
          <cell r="A82" t="str">
            <v>INE425B01027</v>
          </cell>
          <cell r="C82" t="str">
            <v>Brightcom Group Limited</v>
          </cell>
          <cell r="E82" t="str">
            <v>India</v>
          </cell>
          <cell r="G82">
            <v>25.13</v>
          </cell>
          <cell r="H82">
            <v>0.30709072999999998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 t="e">
            <v>#N/A</v>
          </cell>
          <cell r="Z82">
            <v>0.20508056999999999</v>
          </cell>
          <cell r="AA82">
            <v>33.5</v>
          </cell>
          <cell r="AB82">
            <v>11.600000000000001</v>
          </cell>
          <cell r="AC82">
            <v>13.900000000000002</v>
          </cell>
          <cell r="AD82">
            <v>1.7000000000000002</v>
          </cell>
          <cell r="AE82">
            <v>15.175000000000001</v>
          </cell>
          <cell r="AF82">
            <v>1.7000000000000002</v>
          </cell>
        </row>
        <row r="83">
          <cell r="A83" t="str">
            <v>INE216A01030</v>
          </cell>
          <cell r="C83" t="str">
            <v>Britannia Industries Ltd</v>
          </cell>
          <cell r="E83" t="str">
            <v>India</v>
          </cell>
          <cell r="G83">
            <v>4969.8500000000004</v>
          </cell>
          <cell r="H83">
            <v>60.731990000000003</v>
          </cell>
          <cell r="I83">
            <v>0.75609756097560976</v>
          </cell>
          <cell r="J83">
            <v>31</v>
          </cell>
          <cell r="K83">
            <v>41</v>
          </cell>
          <cell r="L83">
            <v>2.4338756E-2</v>
          </cell>
          <cell r="M83">
            <v>93.529939999999996</v>
          </cell>
          <cell r="N83">
            <v>93.507180000000005</v>
          </cell>
          <cell r="O83">
            <v>2.4340376856613055E-2</v>
          </cell>
          <cell r="P83">
            <v>17.240807</v>
          </cell>
          <cell r="Q83">
            <v>93.529939999999996</v>
          </cell>
          <cell r="R83">
            <v>79.775925000000001</v>
          </cell>
          <cell r="S83">
            <v>17.240809178959694</v>
          </cell>
          <cell r="T83">
            <v>4300</v>
          </cell>
          <cell r="U83">
            <v>5187</v>
          </cell>
          <cell r="V83">
            <v>5940</v>
          </cell>
          <cell r="W83">
            <v>4.0251007999999996E-3</v>
          </cell>
          <cell r="X83">
            <v>1.8819467999999999E-2</v>
          </cell>
          <cell r="Y83">
            <v>2.1592130000000001E-2</v>
          </cell>
          <cell r="Z83">
            <v>0.20508056999999999</v>
          </cell>
          <cell r="AA83">
            <v>69.199999999999989</v>
          </cell>
          <cell r="AB83">
            <v>50.1</v>
          </cell>
          <cell r="AC83">
            <v>51.7</v>
          </cell>
          <cell r="AD83">
            <v>63.3</v>
          </cell>
          <cell r="AE83">
            <v>58.575000000000003</v>
          </cell>
          <cell r="AF83">
            <v>70.5</v>
          </cell>
        </row>
        <row r="84">
          <cell r="A84" t="str">
            <v>INE278Y01022</v>
          </cell>
          <cell r="C84" t="str">
            <v>Campus Activewear Ltd.</v>
          </cell>
          <cell r="E84" t="str">
            <v>India</v>
          </cell>
          <cell r="G84">
            <v>308.85000000000002</v>
          </cell>
          <cell r="H84">
            <v>3.7741733000000002</v>
          </cell>
          <cell r="I84">
            <v>0.66666666666666663</v>
          </cell>
          <cell r="J84">
            <v>4</v>
          </cell>
          <cell r="K84">
            <v>6</v>
          </cell>
          <cell r="L84">
            <v>1.3636329</v>
          </cell>
          <cell r="M84">
            <v>5.5750000000000002</v>
          </cell>
          <cell r="N84">
            <v>5.5</v>
          </cell>
          <cell r="O84">
            <v>1.3636363636363669</v>
          </cell>
          <cell r="P84">
            <v>22.656842999999999</v>
          </cell>
          <cell r="Q84">
            <v>5.5750000000000002</v>
          </cell>
          <cell r="R84">
            <v>4.5452009999999996</v>
          </cell>
          <cell r="S84">
            <v>22.65684179863554</v>
          </cell>
          <cell r="T84">
            <v>272</v>
          </cell>
          <cell r="U84">
            <v>375</v>
          </cell>
          <cell r="V84">
            <v>425</v>
          </cell>
          <cell r="W84">
            <v>-4.7493825000000003E-2</v>
          </cell>
          <cell r="X84">
            <v>1.8050832999999999E-2</v>
          </cell>
          <cell r="Y84">
            <v>2.4607413000000002E-2</v>
          </cell>
          <cell r="Z84">
            <v>0.20508056999999999</v>
          </cell>
          <cell r="AA84">
            <v>87.9</v>
          </cell>
          <cell r="AB84">
            <v>60.099999999999994</v>
          </cell>
          <cell r="AC84">
            <v>1.3</v>
          </cell>
          <cell r="AD84">
            <v>55.300000000000004</v>
          </cell>
          <cell r="AE84">
            <v>51.150000000000006</v>
          </cell>
          <cell r="AF84">
            <v>54.1</v>
          </cell>
        </row>
        <row r="85">
          <cell r="A85" t="str">
            <v>INE477A01020</v>
          </cell>
          <cell r="C85" t="str">
            <v>Can Fin Homes Ltd. (India)</v>
          </cell>
          <cell r="E85" t="str">
            <v>India</v>
          </cell>
          <cell r="G85">
            <v>890.1</v>
          </cell>
          <cell r="H85">
            <v>10.877096999999999</v>
          </cell>
          <cell r="I85">
            <v>0.73684210526315785</v>
          </cell>
          <cell r="J85">
            <v>14</v>
          </cell>
          <cell r="K85">
            <v>19</v>
          </cell>
          <cell r="L85">
            <v>1.5398423999999999</v>
          </cell>
          <cell r="M85">
            <v>55.60436</v>
          </cell>
          <cell r="N85">
            <v>54.761124000000002</v>
          </cell>
          <cell r="O85">
            <v>1.5398442150310832</v>
          </cell>
          <cell r="P85">
            <v>21.916215999999999</v>
          </cell>
          <cell r="Q85">
            <v>55.60436</v>
          </cell>
          <cell r="R85">
            <v>45.608665000000002</v>
          </cell>
          <cell r="S85">
            <v>21.916219209661136</v>
          </cell>
          <cell r="T85">
            <v>532</v>
          </cell>
          <cell r="U85">
            <v>925</v>
          </cell>
          <cell r="V85">
            <v>1071</v>
          </cell>
          <cell r="W85">
            <v>0.19850777</v>
          </cell>
          <cell r="X85">
            <v>6.2469787999999998E-2</v>
          </cell>
          <cell r="Y85">
            <v>7.413053E-2</v>
          </cell>
          <cell r="Z85">
            <v>0.20508056999999999</v>
          </cell>
          <cell r="AA85">
            <v>88.9</v>
          </cell>
          <cell r="AB85">
            <v>58.699999999999996</v>
          </cell>
          <cell r="AC85">
            <v>98.8</v>
          </cell>
          <cell r="AD85">
            <v>62.9</v>
          </cell>
          <cell r="AE85">
            <v>77.324999999999989</v>
          </cell>
          <cell r="AF85">
            <v>92.800000000000011</v>
          </cell>
        </row>
        <row r="86">
          <cell r="A86" t="str">
            <v>INE476A01014</v>
          </cell>
          <cell r="C86" t="str">
            <v>Canara Bank</v>
          </cell>
          <cell r="E86" t="str">
            <v>India</v>
          </cell>
          <cell r="G86">
            <v>339.7</v>
          </cell>
          <cell r="H86">
            <v>4.1511630000000004</v>
          </cell>
          <cell r="I86">
            <v>0.76923076923076927</v>
          </cell>
          <cell r="J86">
            <v>10</v>
          </cell>
          <cell r="K86">
            <v>13</v>
          </cell>
          <cell r="L86">
            <v>2.2448467999999999</v>
          </cell>
          <cell r="M86">
            <v>72.27</v>
          </cell>
          <cell r="N86">
            <v>70.683266000000003</v>
          </cell>
          <cell r="O86">
            <v>2.2448509948592266</v>
          </cell>
          <cell r="P86">
            <v>28.463989999999999</v>
          </cell>
          <cell r="Q86">
            <v>72.27</v>
          </cell>
          <cell r="R86">
            <v>56.257007999999999</v>
          </cell>
          <cell r="S86">
            <v>28.463995099063922</v>
          </cell>
          <cell r="T86">
            <v>315</v>
          </cell>
          <cell r="U86">
            <v>395</v>
          </cell>
          <cell r="V86">
            <v>434</v>
          </cell>
          <cell r="W86">
            <v>3.2503234999999998E-2</v>
          </cell>
          <cell r="X86">
            <v>0.21274651999999999</v>
          </cell>
          <cell r="Y86">
            <v>0.22812284999999999</v>
          </cell>
          <cell r="Z86">
            <v>0.20508056999999999</v>
          </cell>
          <cell r="AA86">
            <v>90.7</v>
          </cell>
          <cell r="AB86">
            <v>68.300000000000011</v>
          </cell>
          <cell r="AC86">
            <v>78.8</v>
          </cell>
          <cell r="AD86">
            <v>63.6</v>
          </cell>
          <cell r="AE86">
            <v>75.350000000000009</v>
          </cell>
          <cell r="AF86">
            <v>91</v>
          </cell>
        </row>
        <row r="87">
          <cell r="A87" t="str">
            <v>INE475E01026</v>
          </cell>
          <cell r="C87" t="str">
            <v>Caplin Point Laboratories Limited</v>
          </cell>
          <cell r="E87" t="str">
            <v>India</v>
          </cell>
          <cell r="G87">
            <v>853.55</v>
          </cell>
          <cell r="H87">
            <v>10.430453</v>
          </cell>
          <cell r="I87">
            <v>1</v>
          </cell>
          <cell r="J87">
            <v>2</v>
          </cell>
          <cell r="K87">
            <v>2</v>
          </cell>
          <cell r="L87">
            <v>0</v>
          </cell>
          <cell r="M87">
            <v>53.4</v>
          </cell>
          <cell r="N87">
            <v>53.4</v>
          </cell>
          <cell r="O87">
            <v>0</v>
          </cell>
          <cell r="P87">
            <v>9.5759260000000008</v>
          </cell>
          <cell r="Q87">
            <v>53.4</v>
          </cell>
          <cell r="R87">
            <v>48.733333999999999</v>
          </cell>
          <cell r="S87">
            <v>9.5759218936262371</v>
          </cell>
          <cell r="T87">
            <v>900</v>
          </cell>
          <cell r="U87">
            <v>925</v>
          </cell>
          <cell r="V87">
            <v>950</v>
          </cell>
          <cell r="W87">
            <v>4.2841034E-2</v>
          </cell>
          <cell r="X87">
            <v>6.2562240000000005E-2</v>
          </cell>
          <cell r="Y87">
            <v>6.9786966000000006E-2</v>
          </cell>
          <cell r="Z87">
            <v>0.20508056999999999</v>
          </cell>
          <cell r="AA87">
            <v>33.5</v>
          </cell>
          <cell r="AB87">
            <v>38</v>
          </cell>
          <cell r="AC87">
            <v>83.399999999999991</v>
          </cell>
          <cell r="AD87">
            <v>85.7</v>
          </cell>
          <cell r="AE87">
            <v>60.149999999999991</v>
          </cell>
          <cell r="AF87">
            <v>73.099999999999994</v>
          </cell>
        </row>
        <row r="88">
          <cell r="A88" t="str">
            <v>INE180C01026</v>
          </cell>
          <cell r="C88" t="str">
            <v>Capri Global Capital Limited</v>
          </cell>
          <cell r="E88" t="str">
            <v>India</v>
          </cell>
          <cell r="G88">
            <v>803.15</v>
          </cell>
          <cell r="H88">
            <v>9.8145609999999994</v>
          </cell>
          <cell r="I88">
            <v>0</v>
          </cell>
          <cell r="J88">
            <v>0</v>
          </cell>
          <cell r="K88">
            <v>1</v>
          </cell>
          <cell r="L88">
            <v>0</v>
          </cell>
          <cell r="M88">
            <v>16.8</v>
          </cell>
          <cell r="N88">
            <v>16.8</v>
          </cell>
          <cell r="O88">
            <v>0</v>
          </cell>
          <cell r="P88">
            <v>0</v>
          </cell>
          <cell r="Q88">
            <v>16.8</v>
          </cell>
          <cell r="R88">
            <v>0</v>
          </cell>
          <cell r="S88">
            <v>0</v>
          </cell>
          <cell r="T88">
            <v>695</v>
          </cell>
          <cell r="U88">
            <v>695</v>
          </cell>
          <cell r="V88">
            <v>695</v>
          </cell>
          <cell r="W88">
            <v>0</v>
          </cell>
          <cell r="X88">
            <v>2.0917635E-2</v>
          </cell>
          <cell r="Y88">
            <v>2.7392142000000001E-2</v>
          </cell>
          <cell r="Z88">
            <v>0.20508056999999999</v>
          </cell>
          <cell r="AA88">
            <v>33.5</v>
          </cell>
          <cell r="AB88">
            <v>11.600000000000001</v>
          </cell>
          <cell r="AC88">
            <v>13.900000000000002</v>
          </cell>
          <cell r="AD88">
            <v>1.7000000000000002</v>
          </cell>
          <cell r="AE88">
            <v>15.175000000000001</v>
          </cell>
          <cell r="AF88">
            <v>1.7000000000000002</v>
          </cell>
        </row>
        <row r="89">
          <cell r="A89" t="str">
            <v>INE120A01034</v>
          </cell>
          <cell r="C89" t="str">
            <v>Carborundum Universal Limited</v>
          </cell>
          <cell r="E89" t="str">
            <v>India</v>
          </cell>
          <cell r="G89">
            <v>1188.05</v>
          </cell>
          <cell r="H89">
            <v>14.518072</v>
          </cell>
          <cell r="I89">
            <v>0.8</v>
          </cell>
          <cell r="J89">
            <v>8</v>
          </cell>
          <cell r="K89">
            <v>10</v>
          </cell>
          <cell r="L89">
            <v>0</v>
          </cell>
          <cell r="M89">
            <v>27.2713</v>
          </cell>
          <cell r="N89">
            <v>27.2713</v>
          </cell>
          <cell r="O89">
            <v>0</v>
          </cell>
          <cell r="P89">
            <v>34.979559999999999</v>
          </cell>
          <cell r="Q89">
            <v>27.2713</v>
          </cell>
          <cell r="R89">
            <v>20.204021000000001</v>
          </cell>
          <cell r="S89">
            <v>34.979566691204681</v>
          </cell>
          <cell r="T89">
            <v>997</v>
          </cell>
          <cell r="U89">
            <v>1264</v>
          </cell>
          <cell r="V89">
            <v>1380</v>
          </cell>
          <cell r="W89">
            <v>7.4265885000000002E-3</v>
          </cell>
          <cell r="X89">
            <v>2.295467E-2</v>
          </cell>
          <cell r="Y89">
            <v>2.8898159999999999E-2</v>
          </cell>
          <cell r="Z89">
            <v>0.20508056999999999</v>
          </cell>
          <cell r="AA89">
            <v>33.5</v>
          </cell>
          <cell r="AB89">
            <v>76.5</v>
          </cell>
          <cell r="AC89">
            <v>58.099999999999994</v>
          </cell>
          <cell r="AD89">
            <v>64.2</v>
          </cell>
          <cell r="AE89">
            <v>58.075000000000003</v>
          </cell>
          <cell r="AF89">
            <v>69.5</v>
          </cell>
        </row>
        <row r="90">
          <cell r="A90" t="str">
            <v>INE172A01027</v>
          </cell>
          <cell r="C90" t="str">
            <v>Castrol India Limited</v>
          </cell>
          <cell r="E90" t="str">
            <v>India</v>
          </cell>
          <cell r="G90">
            <v>134.9</v>
          </cell>
          <cell r="H90">
            <v>1.6484894000000001</v>
          </cell>
          <cell r="I90">
            <v>0.83333333333333337</v>
          </cell>
          <cell r="J90">
            <v>5</v>
          </cell>
          <cell r="K90">
            <v>6</v>
          </cell>
          <cell r="L90">
            <v>0</v>
          </cell>
          <cell r="M90">
            <v>8.9092359999999999</v>
          </cell>
          <cell r="N90">
            <v>8.9092359999999999</v>
          </cell>
          <cell r="O90">
            <v>0</v>
          </cell>
          <cell r="P90">
            <v>-6.2185689999999996</v>
          </cell>
          <cell r="Q90">
            <v>8.9092359999999999</v>
          </cell>
          <cell r="R90">
            <v>9.5</v>
          </cell>
          <cell r="S90">
            <v>-6.2185684210526286</v>
          </cell>
          <cell r="T90">
            <v>126</v>
          </cell>
          <cell r="U90">
            <v>135</v>
          </cell>
          <cell r="V90">
            <v>159</v>
          </cell>
          <cell r="W90">
            <v>0</v>
          </cell>
          <cell r="X90">
            <v>6.6043265000000004E-2</v>
          </cell>
          <cell r="Y90">
            <v>7.1580320000000003E-2</v>
          </cell>
          <cell r="Z90">
            <v>0.20508056999999999</v>
          </cell>
          <cell r="AA90">
            <v>33.5</v>
          </cell>
          <cell r="AB90">
            <v>5.6000000000000005</v>
          </cell>
          <cell r="AC90">
            <v>13.900000000000002</v>
          </cell>
          <cell r="AD90">
            <v>67.800000000000011</v>
          </cell>
          <cell r="AE90">
            <v>30.200000000000003</v>
          </cell>
          <cell r="AF90">
            <v>21.5</v>
          </cell>
        </row>
        <row r="91">
          <cell r="A91" t="str">
            <v>INE421D01022</v>
          </cell>
          <cell r="C91" t="str">
            <v>CCL Products (India) Limited</v>
          </cell>
          <cell r="E91" t="str">
            <v>India</v>
          </cell>
          <cell r="G91">
            <v>621.75</v>
          </cell>
          <cell r="H91">
            <v>7.5978374000000004</v>
          </cell>
          <cell r="I91">
            <v>0.75</v>
          </cell>
          <cell r="J91">
            <v>9</v>
          </cell>
          <cell r="K91">
            <v>12</v>
          </cell>
          <cell r="L91">
            <v>-0.68525493000000004</v>
          </cell>
          <cell r="M91">
            <v>23.553846</v>
          </cell>
          <cell r="N91">
            <v>23.716363999999999</v>
          </cell>
          <cell r="O91">
            <v>-0.68525681255355853</v>
          </cell>
          <cell r="P91">
            <v>25.603762</v>
          </cell>
          <cell r="Q91">
            <v>23.553846</v>
          </cell>
          <cell r="R91">
            <v>18.752500000000001</v>
          </cell>
          <cell r="S91">
            <v>25.603764831355804</v>
          </cell>
          <cell r="T91">
            <v>630</v>
          </cell>
          <cell r="U91">
            <v>721</v>
          </cell>
          <cell r="V91">
            <v>848</v>
          </cell>
          <cell r="W91">
            <v>5.2352499999999996E-2</v>
          </cell>
          <cell r="X91">
            <v>3.7883144000000001E-2</v>
          </cell>
          <cell r="Y91">
            <v>4.7826546999999997E-2</v>
          </cell>
          <cell r="Z91">
            <v>0.20508056999999999</v>
          </cell>
          <cell r="AA91">
            <v>20</v>
          </cell>
          <cell r="AB91">
            <v>65.100000000000009</v>
          </cell>
          <cell r="AC91">
            <v>86.6</v>
          </cell>
          <cell r="AD91">
            <v>63.2</v>
          </cell>
          <cell r="AE91">
            <v>58.724999999999994</v>
          </cell>
          <cell r="AF91">
            <v>70.899999999999991</v>
          </cell>
        </row>
        <row r="92">
          <cell r="A92" t="str">
            <v>INE0BV301023</v>
          </cell>
          <cell r="C92" t="str">
            <v>C.E. Info Systems Ltd.</v>
          </cell>
          <cell r="E92" t="str">
            <v>India</v>
          </cell>
          <cell r="G92">
            <v>1451.35</v>
          </cell>
          <cell r="H92">
            <v>17.735620000000001</v>
          </cell>
          <cell r="I92">
            <v>1</v>
          </cell>
          <cell r="J92">
            <v>5</v>
          </cell>
          <cell r="K92">
            <v>5</v>
          </cell>
          <cell r="L92">
            <v>0.91761369999999998</v>
          </cell>
          <cell r="M92">
            <v>24.965</v>
          </cell>
          <cell r="N92">
            <v>24.738</v>
          </cell>
          <cell r="O92">
            <v>0.91761662220066764</v>
          </cell>
          <cell r="P92">
            <v>25.033387999999999</v>
          </cell>
          <cell r="Q92">
            <v>24.965</v>
          </cell>
          <cell r="R92">
            <v>19.966667000000001</v>
          </cell>
          <cell r="S92">
            <v>25.033386894267331</v>
          </cell>
          <cell r="T92">
            <v>1400</v>
          </cell>
          <cell r="U92">
            <v>1461</v>
          </cell>
          <cell r="V92">
            <v>1550</v>
          </cell>
          <cell r="W92">
            <v>1.8972727000000002E-2</v>
          </cell>
          <cell r="X92">
            <v>1.7201226E-2</v>
          </cell>
          <cell r="Y92">
            <v>2.2864921E-2</v>
          </cell>
          <cell r="Z92">
            <v>0.20508056999999999</v>
          </cell>
          <cell r="AA92">
            <v>85.1</v>
          </cell>
          <cell r="AB92">
            <v>63.7</v>
          </cell>
          <cell r="AC92">
            <v>70.7</v>
          </cell>
          <cell r="AD92">
            <v>85.7</v>
          </cell>
          <cell r="AE92">
            <v>76.3</v>
          </cell>
          <cell r="AF92">
            <v>91.4</v>
          </cell>
        </row>
        <row r="93">
          <cell r="A93" t="str">
            <v>INE482A01020</v>
          </cell>
          <cell r="C93" t="str">
            <v>CEAT Limited</v>
          </cell>
          <cell r="E93" t="str">
            <v>India</v>
          </cell>
          <cell r="G93">
            <v>2439.6999999999998</v>
          </cell>
          <cell r="H93">
            <v>29.81334</v>
          </cell>
          <cell r="I93">
            <v>0.55000000000000004</v>
          </cell>
          <cell r="J93">
            <v>11</v>
          </cell>
          <cell r="K93">
            <v>20</v>
          </cell>
          <cell r="L93">
            <v>2.9971186999999998E-3</v>
          </cell>
          <cell r="M93">
            <v>126.26437</v>
          </cell>
          <cell r="N93">
            <v>126.26058999999999</v>
          </cell>
          <cell r="O93">
            <v>2.9938082817482226E-3</v>
          </cell>
          <cell r="P93">
            <v>200.93375</v>
          </cell>
          <cell r="Q93">
            <v>126.26437</v>
          </cell>
          <cell r="R93">
            <v>41.957529999999998</v>
          </cell>
          <cell r="S93">
            <v>200.93375372668504</v>
          </cell>
          <cell r="T93">
            <v>1200</v>
          </cell>
          <cell r="U93">
            <v>2100</v>
          </cell>
          <cell r="V93">
            <v>2400</v>
          </cell>
          <cell r="W93">
            <v>8.2756510000000002E-3</v>
          </cell>
          <cell r="X93">
            <v>5.1754056999999999E-2</v>
          </cell>
          <cell r="Y93">
            <v>6.1534207E-2</v>
          </cell>
          <cell r="Z93">
            <v>0.20508056999999999</v>
          </cell>
          <cell r="AA93">
            <v>68.2</v>
          </cell>
          <cell r="AB93">
            <v>94.1</v>
          </cell>
          <cell r="AC93">
            <v>60.099999999999994</v>
          </cell>
          <cell r="AD93">
            <v>42.6</v>
          </cell>
          <cell r="AE93">
            <v>66.25</v>
          </cell>
          <cell r="AF93">
            <v>81.399999999999991</v>
          </cell>
        </row>
        <row r="94">
          <cell r="A94" t="str">
            <v>INE483A01010</v>
          </cell>
          <cell r="C94" t="str">
            <v>Central Bank of India</v>
          </cell>
          <cell r="E94" t="str">
            <v>India</v>
          </cell>
          <cell r="G94">
            <v>30.9</v>
          </cell>
          <cell r="H94">
            <v>0.37760060000000001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 t="e">
            <v>#N/A</v>
          </cell>
          <cell r="Z94">
            <v>0.20508056999999999</v>
          </cell>
          <cell r="AA94">
            <v>33.5</v>
          </cell>
          <cell r="AB94">
            <v>11.600000000000001</v>
          </cell>
          <cell r="AC94">
            <v>13.900000000000002</v>
          </cell>
          <cell r="AD94">
            <v>1.7000000000000002</v>
          </cell>
          <cell r="AE94">
            <v>15.175000000000001</v>
          </cell>
          <cell r="AF94">
            <v>1.7000000000000002</v>
          </cell>
        </row>
        <row r="95">
          <cell r="A95" t="str">
            <v>INE348B01021</v>
          </cell>
          <cell r="C95" t="str">
            <v>Century Plyboards (India) Ltd.</v>
          </cell>
          <cell r="E95" t="str">
            <v>India</v>
          </cell>
          <cell r="G95">
            <v>663.7</v>
          </cell>
          <cell r="H95">
            <v>8.1104710000000004</v>
          </cell>
          <cell r="I95">
            <v>0.86956521739130432</v>
          </cell>
          <cell r="J95">
            <v>20</v>
          </cell>
          <cell r="K95">
            <v>23</v>
          </cell>
          <cell r="L95">
            <v>-0.47831302999999997</v>
          </cell>
          <cell r="M95">
            <v>20.128261999999999</v>
          </cell>
          <cell r="N95">
            <v>20.225000000000001</v>
          </cell>
          <cell r="O95">
            <v>-0.47830902348579007</v>
          </cell>
          <cell r="P95">
            <v>16.968101999999998</v>
          </cell>
          <cell r="Q95">
            <v>20.128261999999999</v>
          </cell>
          <cell r="R95">
            <v>17.208334000000001</v>
          </cell>
          <cell r="S95">
            <v>16.968103943124291</v>
          </cell>
          <cell r="T95">
            <v>550</v>
          </cell>
          <cell r="U95">
            <v>680</v>
          </cell>
          <cell r="V95">
            <v>800</v>
          </cell>
          <cell r="W95">
            <v>8.7233055000000004E-3</v>
          </cell>
          <cell r="X95">
            <v>3.0327349999999999E-2</v>
          </cell>
          <cell r="Y95">
            <v>3.5623090000000003E-2</v>
          </cell>
          <cell r="Z95">
            <v>0.20508056999999999</v>
          </cell>
          <cell r="AA95">
            <v>23</v>
          </cell>
          <cell r="AB95">
            <v>49.4</v>
          </cell>
          <cell r="AC95">
            <v>61.1</v>
          </cell>
          <cell r="AD95">
            <v>78.900000000000006</v>
          </cell>
          <cell r="AE95">
            <v>53.1</v>
          </cell>
          <cell r="AF95">
            <v>58.099999999999994</v>
          </cell>
        </row>
        <row r="96">
          <cell r="A96" t="str">
            <v>INE055A01016</v>
          </cell>
          <cell r="C96" t="str">
            <v>Century Textiles &amp; Industries Ltd.</v>
          </cell>
          <cell r="E96" t="str">
            <v>India</v>
          </cell>
          <cell r="G96">
            <v>966.7</v>
          </cell>
          <cell r="H96">
            <v>11.813155999999999</v>
          </cell>
          <cell r="I96">
            <v>1</v>
          </cell>
          <cell r="J96">
            <v>2</v>
          </cell>
          <cell r="K96">
            <v>2</v>
          </cell>
          <cell r="L96">
            <v>-10.620526</v>
          </cell>
          <cell r="M96">
            <v>37.450000000000003</v>
          </cell>
          <cell r="N96">
            <v>41.9</v>
          </cell>
          <cell r="O96">
            <v>-10.620525059665864</v>
          </cell>
          <cell r="P96">
            <v>-15.558057</v>
          </cell>
          <cell r="Q96">
            <v>37.450000000000003</v>
          </cell>
          <cell r="R96">
            <v>44.35</v>
          </cell>
          <cell r="S96">
            <v>-15.558060879368652</v>
          </cell>
          <cell r="T96">
            <v>1222</v>
          </cell>
          <cell r="U96">
            <v>1247.5</v>
          </cell>
          <cell r="V96">
            <v>1273</v>
          </cell>
          <cell r="W96">
            <v>0.26010100999999997</v>
          </cell>
          <cell r="X96">
            <v>3.8740043000000002E-2</v>
          </cell>
          <cell r="Y96">
            <v>3.9619322999999998E-2</v>
          </cell>
          <cell r="Z96">
            <v>0.20508056999999999</v>
          </cell>
          <cell r="AA96">
            <v>2.4</v>
          </cell>
          <cell r="AB96">
            <v>4.2</v>
          </cell>
          <cell r="AC96">
            <v>99.4</v>
          </cell>
          <cell r="AD96">
            <v>85.7</v>
          </cell>
          <cell r="AE96">
            <v>47.924999999999997</v>
          </cell>
          <cell r="AF96">
            <v>49.2</v>
          </cell>
        </row>
        <row r="97">
          <cell r="A97" t="str">
            <v>INE739E01017</v>
          </cell>
          <cell r="C97" t="str">
            <v>Cera Sanitaryware Limited</v>
          </cell>
          <cell r="E97" t="str">
            <v>India</v>
          </cell>
          <cell r="G97">
            <v>7668.05</v>
          </cell>
          <cell r="H97">
            <v>93.704216000000002</v>
          </cell>
          <cell r="I97">
            <v>0.6</v>
          </cell>
          <cell r="J97">
            <v>12</v>
          </cell>
          <cell r="K97">
            <v>20</v>
          </cell>
          <cell r="L97">
            <v>0.38042396000000001</v>
          </cell>
          <cell r="M97">
            <v>197.35894999999999</v>
          </cell>
          <cell r="N97">
            <v>196.61099999999999</v>
          </cell>
          <cell r="O97">
            <v>0.3804212378758054</v>
          </cell>
          <cell r="P97">
            <v>23.417479</v>
          </cell>
          <cell r="Q97">
            <v>197.35894999999999</v>
          </cell>
          <cell r="R97">
            <v>159.91166999999999</v>
          </cell>
          <cell r="S97">
            <v>23.417477911399477</v>
          </cell>
          <cell r="T97">
            <v>6300</v>
          </cell>
          <cell r="U97">
            <v>7703</v>
          </cell>
          <cell r="V97">
            <v>9100</v>
          </cell>
          <cell r="W97">
            <v>0</v>
          </cell>
          <cell r="X97">
            <v>2.5737828000000001E-2</v>
          </cell>
          <cell r="Y97">
            <v>3.0465097999999999E-2</v>
          </cell>
          <cell r="Z97">
            <v>0.20508056999999999</v>
          </cell>
          <cell r="AA97">
            <v>79.3</v>
          </cell>
          <cell r="AB97">
            <v>61.7</v>
          </cell>
          <cell r="AC97">
            <v>13.900000000000002</v>
          </cell>
          <cell r="AD97">
            <v>48.199999999999996</v>
          </cell>
          <cell r="AE97">
            <v>50.774999999999999</v>
          </cell>
          <cell r="AF97">
            <v>53.300000000000004</v>
          </cell>
        </row>
        <row r="98">
          <cell r="A98" t="str">
            <v>INE486A01021</v>
          </cell>
          <cell r="C98" t="str">
            <v>CESC Ltd</v>
          </cell>
          <cell r="E98" t="str">
            <v>India</v>
          </cell>
          <cell r="G98">
            <v>74.819999999999993</v>
          </cell>
          <cell r="H98">
            <v>0.91430676</v>
          </cell>
          <cell r="I98">
            <v>0.83333333333333337</v>
          </cell>
          <cell r="J98">
            <v>10</v>
          </cell>
          <cell r="K98">
            <v>12</v>
          </cell>
          <cell r="L98">
            <v>0.56936633999999997</v>
          </cell>
          <cell r="M98">
            <v>11.039616000000001</v>
          </cell>
          <cell r="N98">
            <v>10.977116000000001</v>
          </cell>
          <cell r="O98">
            <v>0.5693663071429711</v>
          </cell>
          <cell r="P98">
            <v>5.5562519999999997</v>
          </cell>
          <cell r="Q98">
            <v>11.039616000000001</v>
          </cell>
          <cell r="R98">
            <v>10.458513999999999</v>
          </cell>
          <cell r="S98">
            <v>5.5562578010604602</v>
          </cell>
          <cell r="T98">
            <v>80</v>
          </cell>
          <cell r="U98">
            <v>94</v>
          </cell>
          <cell r="V98">
            <v>110</v>
          </cell>
          <cell r="W98">
            <v>-6.0457079999999995E-3</v>
          </cell>
          <cell r="X98">
            <v>0.14754898999999999</v>
          </cell>
          <cell r="Y98">
            <v>0.15870100000000001</v>
          </cell>
          <cell r="Z98">
            <v>0.20508056999999999</v>
          </cell>
          <cell r="AA98">
            <v>81.899999999999991</v>
          </cell>
          <cell r="AB98">
            <v>32.800000000000004</v>
          </cell>
          <cell r="AC98">
            <v>9.1</v>
          </cell>
          <cell r="AD98">
            <v>67.800000000000011</v>
          </cell>
          <cell r="AE98">
            <v>47.9</v>
          </cell>
          <cell r="AF98">
            <v>49</v>
          </cell>
        </row>
        <row r="99">
          <cell r="A99" t="str">
            <v>INE067A01029</v>
          </cell>
          <cell r="C99" t="str">
            <v>CG Power &amp; Industrial Solutions Ltd</v>
          </cell>
          <cell r="E99" t="str">
            <v>India</v>
          </cell>
          <cell r="G99">
            <v>401.55</v>
          </cell>
          <cell r="H99">
            <v>4.9069750000000001</v>
          </cell>
          <cell r="I99">
            <v>0.75</v>
          </cell>
          <cell r="J99">
            <v>3</v>
          </cell>
          <cell r="K99">
            <v>4</v>
          </cell>
          <cell r="L99">
            <v>0</v>
          </cell>
          <cell r="M99">
            <v>5.65</v>
          </cell>
          <cell r="N99">
            <v>5.65</v>
          </cell>
          <cell r="O99">
            <v>0</v>
          </cell>
          <cell r="P99">
            <v>25.555557</v>
          </cell>
          <cell r="Q99">
            <v>5.65</v>
          </cell>
          <cell r="R99">
            <v>4.5</v>
          </cell>
          <cell r="S99">
            <v>25.555555555555554</v>
          </cell>
          <cell r="T99">
            <v>290</v>
          </cell>
          <cell r="U99">
            <v>347</v>
          </cell>
          <cell r="V99">
            <v>425</v>
          </cell>
          <cell r="W99">
            <v>5.6221886000000006E-2</v>
          </cell>
          <cell r="X99">
            <v>1.4070477E-2</v>
          </cell>
          <cell r="Y99">
            <v>1.6996639000000001E-2</v>
          </cell>
          <cell r="Z99">
            <v>0.20508056999999999</v>
          </cell>
          <cell r="AA99">
            <v>33.5</v>
          </cell>
          <cell r="AB99">
            <v>64.900000000000006</v>
          </cell>
          <cell r="AC99">
            <v>88.2</v>
          </cell>
          <cell r="AD99">
            <v>63.2</v>
          </cell>
          <cell r="AE99">
            <v>62.45</v>
          </cell>
          <cell r="AF99">
            <v>76.599999999999994</v>
          </cell>
        </row>
        <row r="100">
          <cell r="A100" t="str">
            <v>INE427F01016</v>
          </cell>
          <cell r="C100" t="str">
            <v>Chalet Hotels Ltd.</v>
          </cell>
          <cell r="E100" t="str">
            <v>India</v>
          </cell>
          <cell r="G100">
            <v>465.05</v>
          </cell>
          <cell r="H100">
            <v>5.6829499999999999</v>
          </cell>
          <cell r="I100">
            <v>1</v>
          </cell>
          <cell r="J100">
            <v>9</v>
          </cell>
          <cell r="K100">
            <v>9</v>
          </cell>
          <cell r="L100">
            <v>5.7359685999999996</v>
          </cell>
          <cell r="M100">
            <v>13.488889</v>
          </cell>
          <cell r="N100">
            <v>12.757142999999999</v>
          </cell>
          <cell r="O100">
            <v>5.735970820425873</v>
          </cell>
          <cell r="P100">
            <v>50.210349999999998</v>
          </cell>
          <cell r="Q100">
            <v>13.488889</v>
          </cell>
          <cell r="R100">
            <v>8.98</v>
          </cell>
          <cell r="S100">
            <v>50.210345211581298</v>
          </cell>
          <cell r="T100">
            <v>450</v>
          </cell>
          <cell r="U100">
            <v>527</v>
          </cell>
          <cell r="V100">
            <v>603</v>
          </cell>
          <cell r="W100">
            <v>4.8041489999999999E-2</v>
          </cell>
          <cell r="X100">
            <v>2.9005243999999999E-2</v>
          </cell>
          <cell r="Y100">
            <v>3.9924026000000001E-2</v>
          </cell>
          <cell r="Z100">
            <v>0.20508056999999999</v>
          </cell>
          <cell r="AA100">
            <v>95.7</v>
          </cell>
          <cell r="AB100">
            <v>85.5</v>
          </cell>
          <cell r="AC100">
            <v>85.2</v>
          </cell>
          <cell r="AD100">
            <v>85.7</v>
          </cell>
          <cell r="AE100">
            <v>88.024999999999991</v>
          </cell>
          <cell r="AF100">
            <v>98.8</v>
          </cell>
        </row>
        <row r="101">
          <cell r="A101" t="str">
            <v>INE085A01013</v>
          </cell>
          <cell r="C101" t="str">
            <v>Chambal Fertilisers &amp; Chemicals Ltd.</v>
          </cell>
          <cell r="E101" t="str">
            <v>India</v>
          </cell>
          <cell r="G101">
            <v>269.3</v>
          </cell>
          <cell r="H101">
            <v>3.2908688000000001</v>
          </cell>
          <cell r="I101">
            <v>0.6</v>
          </cell>
          <cell r="J101">
            <v>3</v>
          </cell>
          <cell r="K101">
            <v>5</v>
          </cell>
          <cell r="L101">
            <v>0</v>
          </cell>
          <cell r="M101">
            <v>32.9</v>
          </cell>
          <cell r="N101">
            <v>32.9</v>
          </cell>
          <cell r="O101">
            <v>0</v>
          </cell>
          <cell r="P101">
            <v>6.2146926000000002</v>
          </cell>
          <cell r="Q101">
            <v>32.9</v>
          </cell>
          <cell r="R101">
            <v>30.975000000000001</v>
          </cell>
          <cell r="S101">
            <v>6.2146892655367214</v>
          </cell>
          <cell r="T101">
            <v>300</v>
          </cell>
          <cell r="U101">
            <v>318</v>
          </cell>
          <cell r="V101">
            <v>342</v>
          </cell>
          <cell r="W101">
            <v>0</v>
          </cell>
          <cell r="X101">
            <v>0.1221686</v>
          </cell>
          <cell r="Y101">
            <v>0.13865578000000001</v>
          </cell>
          <cell r="Z101">
            <v>0.20508056999999999</v>
          </cell>
          <cell r="AA101">
            <v>33.5</v>
          </cell>
          <cell r="AB101">
            <v>33.6</v>
          </cell>
          <cell r="AC101">
            <v>13.900000000000002</v>
          </cell>
          <cell r="AD101">
            <v>48.199999999999996</v>
          </cell>
          <cell r="AE101">
            <v>32.299999999999997</v>
          </cell>
          <cell r="AF101">
            <v>23.3</v>
          </cell>
        </row>
        <row r="102">
          <cell r="A102" t="str">
            <v>INE488A01050</v>
          </cell>
          <cell r="C102" t="str">
            <v>Chemplast Sanmar Limited</v>
          </cell>
          <cell r="E102" t="str">
            <v>India</v>
          </cell>
          <cell r="G102">
            <v>436.55</v>
          </cell>
          <cell r="H102">
            <v>5.3346777000000003</v>
          </cell>
          <cell r="I102">
            <v>1</v>
          </cell>
          <cell r="J102">
            <v>4</v>
          </cell>
          <cell r="K102">
            <v>4</v>
          </cell>
          <cell r="L102">
            <v>0</v>
          </cell>
          <cell r="M102">
            <v>24.15</v>
          </cell>
          <cell r="N102">
            <v>24.15</v>
          </cell>
          <cell r="O102">
            <v>0</v>
          </cell>
          <cell r="P102">
            <v>49.767440000000001</v>
          </cell>
          <cell r="Q102">
            <v>24.15</v>
          </cell>
          <cell r="R102">
            <v>16.125</v>
          </cell>
          <cell r="S102">
            <v>49.767441860465112</v>
          </cell>
          <cell r="T102">
            <v>535</v>
          </cell>
          <cell r="U102">
            <v>605</v>
          </cell>
          <cell r="V102">
            <v>625</v>
          </cell>
          <cell r="W102">
            <v>0</v>
          </cell>
          <cell r="X102">
            <v>5.532012E-2</v>
          </cell>
          <cell r="Y102">
            <v>9.2944680000000002E-2</v>
          </cell>
          <cell r="Z102">
            <v>0.20508056999999999</v>
          </cell>
          <cell r="AA102">
            <v>33.5</v>
          </cell>
          <cell r="AB102">
            <v>85.1</v>
          </cell>
          <cell r="AC102">
            <v>13.900000000000002</v>
          </cell>
          <cell r="AD102">
            <v>85.7</v>
          </cell>
          <cell r="AE102">
            <v>54.55</v>
          </cell>
          <cell r="AF102">
            <v>61.3</v>
          </cell>
        </row>
        <row r="103">
          <cell r="A103" t="str">
            <v>INE149A01033</v>
          </cell>
          <cell r="C103" t="str">
            <v>Cholamandalam Financial Holdings Ltd</v>
          </cell>
          <cell r="E103" t="str">
            <v>India</v>
          </cell>
          <cell r="G103">
            <v>921.25</v>
          </cell>
          <cell r="H103">
            <v>11.257752999999999</v>
          </cell>
          <cell r="I103">
            <v>0.66666666666666663</v>
          </cell>
          <cell r="J103">
            <v>2</v>
          </cell>
          <cell r="K103">
            <v>3</v>
          </cell>
          <cell r="L103">
            <v>2.9355644999999999</v>
          </cell>
          <cell r="M103">
            <v>70.13</v>
          </cell>
          <cell r="N103">
            <v>68.13</v>
          </cell>
          <cell r="O103">
            <v>2.9355643622486438</v>
          </cell>
          <cell r="P103">
            <v>43.459136999999998</v>
          </cell>
          <cell r="Q103">
            <v>70.13</v>
          </cell>
          <cell r="R103">
            <v>48.884999999999998</v>
          </cell>
          <cell r="S103">
            <v>43.459138795131437</v>
          </cell>
          <cell r="T103">
            <v>890</v>
          </cell>
          <cell r="U103">
            <v>950</v>
          </cell>
          <cell r="V103">
            <v>1145</v>
          </cell>
          <cell r="W103">
            <v>4.5534124000000002E-2</v>
          </cell>
          <cell r="X103">
            <v>7.6124824999999993E-2</v>
          </cell>
          <cell r="Y103">
            <v>9.5468109999999995E-2</v>
          </cell>
          <cell r="Z103">
            <v>0.20508056999999999</v>
          </cell>
          <cell r="AA103">
            <v>92.100000000000009</v>
          </cell>
          <cell r="AB103">
            <v>82.5</v>
          </cell>
          <cell r="AC103">
            <v>85</v>
          </cell>
          <cell r="AD103">
            <v>55.300000000000004</v>
          </cell>
          <cell r="AE103">
            <v>78.725000000000009</v>
          </cell>
          <cell r="AF103">
            <v>94.199999999999989</v>
          </cell>
        </row>
        <row r="104">
          <cell r="A104" t="str">
            <v>INE121A01024</v>
          </cell>
          <cell r="C104" t="str">
            <v>Cholamandalam Investment and Finance Co. Ltd.</v>
          </cell>
          <cell r="E104" t="str">
            <v>India</v>
          </cell>
          <cell r="G104">
            <v>1145.25</v>
          </cell>
          <cell r="H104">
            <v>13.995051999999999</v>
          </cell>
          <cell r="I104">
            <v>0.75</v>
          </cell>
          <cell r="J104">
            <v>27</v>
          </cell>
          <cell r="K104">
            <v>36</v>
          </cell>
          <cell r="L104">
            <v>0.60442079999999998</v>
          </cell>
          <cell r="M104">
            <v>40.830295999999997</v>
          </cell>
          <cell r="N104">
            <v>40.584989999999998</v>
          </cell>
          <cell r="O104">
            <v>0.60442542920424724</v>
          </cell>
          <cell r="P104">
            <v>34.285699999999999</v>
          </cell>
          <cell r="Q104">
            <v>40.830295999999997</v>
          </cell>
          <cell r="R104">
            <v>30.405542000000001</v>
          </cell>
          <cell r="S104">
            <v>34.285703573381454</v>
          </cell>
          <cell r="T104">
            <v>850</v>
          </cell>
          <cell r="U104">
            <v>1110</v>
          </cell>
          <cell r="V104">
            <v>1350</v>
          </cell>
          <cell r="W104">
            <v>6.3381779999999999E-2</v>
          </cell>
          <cell r="X104">
            <v>3.5651862999999999E-2</v>
          </cell>
          <cell r="Y104">
            <v>4.4508225999999998E-2</v>
          </cell>
          <cell r="Z104">
            <v>0.20508056999999999</v>
          </cell>
          <cell r="AA104">
            <v>82.1</v>
          </cell>
          <cell r="AB104">
            <v>74.7</v>
          </cell>
          <cell r="AC104">
            <v>89.600000000000009</v>
          </cell>
          <cell r="AD104">
            <v>63.2</v>
          </cell>
          <cell r="AE104">
            <v>77.400000000000006</v>
          </cell>
          <cell r="AF104">
            <v>93</v>
          </cell>
        </row>
        <row r="105">
          <cell r="A105" t="str">
            <v>INE059A01026</v>
          </cell>
          <cell r="C105" t="str">
            <v>Cipla Ltd</v>
          </cell>
          <cell r="E105" t="str">
            <v>India</v>
          </cell>
          <cell r="G105">
            <v>1048.5999999999999</v>
          </cell>
          <cell r="H105">
            <v>12.813980000000001</v>
          </cell>
          <cell r="I105">
            <v>0.65789473684210531</v>
          </cell>
          <cell r="J105">
            <v>25</v>
          </cell>
          <cell r="K105">
            <v>38</v>
          </cell>
          <cell r="L105">
            <v>0.120037094</v>
          </cell>
          <cell r="M105">
            <v>42.695858000000001</v>
          </cell>
          <cell r="N105">
            <v>42.644669999999998</v>
          </cell>
          <cell r="O105">
            <v>0.12003375802884797</v>
          </cell>
          <cell r="P105">
            <v>14.164002</v>
          </cell>
          <cell r="Q105">
            <v>42.695858000000001</v>
          </cell>
          <cell r="R105">
            <v>37.398705</v>
          </cell>
          <cell r="S105">
            <v>14.164001133194315</v>
          </cell>
          <cell r="T105">
            <v>842</v>
          </cell>
          <cell r="U105">
            <v>1050</v>
          </cell>
          <cell r="V105">
            <v>1270.5999999999999</v>
          </cell>
          <cell r="W105">
            <v>7.1759444000000002E-3</v>
          </cell>
          <cell r="X105">
            <v>4.0717013000000003E-2</v>
          </cell>
          <cell r="Y105">
            <v>4.7383370000000001E-2</v>
          </cell>
          <cell r="Z105">
            <v>0.20508056999999999</v>
          </cell>
          <cell r="AA105">
            <v>72.2</v>
          </cell>
          <cell r="AB105">
            <v>45.800000000000004</v>
          </cell>
          <cell r="AC105">
            <v>57.9</v>
          </cell>
          <cell r="AD105">
            <v>54.1</v>
          </cell>
          <cell r="AE105">
            <v>57.5</v>
          </cell>
          <cell r="AF105">
            <v>67.900000000000006</v>
          </cell>
        </row>
        <row r="106">
          <cell r="A106" t="str">
            <v>INE491A01021</v>
          </cell>
          <cell r="C106" t="str">
            <v>City Union Bank Limited</v>
          </cell>
          <cell r="E106" t="str">
            <v>India</v>
          </cell>
          <cell r="G106">
            <v>130.4</v>
          </cell>
          <cell r="H106">
            <v>1.593499</v>
          </cell>
          <cell r="I106">
            <v>0.75</v>
          </cell>
          <cell r="J106">
            <v>15</v>
          </cell>
          <cell r="K106">
            <v>20</v>
          </cell>
          <cell r="L106">
            <v>0</v>
          </cell>
          <cell r="M106">
            <v>13.656629000000001</v>
          </cell>
          <cell r="N106">
            <v>13.656629000000001</v>
          </cell>
          <cell r="O106">
            <v>0</v>
          </cell>
          <cell r="P106">
            <v>6.0454907000000002</v>
          </cell>
          <cell r="Q106">
            <v>13.656629000000001</v>
          </cell>
          <cell r="R106">
            <v>12.878085</v>
          </cell>
          <cell r="S106">
            <v>6.0454951182570937</v>
          </cell>
          <cell r="T106">
            <v>140</v>
          </cell>
          <cell r="U106">
            <v>160</v>
          </cell>
          <cell r="V106">
            <v>240</v>
          </cell>
          <cell r="W106">
            <v>0</v>
          </cell>
          <cell r="X106">
            <v>0.10472875</v>
          </cell>
          <cell r="Y106">
            <v>0.12054081</v>
          </cell>
          <cell r="Z106">
            <v>0.20508056999999999</v>
          </cell>
          <cell r="AA106">
            <v>33.5</v>
          </cell>
          <cell r="AB106">
            <v>33.200000000000003</v>
          </cell>
          <cell r="AC106">
            <v>13.900000000000002</v>
          </cell>
          <cell r="AD106">
            <v>63.2</v>
          </cell>
          <cell r="AE106">
            <v>35.950000000000003</v>
          </cell>
          <cell r="AF106">
            <v>27.6</v>
          </cell>
        </row>
        <row r="107">
          <cell r="A107" t="str">
            <v>INE227W01023</v>
          </cell>
          <cell r="C107" t="str">
            <v>Clean Science &amp; Technology Ltd.</v>
          </cell>
          <cell r="E107" t="str">
            <v>India</v>
          </cell>
          <cell r="G107">
            <v>1310.85</v>
          </cell>
          <cell r="H107">
            <v>16.018698000000001</v>
          </cell>
          <cell r="I107">
            <v>0.54545454545454541</v>
          </cell>
          <cell r="J107">
            <v>6</v>
          </cell>
          <cell r="K107">
            <v>11</v>
          </cell>
          <cell r="L107">
            <v>-1.3652937000000001</v>
          </cell>
          <cell r="M107">
            <v>31.459582999999999</v>
          </cell>
          <cell r="N107">
            <v>31.895043999999999</v>
          </cell>
          <cell r="O107">
            <v>-1.3652936174033847</v>
          </cell>
          <cell r="P107">
            <v>11.436000999999999</v>
          </cell>
          <cell r="Q107">
            <v>31.459582999999999</v>
          </cell>
          <cell r="R107">
            <v>28.231076999999999</v>
          </cell>
          <cell r="S107">
            <v>11.436000121426471</v>
          </cell>
          <cell r="T107">
            <v>660</v>
          </cell>
          <cell r="U107">
            <v>1500</v>
          </cell>
          <cell r="V107">
            <v>2325</v>
          </cell>
          <cell r="W107">
            <v>-3.5688214000000003E-2</v>
          </cell>
          <cell r="X107">
            <v>2.3999377999999998E-2</v>
          </cell>
          <cell r="Y107">
            <v>3.0130645000000001E-2</v>
          </cell>
          <cell r="Z107">
            <v>0.20508056999999999</v>
          </cell>
          <cell r="AA107">
            <v>13</v>
          </cell>
          <cell r="AB107">
            <v>41.6</v>
          </cell>
          <cell r="AC107">
            <v>2.1</v>
          </cell>
          <cell r="AD107">
            <v>42</v>
          </cell>
          <cell r="AE107">
            <v>24.675000000000001</v>
          </cell>
          <cell r="AF107">
            <v>16.7</v>
          </cell>
        </row>
        <row r="108">
          <cell r="A108" t="str">
            <v>INE522F01014</v>
          </cell>
          <cell r="C108" t="str">
            <v>Coal India Ltd.</v>
          </cell>
          <cell r="E108" t="str">
            <v>India</v>
          </cell>
          <cell r="G108">
            <v>231</v>
          </cell>
          <cell r="H108">
            <v>2.8228395000000002</v>
          </cell>
          <cell r="I108">
            <v>0.55000000000000004</v>
          </cell>
          <cell r="J108">
            <v>11</v>
          </cell>
          <cell r="K108">
            <v>20</v>
          </cell>
          <cell r="L108">
            <v>-1.0387964999999999</v>
          </cell>
          <cell r="M108">
            <v>36.530140000000003</v>
          </cell>
          <cell r="N108">
            <v>36.913597000000003</v>
          </cell>
          <cell r="O108">
            <v>-1.0387960837303423</v>
          </cell>
          <cell r="P108">
            <v>-23.626194000000002</v>
          </cell>
          <cell r="Q108">
            <v>36.530140000000003</v>
          </cell>
          <cell r="R108">
            <v>47.830719999999999</v>
          </cell>
          <cell r="S108">
            <v>-23.626196720434056</v>
          </cell>
          <cell r="T108">
            <v>159</v>
          </cell>
          <cell r="U108">
            <v>271.5</v>
          </cell>
          <cell r="V108">
            <v>361</v>
          </cell>
          <cell r="W108">
            <v>-1.4529482E-2</v>
          </cell>
          <cell r="X108">
            <v>0.15813914000000001</v>
          </cell>
          <cell r="Y108">
            <v>0.15014772000000001</v>
          </cell>
          <cell r="Z108">
            <v>0.20508056999999999</v>
          </cell>
          <cell r="AA108">
            <v>15.6</v>
          </cell>
          <cell r="AB108">
            <v>2</v>
          </cell>
          <cell r="AC108">
            <v>5.3</v>
          </cell>
          <cell r="AD108">
            <v>42.6</v>
          </cell>
          <cell r="AE108">
            <v>16.375</v>
          </cell>
          <cell r="AF108">
            <v>13.5</v>
          </cell>
        </row>
        <row r="109">
          <cell r="A109" t="str">
            <v>INE704P01017</v>
          </cell>
          <cell r="C109" t="str">
            <v>Cochin Shipyard Limited</v>
          </cell>
          <cell r="E109" t="str">
            <v>India</v>
          </cell>
          <cell r="G109">
            <v>680.65</v>
          </cell>
          <cell r="H109">
            <v>8.3176009999999998</v>
          </cell>
          <cell r="I109">
            <v>0.66666666666666663</v>
          </cell>
          <cell r="J109">
            <v>2</v>
          </cell>
          <cell r="K109">
            <v>3</v>
          </cell>
          <cell r="L109">
            <v>-3.3658551999999999</v>
          </cell>
          <cell r="M109">
            <v>33.6</v>
          </cell>
          <cell r="N109">
            <v>34.770316999999999</v>
          </cell>
          <cell r="O109">
            <v>-3.3658508203994741</v>
          </cell>
          <cell r="P109">
            <v>6.8009979999999999</v>
          </cell>
          <cell r="Q109">
            <v>33.6</v>
          </cell>
          <cell r="R109">
            <v>31.460379</v>
          </cell>
          <cell r="S109">
            <v>6.8010019841146852</v>
          </cell>
          <cell r="T109">
            <v>516</v>
          </cell>
          <cell r="U109">
            <v>613</v>
          </cell>
          <cell r="V109">
            <v>710</v>
          </cell>
          <cell r="W109">
            <v>6.5469330000000006E-2</v>
          </cell>
          <cell r="X109">
            <v>4.9364574000000001E-2</v>
          </cell>
          <cell r="Y109">
            <v>5.9648859999999998E-2</v>
          </cell>
          <cell r="Z109">
            <v>0.20508056999999999</v>
          </cell>
          <cell r="AA109">
            <v>7.0000000000000009</v>
          </cell>
          <cell r="AB109">
            <v>34</v>
          </cell>
          <cell r="AC109">
            <v>89.8</v>
          </cell>
          <cell r="AD109">
            <v>55.300000000000004</v>
          </cell>
          <cell r="AE109">
            <v>46.525000000000006</v>
          </cell>
          <cell r="AF109">
            <v>46.400000000000006</v>
          </cell>
        </row>
        <row r="110">
          <cell r="A110" t="str">
            <v>INE591G01017</v>
          </cell>
          <cell r="C110" t="str">
            <v>Coforge Limited</v>
          </cell>
          <cell r="E110" t="str">
            <v>India</v>
          </cell>
          <cell r="G110">
            <v>4724.5</v>
          </cell>
          <cell r="H110">
            <v>57.733789999999999</v>
          </cell>
          <cell r="I110">
            <v>0.61290322580645162</v>
          </cell>
          <cell r="J110">
            <v>19</v>
          </cell>
          <cell r="K110">
            <v>31</v>
          </cell>
          <cell r="L110">
            <v>-1.2370627000000001</v>
          </cell>
          <cell r="M110">
            <v>162.26563999999999</v>
          </cell>
          <cell r="N110">
            <v>164.29811000000001</v>
          </cell>
          <cell r="O110">
            <v>-1.2370623131331304</v>
          </cell>
          <cell r="P110">
            <v>18.990307000000001</v>
          </cell>
          <cell r="Q110">
            <v>162.26563999999999</v>
          </cell>
          <cell r="R110">
            <v>136.36878999999999</v>
          </cell>
          <cell r="S110">
            <v>18.990305626382685</v>
          </cell>
          <cell r="T110">
            <v>3281</v>
          </cell>
          <cell r="U110">
            <v>4830</v>
          </cell>
          <cell r="V110">
            <v>6000</v>
          </cell>
          <cell r="W110">
            <v>3.7538052000000002E-2</v>
          </cell>
          <cell r="X110">
            <v>3.4345569999999999E-2</v>
          </cell>
          <cell r="Y110">
            <v>4.1318223000000001E-2</v>
          </cell>
          <cell r="Z110">
            <v>0.20508056999999999</v>
          </cell>
          <cell r="AA110">
            <v>13.8</v>
          </cell>
          <cell r="AB110">
            <v>53.5</v>
          </cell>
          <cell r="AC110">
            <v>81.8</v>
          </cell>
          <cell r="AD110">
            <v>49.1</v>
          </cell>
          <cell r="AE110">
            <v>49.55</v>
          </cell>
          <cell r="AF110">
            <v>51.5</v>
          </cell>
        </row>
        <row r="111">
          <cell r="A111" t="str">
            <v>INE259A01022</v>
          </cell>
          <cell r="C111" t="str">
            <v>Colgate-Palmolive (India) Limited</v>
          </cell>
          <cell r="E111" t="str">
            <v>India</v>
          </cell>
          <cell r="G111">
            <v>1889.6</v>
          </cell>
          <cell r="H111">
            <v>23.091072</v>
          </cell>
          <cell r="I111">
            <v>0.21212121212121213</v>
          </cell>
          <cell r="J111">
            <v>7</v>
          </cell>
          <cell r="K111">
            <v>33</v>
          </cell>
          <cell r="L111">
            <v>9.5236390000000004E-2</v>
          </cell>
          <cell r="M111">
            <v>43.573273</v>
          </cell>
          <cell r="N111">
            <v>43.531815000000002</v>
          </cell>
          <cell r="O111">
            <v>9.5236093418105128E-2</v>
          </cell>
          <cell r="P111">
            <v>15.854056</v>
          </cell>
          <cell r="Q111">
            <v>43.573273</v>
          </cell>
          <cell r="R111">
            <v>37.610484999999997</v>
          </cell>
          <cell r="S111">
            <v>15.854057718213422</v>
          </cell>
          <cell r="T111">
            <v>1375</v>
          </cell>
          <cell r="U111">
            <v>1620</v>
          </cell>
          <cell r="V111">
            <v>2200</v>
          </cell>
          <cell r="W111">
            <v>8.2753399999999991E-3</v>
          </cell>
          <cell r="X111">
            <v>2.3059522999999998E-2</v>
          </cell>
          <cell r="Y111">
            <v>2.5125537E-2</v>
          </cell>
          <cell r="Z111">
            <v>0.20508056999999999</v>
          </cell>
          <cell r="AA111">
            <v>71.599999999999994</v>
          </cell>
          <cell r="AB111">
            <v>48.199999999999996</v>
          </cell>
          <cell r="AC111">
            <v>59.9</v>
          </cell>
          <cell r="AD111">
            <v>15.8</v>
          </cell>
          <cell r="AE111">
            <v>48.875</v>
          </cell>
          <cell r="AF111">
            <v>51.1</v>
          </cell>
        </row>
        <row r="112">
          <cell r="A112" t="str">
            <v>INE596I01012</v>
          </cell>
          <cell r="C112" t="str">
            <v>Computer Age Management Services Ltd</v>
          </cell>
          <cell r="E112" t="str">
            <v>India</v>
          </cell>
          <cell r="G112">
            <v>2336.35</v>
          </cell>
          <cell r="H112">
            <v>28.550395999999999</v>
          </cell>
          <cell r="I112">
            <v>0.6</v>
          </cell>
          <cell r="J112">
            <v>6</v>
          </cell>
          <cell r="K112">
            <v>10</v>
          </cell>
          <cell r="L112">
            <v>-0.2052341</v>
          </cell>
          <cell r="M112">
            <v>66.857680000000002</v>
          </cell>
          <cell r="N112">
            <v>66.995180000000005</v>
          </cell>
          <cell r="O112">
            <v>-0.20523864552643989</v>
          </cell>
          <cell r="P112">
            <v>13.539412499999999</v>
          </cell>
          <cell r="Q112">
            <v>66.857680000000002</v>
          </cell>
          <cell r="R112">
            <v>58.884999999999998</v>
          </cell>
          <cell r="S112">
            <v>13.539407319351282</v>
          </cell>
          <cell r="T112">
            <v>2000</v>
          </cell>
          <cell r="U112">
            <v>2413</v>
          </cell>
          <cell r="V112">
            <v>2600</v>
          </cell>
          <cell r="W112">
            <v>-4.7085299999999998E-3</v>
          </cell>
          <cell r="X112">
            <v>2.8616294E-2</v>
          </cell>
          <cell r="Y112">
            <v>3.3378176000000002E-2</v>
          </cell>
          <cell r="Z112">
            <v>0.20508056999999999</v>
          </cell>
          <cell r="AA112">
            <v>27.500000000000004</v>
          </cell>
          <cell r="AB112">
            <v>45</v>
          </cell>
          <cell r="AC112">
            <v>10.299999999999999</v>
          </cell>
          <cell r="AD112">
            <v>48.199999999999996</v>
          </cell>
          <cell r="AE112">
            <v>32.75</v>
          </cell>
          <cell r="AF112">
            <v>23.5</v>
          </cell>
        </row>
        <row r="113">
          <cell r="A113" t="str">
            <v>INE111A01025</v>
          </cell>
          <cell r="C113" t="str">
            <v>Container Corporation of India Limited</v>
          </cell>
          <cell r="E113" t="str">
            <v>India</v>
          </cell>
          <cell r="G113">
            <v>680.65</v>
          </cell>
          <cell r="H113">
            <v>8.3176009999999998</v>
          </cell>
          <cell r="I113">
            <v>0.64</v>
          </cell>
          <cell r="J113">
            <v>16</v>
          </cell>
          <cell r="K113">
            <v>25</v>
          </cell>
          <cell r="L113">
            <v>-0.37992007</v>
          </cell>
          <cell r="M113">
            <v>22.125845000000002</v>
          </cell>
          <cell r="N113">
            <v>22.210225999999999</v>
          </cell>
          <cell r="O113">
            <v>-0.37991959199332737</v>
          </cell>
          <cell r="P113">
            <v>12.893927</v>
          </cell>
          <cell r="Q113">
            <v>22.125845000000002</v>
          </cell>
          <cell r="R113">
            <v>19.598790999999999</v>
          </cell>
          <cell r="S113">
            <v>12.893927997905607</v>
          </cell>
          <cell r="T113">
            <v>590</v>
          </cell>
          <cell r="U113">
            <v>695</v>
          </cell>
          <cell r="V113">
            <v>940</v>
          </cell>
          <cell r="W113">
            <v>-1.8167187000000002E-3</v>
          </cell>
          <cell r="X113">
            <v>3.2506930000000003E-2</v>
          </cell>
          <cell r="Y113">
            <v>3.7825339999999999E-2</v>
          </cell>
          <cell r="Z113">
            <v>0.20508056999999999</v>
          </cell>
          <cell r="AA113">
            <v>24.8</v>
          </cell>
          <cell r="AB113">
            <v>43.2</v>
          </cell>
          <cell r="AC113">
            <v>12.1</v>
          </cell>
          <cell r="AD113">
            <v>51</v>
          </cell>
          <cell r="AE113">
            <v>32.774999999999999</v>
          </cell>
          <cell r="AF113">
            <v>23.7</v>
          </cell>
        </row>
        <row r="114">
          <cell r="A114" t="str">
            <v>INE169A01031</v>
          </cell>
          <cell r="C114" t="str">
            <v>Coromandel International Limited</v>
          </cell>
          <cell r="E114" t="str">
            <v>India</v>
          </cell>
          <cell r="G114">
            <v>969.2</v>
          </cell>
          <cell r="H114">
            <v>11.843705999999999</v>
          </cell>
          <cell r="I114">
            <v>1</v>
          </cell>
          <cell r="J114">
            <v>10</v>
          </cell>
          <cell r="K114">
            <v>10</v>
          </cell>
          <cell r="L114">
            <v>-0.33012163999999999</v>
          </cell>
          <cell r="M114">
            <v>69.44</v>
          </cell>
          <cell r="N114">
            <v>69.67</v>
          </cell>
          <cell r="O114">
            <v>-0.33012774508397458</v>
          </cell>
          <cell r="P114">
            <v>-3.3757198000000002</v>
          </cell>
          <cell r="Q114">
            <v>69.44</v>
          </cell>
          <cell r="R114">
            <v>71.866</v>
          </cell>
          <cell r="S114">
            <v>-3.3757270475607393</v>
          </cell>
          <cell r="T114">
            <v>976</v>
          </cell>
          <cell r="U114">
            <v>1166</v>
          </cell>
          <cell r="V114">
            <v>1387</v>
          </cell>
          <cell r="W114">
            <v>4.2430412000000003E-4</v>
          </cell>
          <cell r="X114">
            <v>7.1646719999999997E-2</v>
          </cell>
          <cell r="Y114">
            <v>7.9325220000000002E-2</v>
          </cell>
          <cell r="Z114">
            <v>0.20508056999999999</v>
          </cell>
          <cell r="AA114">
            <v>25.3</v>
          </cell>
          <cell r="AB114">
            <v>7.6</v>
          </cell>
          <cell r="AC114">
            <v>45.6</v>
          </cell>
          <cell r="AD114">
            <v>85.7</v>
          </cell>
          <cell r="AE114">
            <v>41.05</v>
          </cell>
          <cell r="AF114">
            <v>36.799999999999997</v>
          </cell>
        </row>
        <row r="115">
          <cell r="A115" t="str">
            <v>INE741K01010</v>
          </cell>
          <cell r="C115" t="str">
            <v>CreditAccess Grameen Ltd.</v>
          </cell>
          <cell r="E115" t="str">
            <v>India</v>
          </cell>
          <cell r="G115">
            <v>1372.9</v>
          </cell>
          <cell r="H115">
            <v>16.776955000000001</v>
          </cell>
          <cell r="I115">
            <v>0.94444444444444442</v>
          </cell>
          <cell r="J115">
            <v>17</v>
          </cell>
          <cell r="K115">
            <v>18</v>
          </cell>
          <cell r="L115">
            <v>10.953193000000001</v>
          </cell>
          <cell r="M115">
            <v>81.19</v>
          </cell>
          <cell r="N115">
            <v>73.174999999999997</v>
          </cell>
          <cell r="O115">
            <v>10.953194396993515</v>
          </cell>
          <cell r="P115">
            <v>63.904316000000001</v>
          </cell>
          <cell r="Q115">
            <v>81.19</v>
          </cell>
          <cell r="R115">
            <v>49.534999999999997</v>
          </cell>
          <cell r="S115">
            <v>63.904310083779151</v>
          </cell>
          <cell r="T115">
            <v>1280</v>
          </cell>
          <cell r="U115">
            <v>1550</v>
          </cell>
          <cell r="V115">
            <v>1800</v>
          </cell>
          <cell r="W115">
            <v>0.11437305</v>
          </cell>
          <cell r="X115">
            <v>5.9137594000000002E-2</v>
          </cell>
          <cell r="Y115">
            <v>7.1854790000000002E-2</v>
          </cell>
          <cell r="Z115">
            <v>0.20508056999999999</v>
          </cell>
          <cell r="AA115">
            <v>97.899999999999991</v>
          </cell>
          <cell r="AB115">
            <v>89.7</v>
          </cell>
          <cell r="AC115">
            <v>94.6</v>
          </cell>
          <cell r="AD115">
            <v>82.899999999999991</v>
          </cell>
          <cell r="AE115">
            <v>91.274999999999991</v>
          </cell>
          <cell r="AF115">
            <v>99.6</v>
          </cell>
        </row>
        <row r="116">
          <cell r="A116" t="str">
            <v>INE007A01025</v>
          </cell>
          <cell r="C116" t="str">
            <v>CRISIL Limited</v>
          </cell>
          <cell r="E116" t="str">
            <v>India</v>
          </cell>
          <cell r="G116">
            <v>3826.45</v>
          </cell>
          <cell r="H116">
            <v>46.759540000000001</v>
          </cell>
          <cell r="I116">
            <v>1</v>
          </cell>
          <cell r="J116">
            <v>2</v>
          </cell>
          <cell r="K116">
            <v>2</v>
          </cell>
          <cell r="L116">
            <v>0</v>
          </cell>
          <cell r="M116">
            <v>85.8</v>
          </cell>
          <cell r="N116">
            <v>85.8</v>
          </cell>
          <cell r="O116">
            <v>0</v>
          </cell>
          <cell r="P116">
            <v>0</v>
          </cell>
          <cell r="Q116">
            <v>85.8</v>
          </cell>
          <cell r="R116">
            <v>85.8</v>
          </cell>
          <cell r="S116">
            <v>0</v>
          </cell>
          <cell r="T116">
            <v>3711</v>
          </cell>
          <cell r="U116">
            <v>3713</v>
          </cell>
          <cell r="V116">
            <v>3715</v>
          </cell>
          <cell r="W116">
            <v>0</v>
          </cell>
          <cell r="X116">
            <v>2.2422873999999999E-2</v>
          </cell>
          <cell r="Y116">
            <v>2.6277622E-2</v>
          </cell>
          <cell r="Z116">
            <v>0.20508056999999999</v>
          </cell>
          <cell r="AA116">
            <v>33.5</v>
          </cell>
          <cell r="AB116">
            <v>11.600000000000001</v>
          </cell>
          <cell r="AC116">
            <v>13.900000000000002</v>
          </cell>
          <cell r="AD116">
            <v>85.7</v>
          </cell>
          <cell r="AE116">
            <v>36.174999999999997</v>
          </cell>
          <cell r="AF116">
            <v>28.4</v>
          </cell>
        </row>
        <row r="117">
          <cell r="A117" t="str">
            <v>INE299U01018</v>
          </cell>
          <cell r="C117" t="str">
            <v>Crompton Greaves Consumer Electricals Ltd.</v>
          </cell>
          <cell r="E117" t="str">
            <v>India</v>
          </cell>
          <cell r="G117">
            <v>289.85000000000002</v>
          </cell>
          <cell r="H117">
            <v>3.5419917000000001</v>
          </cell>
          <cell r="I117">
            <v>0.72093023255813948</v>
          </cell>
          <cell r="J117">
            <v>31</v>
          </cell>
          <cell r="K117">
            <v>43</v>
          </cell>
          <cell r="L117">
            <v>-0.80357420000000002</v>
          </cell>
          <cell r="M117">
            <v>9.248742</v>
          </cell>
          <cell r="N117">
            <v>9.3236650000000001</v>
          </cell>
          <cell r="O117">
            <v>-0.80357885016246744</v>
          </cell>
          <cell r="P117">
            <v>22.626014999999999</v>
          </cell>
          <cell r="Q117">
            <v>9.248742</v>
          </cell>
          <cell r="R117">
            <v>7.5422354</v>
          </cell>
          <cell r="S117">
            <v>22.626005547373929</v>
          </cell>
          <cell r="T117">
            <v>245</v>
          </cell>
          <cell r="U117">
            <v>320</v>
          </cell>
          <cell r="V117">
            <v>522</v>
          </cell>
          <cell r="W117">
            <v>7.6956290000000007E-3</v>
          </cell>
          <cell r="X117">
            <v>3.1908717000000003E-2</v>
          </cell>
          <cell r="Y117">
            <v>3.8178450000000003E-2</v>
          </cell>
          <cell r="Z117">
            <v>0.20508056999999999</v>
          </cell>
          <cell r="AA117">
            <v>18.2</v>
          </cell>
          <cell r="AB117">
            <v>59.9</v>
          </cell>
          <cell r="AC117">
            <v>58.699999999999996</v>
          </cell>
          <cell r="AD117">
            <v>62.6</v>
          </cell>
          <cell r="AE117">
            <v>49.849999999999994</v>
          </cell>
          <cell r="AF117">
            <v>52.1</v>
          </cell>
        </row>
        <row r="118">
          <cell r="A118" t="str">
            <v>INE679A01013</v>
          </cell>
          <cell r="C118" t="str">
            <v>CSB Bank Ltd.</v>
          </cell>
          <cell r="E118" t="str">
            <v>India</v>
          </cell>
          <cell r="G118">
            <v>287</v>
          </cell>
          <cell r="H118">
            <v>3.5071642000000001</v>
          </cell>
          <cell r="I118">
            <v>0.7142857142857143</v>
          </cell>
          <cell r="J118">
            <v>5</v>
          </cell>
          <cell r="K118">
            <v>7</v>
          </cell>
          <cell r="L118">
            <v>0.28626874000000002</v>
          </cell>
          <cell r="M118">
            <v>31.028572</v>
          </cell>
          <cell r="N118">
            <v>30.94</v>
          </cell>
          <cell r="O118">
            <v>0.28627020038785034</v>
          </cell>
          <cell r="P118">
            <v>5.0391709999999996</v>
          </cell>
          <cell r="Q118">
            <v>31.028572</v>
          </cell>
          <cell r="R118">
            <v>29.54</v>
          </cell>
          <cell r="S118">
            <v>5.0391740013540964</v>
          </cell>
          <cell r="T118">
            <v>303</v>
          </cell>
          <cell r="U118">
            <v>360</v>
          </cell>
          <cell r="V118">
            <v>379</v>
          </cell>
          <cell r="W118">
            <v>2.8993623E-2</v>
          </cell>
          <cell r="X118">
            <v>0.10811349000000001</v>
          </cell>
          <cell r="Y118">
            <v>0.12468889</v>
          </cell>
          <cell r="Z118">
            <v>0.20508056999999999</v>
          </cell>
          <cell r="AA118">
            <v>76.7</v>
          </cell>
          <cell r="AB118">
            <v>31</v>
          </cell>
          <cell r="AC118">
            <v>77</v>
          </cell>
          <cell r="AD118">
            <v>62.5</v>
          </cell>
          <cell r="AE118">
            <v>61.8</v>
          </cell>
          <cell r="AF118">
            <v>75.599999999999994</v>
          </cell>
        </row>
        <row r="119">
          <cell r="A119" t="str">
            <v>INE298A01020</v>
          </cell>
          <cell r="C119" t="str">
            <v>Cummins India Limited</v>
          </cell>
          <cell r="E119" t="str">
            <v>India</v>
          </cell>
          <cell r="G119">
            <v>1902.2</v>
          </cell>
          <cell r="H119">
            <v>23.245045000000001</v>
          </cell>
          <cell r="I119">
            <v>0.6</v>
          </cell>
          <cell r="J119">
            <v>15</v>
          </cell>
          <cell r="K119">
            <v>25</v>
          </cell>
          <cell r="L119">
            <v>-0.10367236000000001</v>
          </cell>
          <cell r="M119">
            <v>47.115833000000002</v>
          </cell>
          <cell r="N119">
            <v>47.164729999999999</v>
          </cell>
          <cell r="O119">
            <v>-0.1036728080495708</v>
          </cell>
          <cell r="P119">
            <v>19.942791</v>
          </cell>
          <cell r="Q119">
            <v>47.115833000000002</v>
          </cell>
          <cell r="R119">
            <v>39.28192</v>
          </cell>
          <cell r="S119">
            <v>19.942795566000846</v>
          </cell>
          <cell r="T119">
            <v>1145</v>
          </cell>
          <cell r="U119">
            <v>1853</v>
          </cell>
          <cell r="V119">
            <v>2180</v>
          </cell>
          <cell r="W119">
            <v>3.2716330000000002E-2</v>
          </cell>
          <cell r="X119">
            <v>2.4769125999999999E-2</v>
          </cell>
          <cell r="Y119">
            <v>2.8630374E-2</v>
          </cell>
          <cell r="Z119">
            <v>0.20508056999999999</v>
          </cell>
          <cell r="AA119">
            <v>29.9</v>
          </cell>
          <cell r="AB119">
            <v>55.500000000000007</v>
          </cell>
          <cell r="AC119">
            <v>79.2</v>
          </cell>
          <cell r="AD119">
            <v>48.199999999999996</v>
          </cell>
          <cell r="AE119">
            <v>53.2</v>
          </cell>
          <cell r="AF119">
            <v>59.099999999999994</v>
          </cell>
        </row>
        <row r="120">
          <cell r="A120" t="str">
            <v>INE136B01020</v>
          </cell>
          <cell r="C120" t="str">
            <v>Cyient Limited</v>
          </cell>
          <cell r="E120" t="str">
            <v>India</v>
          </cell>
          <cell r="G120">
            <v>1483.6</v>
          </cell>
          <cell r="H120">
            <v>18.129716999999999</v>
          </cell>
          <cell r="I120">
            <v>0.61111111111111116</v>
          </cell>
          <cell r="J120">
            <v>11</v>
          </cell>
          <cell r="K120">
            <v>18</v>
          </cell>
          <cell r="L120">
            <v>1.4918385999999999</v>
          </cell>
          <cell r="M120">
            <v>67.206109999999995</v>
          </cell>
          <cell r="N120">
            <v>66.218239999999994</v>
          </cell>
          <cell r="O120">
            <v>1.4918397106295833</v>
          </cell>
          <cell r="P120">
            <v>1.7612327000000001</v>
          </cell>
          <cell r="Q120">
            <v>67.206109999999995</v>
          </cell>
          <cell r="R120">
            <v>66.042940000000002</v>
          </cell>
          <cell r="S120">
            <v>1.7612329190674902</v>
          </cell>
          <cell r="T120">
            <v>1150</v>
          </cell>
          <cell r="U120">
            <v>1363</v>
          </cell>
          <cell r="V120">
            <v>1723</v>
          </cell>
          <cell r="W120">
            <v>5.4058799999999997E-2</v>
          </cell>
          <cell r="X120">
            <v>4.5299343999999998E-2</v>
          </cell>
          <cell r="Y120">
            <v>5.3671249999999997E-2</v>
          </cell>
          <cell r="Z120">
            <v>0.20508056999999999</v>
          </cell>
          <cell r="AA120">
            <v>88.7</v>
          </cell>
          <cell r="AB120">
            <v>26</v>
          </cell>
          <cell r="AC120">
            <v>87.4</v>
          </cell>
          <cell r="AD120">
            <v>49</v>
          </cell>
          <cell r="AE120">
            <v>62.775000000000006</v>
          </cell>
          <cell r="AF120">
            <v>77.2</v>
          </cell>
        </row>
        <row r="121">
          <cell r="A121" t="str">
            <v>INE016A01026</v>
          </cell>
          <cell r="C121" t="str">
            <v>Dabur India Limited</v>
          </cell>
          <cell r="E121" t="str">
            <v>India</v>
          </cell>
          <cell r="G121">
            <v>564.95000000000005</v>
          </cell>
          <cell r="H121">
            <v>6.9037369999999996</v>
          </cell>
          <cell r="I121">
            <v>0.63636363636363635</v>
          </cell>
          <cell r="J121">
            <v>28</v>
          </cell>
          <cell r="K121">
            <v>44</v>
          </cell>
          <cell r="L121">
            <v>2.5979346E-2</v>
          </cell>
          <cell r="M121">
            <v>11.375385</v>
          </cell>
          <cell r="N121">
            <v>11.372431000000001</v>
          </cell>
          <cell r="O121">
            <v>2.5975097145014558E-2</v>
          </cell>
          <cell r="P121">
            <v>8.9130330000000004</v>
          </cell>
          <cell r="Q121">
            <v>11.375385</v>
          </cell>
          <cell r="R121">
            <v>10.444467</v>
          </cell>
          <cell r="S121">
            <v>8.9130254325089133</v>
          </cell>
          <cell r="T121">
            <v>460</v>
          </cell>
          <cell r="U121">
            <v>585</v>
          </cell>
          <cell r="V121">
            <v>705</v>
          </cell>
          <cell r="W121">
            <v>5.9049516999999992E-3</v>
          </cell>
          <cell r="X121">
            <v>2.0135206999999999E-2</v>
          </cell>
          <cell r="Y121">
            <v>2.3441258999999999E-2</v>
          </cell>
          <cell r="Z121">
            <v>0.20508056999999999</v>
          </cell>
          <cell r="AA121">
            <v>69.399999999999991</v>
          </cell>
          <cell r="AB121">
            <v>37.200000000000003</v>
          </cell>
          <cell r="AC121">
            <v>55.1</v>
          </cell>
          <cell r="AD121">
            <v>50.8</v>
          </cell>
          <cell r="AE121">
            <v>53.125</v>
          </cell>
          <cell r="AF121">
            <v>58.5</v>
          </cell>
        </row>
        <row r="122">
          <cell r="A122" t="str">
            <v>INE00R701025</v>
          </cell>
          <cell r="C122" t="str">
            <v>Dalmia Bharat Ltd.</v>
          </cell>
          <cell r="E122" t="str">
            <v>India</v>
          </cell>
          <cell r="G122">
            <v>1900.05</v>
          </cell>
          <cell r="H122">
            <v>23.218772999999999</v>
          </cell>
          <cell r="I122">
            <v>0.72727272727272729</v>
          </cell>
          <cell r="J122">
            <v>24</v>
          </cell>
          <cell r="K122">
            <v>33</v>
          </cell>
          <cell r="L122">
            <v>-11.393509999999999</v>
          </cell>
          <cell r="M122">
            <v>55.271763</v>
          </cell>
          <cell r="N122">
            <v>62.378909999999998</v>
          </cell>
          <cell r="O122">
            <v>-11.393509440931238</v>
          </cell>
          <cell r="P122">
            <v>39.542755</v>
          </cell>
          <cell r="Q122">
            <v>55.271763</v>
          </cell>
          <cell r="R122">
            <v>39.609195999999997</v>
          </cell>
          <cell r="S122">
            <v>39.542754162442485</v>
          </cell>
          <cell r="T122">
            <v>1400</v>
          </cell>
          <cell r="U122">
            <v>2250</v>
          </cell>
          <cell r="V122">
            <v>2600</v>
          </cell>
          <cell r="W122">
            <v>-2.2463658000000001E-2</v>
          </cell>
          <cell r="X122">
            <v>2.9089633E-2</v>
          </cell>
          <cell r="Y122">
            <v>3.9041273000000001E-2</v>
          </cell>
          <cell r="Z122">
            <v>0.20508056999999999</v>
          </cell>
          <cell r="AA122">
            <v>2.1999999999999997</v>
          </cell>
          <cell r="AB122">
            <v>80.300000000000011</v>
          </cell>
          <cell r="AC122">
            <v>3.5000000000000004</v>
          </cell>
          <cell r="AD122">
            <v>62.7</v>
          </cell>
          <cell r="AE122">
            <v>37.175000000000004</v>
          </cell>
          <cell r="AF122">
            <v>32.800000000000004</v>
          </cell>
        </row>
        <row r="123">
          <cell r="A123" t="str">
            <v>INE499A01024</v>
          </cell>
          <cell r="C123" t="str">
            <v>DCM Shriram Limited</v>
          </cell>
          <cell r="E123" t="str">
            <v>India</v>
          </cell>
          <cell r="G123">
            <v>897.6</v>
          </cell>
          <cell r="H123">
            <v>10.968748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 t="e">
            <v>#N/A</v>
          </cell>
          <cell r="Z123">
            <v>0.20508056999999999</v>
          </cell>
          <cell r="AA123">
            <v>33.5</v>
          </cell>
          <cell r="AB123">
            <v>11.600000000000001</v>
          </cell>
          <cell r="AC123">
            <v>13.900000000000002</v>
          </cell>
          <cell r="AD123">
            <v>1.7000000000000002</v>
          </cell>
          <cell r="AE123">
            <v>15.175000000000001</v>
          </cell>
          <cell r="AF123">
            <v>1.7000000000000002</v>
          </cell>
        </row>
        <row r="124">
          <cell r="A124" t="str">
            <v>INE501A01019</v>
          </cell>
          <cell r="C124" t="str">
            <v>Deepak Fertilisers &amp; Petrochemicals Corp. Ltd.</v>
          </cell>
          <cell r="E124" t="str">
            <v>India</v>
          </cell>
          <cell r="G124">
            <v>587.29999999999995</v>
          </cell>
          <cell r="H124">
            <v>7.1768555999999997</v>
          </cell>
          <cell r="I124">
            <v>1</v>
          </cell>
          <cell r="J124">
            <v>2</v>
          </cell>
          <cell r="K124">
            <v>2</v>
          </cell>
          <cell r="L124">
            <v>35.695884999999997</v>
          </cell>
          <cell r="M124">
            <v>52.65</v>
          </cell>
          <cell r="N124">
            <v>38.799999999999997</v>
          </cell>
          <cell r="O124">
            <v>35.695876288659804</v>
          </cell>
          <cell r="P124">
            <v>-43.265087000000001</v>
          </cell>
          <cell r="Q124">
            <v>52.65</v>
          </cell>
          <cell r="R124">
            <v>92.8</v>
          </cell>
          <cell r="S124">
            <v>-43.265086206896555</v>
          </cell>
          <cell r="T124">
            <v>687</v>
          </cell>
          <cell r="U124">
            <v>708.5</v>
          </cell>
          <cell r="V124">
            <v>730</v>
          </cell>
          <cell r="W124">
            <v>-2.9452056999999997E-2</v>
          </cell>
          <cell r="X124">
            <v>8.9647539999999998E-2</v>
          </cell>
          <cell r="Y124">
            <v>0.11110166</v>
          </cell>
          <cell r="Z124">
            <v>0.20508056999999999</v>
          </cell>
          <cell r="AA124">
            <v>98.7</v>
          </cell>
          <cell r="AB124">
            <v>1</v>
          </cell>
          <cell r="AC124">
            <v>2.5</v>
          </cell>
          <cell r="AD124">
            <v>85.7</v>
          </cell>
          <cell r="AE124">
            <v>46.975000000000001</v>
          </cell>
          <cell r="AF124">
            <v>47.199999999999996</v>
          </cell>
        </row>
        <row r="125">
          <cell r="A125" t="str">
            <v>INE288B01029</v>
          </cell>
          <cell r="C125" t="str">
            <v>Deepak Nitrite Limited</v>
          </cell>
          <cell r="E125" t="str">
            <v>India</v>
          </cell>
          <cell r="G125">
            <v>1988.4</v>
          </cell>
          <cell r="H125">
            <v>24.298416</v>
          </cell>
          <cell r="I125">
            <v>0.6875</v>
          </cell>
          <cell r="J125">
            <v>11</v>
          </cell>
          <cell r="K125">
            <v>16</v>
          </cell>
          <cell r="L125">
            <v>-0.93889339999999999</v>
          </cell>
          <cell r="M125">
            <v>81.231430000000003</v>
          </cell>
          <cell r="N125">
            <v>82.001334999999997</v>
          </cell>
          <cell r="O125">
            <v>-0.93889325094523857</v>
          </cell>
          <cell r="P125">
            <v>29.77223</v>
          </cell>
          <cell r="Q125">
            <v>81.231430000000003</v>
          </cell>
          <cell r="R125">
            <v>62.595387000000002</v>
          </cell>
          <cell r="S125">
            <v>29.772230659744949</v>
          </cell>
          <cell r="T125">
            <v>1436</v>
          </cell>
          <cell r="U125">
            <v>2163</v>
          </cell>
          <cell r="V125">
            <v>2660</v>
          </cell>
          <cell r="W125">
            <v>1.9047620000000002E-3</v>
          </cell>
          <cell r="X125">
            <v>4.0852659999999999E-2</v>
          </cell>
          <cell r="Y125">
            <v>4.9178448E-2</v>
          </cell>
          <cell r="Z125">
            <v>0.20508056999999999</v>
          </cell>
          <cell r="AA125">
            <v>16.8</v>
          </cell>
          <cell r="AB125">
            <v>69.3</v>
          </cell>
          <cell r="AC125">
            <v>47.599999999999994</v>
          </cell>
          <cell r="AD125">
            <v>58.4</v>
          </cell>
          <cell r="AE125">
            <v>48.024999999999999</v>
          </cell>
          <cell r="AF125">
            <v>49.4</v>
          </cell>
        </row>
        <row r="126">
          <cell r="A126" t="str">
            <v>INE148O01028</v>
          </cell>
          <cell r="C126" t="str">
            <v>Delhivery Limited</v>
          </cell>
          <cell r="E126" t="str">
            <v>India</v>
          </cell>
          <cell r="G126">
            <v>398.45</v>
          </cell>
          <cell r="H126">
            <v>4.8690930000000003</v>
          </cell>
          <cell r="I126">
            <v>0.68181818181818177</v>
          </cell>
          <cell r="J126">
            <v>15</v>
          </cell>
          <cell r="K126">
            <v>22</v>
          </cell>
          <cell r="L126">
            <v>0</v>
          </cell>
          <cell r="M126">
            <v>-6.2074841999999997</v>
          </cell>
          <cell r="N126">
            <v>-6.1823199999999998</v>
          </cell>
          <cell r="O126">
            <v>0.40703489951992022</v>
          </cell>
          <cell r="P126">
            <v>100000</v>
          </cell>
          <cell r="Q126">
            <v>-6.2074841999999997</v>
          </cell>
          <cell r="R126">
            <v>-13.304180000000001</v>
          </cell>
          <cell r="S126">
            <v>-53.341850456022087</v>
          </cell>
          <cell r="T126">
            <v>263</v>
          </cell>
          <cell r="U126">
            <v>447.5</v>
          </cell>
          <cell r="V126">
            <v>570</v>
          </cell>
          <cell r="W126">
            <v>2.8888511999999998E-2</v>
          </cell>
          <cell r="X126">
            <v>0</v>
          </cell>
          <cell r="Y126" t="e">
            <v>#N/A</v>
          </cell>
          <cell r="Z126">
            <v>0.20508056999999999</v>
          </cell>
          <cell r="AA126">
            <v>33.5</v>
          </cell>
          <cell r="AB126">
            <v>96.7</v>
          </cell>
          <cell r="AC126">
            <v>76.599999999999994</v>
          </cell>
          <cell r="AD126">
            <v>57.999999999999993</v>
          </cell>
          <cell r="AE126">
            <v>66.199999999999989</v>
          </cell>
          <cell r="AF126">
            <v>81.2</v>
          </cell>
        </row>
        <row r="127">
          <cell r="A127" t="str">
            <v>INE124G01033</v>
          </cell>
          <cell r="C127" t="str">
            <v>Delta Corp. Ltd. (India)</v>
          </cell>
          <cell r="E127" t="str">
            <v>India</v>
          </cell>
          <cell r="G127">
            <v>188.75</v>
          </cell>
          <cell r="H127">
            <v>2.3065410000000002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 t="e">
            <v>#N/A</v>
          </cell>
          <cell r="Z127">
            <v>0.20508056999999999</v>
          </cell>
          <cell r="AA127">
            <v>33.5</v>
          </cell>
          <cell r="AB127">
            <v>11.600000000000001</v>
          </cell>
          <cell r="AC127">
            <v>13.900000000000002</v>
          </cell>
          <cell r="AD127">
            <v>1.7000000000000002</v>
          </cell>
          <cell r="AE127">
            <v>15.175000000000001</v>
          </cell>
          <cell r="AF127">
            <v>1.7000000000000002</v>
          </cell>
        </row>
        <row r="128">
          <cell r="A128" t="str">
            <v>INE872J01023</v>
          </cell>
          <cell r="C128" t="str">
            <v>Devyani International Ltd.</v>
          </cell>
          <cell r="E128" t="str">
            <v>India</v>
          </cell>
          <cell r="G128">
            <v>195.3</v>
          </cell>
          <cell r="H128">
            <v>2.3865826000000001</v>
          </cell>
          <cell r="I128">
            <v>0.65</v>
          </cell>
          <cell r="J128">
            <v>13</v>
          </cell>
          <cell r="K128">
            <v>20</v>
          </cell>
          <cell r="L128">
            <v>-0.40239750000000002</v>
          </cell>
          <cell r="M128">
            <v>2.3654600000000001</v>
          </cell>
          <cell r="N128">
            <v>2.3750170000000002</v>
          </cell>
          <cell r="O128">
            <v>-0.40239711968377279</v>
          </cell>
          <cell r="P128">
            <v>9.7283439999999999</v>
          </cell>
          <cell r="Q128">
            <v>2.3654600000000001</v>
          </cell>
          <cell r="R128">
            <v>2.1557423999999998</v>
          </cell>
          <cell r="S128">
            <v>9.7283237551945021</v>
          </cell>
          <cell r="T128">
            <v>115</v>
          </cell>
          <cell r="U128">
            <v>197.5</v>
          </cell>
          <cell r="V128">
            <v>239</v>
          </cell>
          <cell r="W128">
            <v>0</v>
          </cell>
          <cell r="X128">
            <v>1.211193E-2</v>
          </cell>
          <cell r="Y128">
            <v>1.6381158E-2</v>
          </cell>
          <cell r="Z128">
            <v>0.20508056999999999</v>
          </cell>
          <cell r="AA128">
            <v>23.799999999999997</v>
          </cell>
          <cell r="AB128">
            <v>38.6</v>
          </cell>
          <cell r="AC128">
            <v>13.900000000000002</v>
          </cell>
          <cell r="AD128">
            <v>51.7</v>
          </cell>
          <cell r="AE128">
            <v>32</v>
          </cell>
          <cell r="AF128">
            <v>22.900000000000002</v>
          </cell>
        </row>
        <row r="129">
          <cell r="A129" t="str">
            <v>INE361B01024</v>
          </cell>
          <cell r="C129" t="str">
            <v>Divi's Laboratories Limited</v>
          </cell>
          <cell r="E129" t="str">
            <v>India</v>
          </cell>
          <cell r="G129">
            <v>3685.25</v>
          </cell>
          <cell r="H129">
            <v>45.034064999999998</v>
          </cell>
          <cell r="I129">
            <v>0.34782608695652173</v>
          </cell>
          <cell r="J129">
            <v>8</v>
          </cell>
          <cell r="K129">
            <v>23</v>
          </cell>
          <cell r="L129">
            <v>-7.5074909999999995E-2</v>
          </cell>
          <cell r="M129">
            <v>74.271810000000002</v>
          </cell>
          <cell r="N129">
            <v>74.327613999999997</v>
          </cell>
          <cell r="O129">
            <v>-7.5078422401664291E-2</v>
          </cell>
          <cell r="P129">
            <v>3.5469267000000002</v>
          </cell>
          <cell r="Q129">
            <v>74.271810000000002</v>
          </cell>
          <cell r="R129">
            <v>71.727683999999996</v>
          </cell>
          <cell r="S129">
            <v>3.5469233887434726</v>
          </cell>
          <cell r="T129">
            <v>1980</v>
          </cell>
          <cell r="U129">
            <v>2900</v>
          </cell>
          <cell r="V129">
            <v>3610</v>
          </cell>
          <cell r="W129">
            <v>8.3157960000000003E-3</v>
          </cell>
          <cell r="X129">
            <v>2.0153806E-2</v>
          </cell>
          <cell r="Y129">
            <v>2.4855627000000002E-2</v>
          </cell>
          <cell r="Z129">
            <v>0.20508056999999999</v>
          </cell>
          <cell r="AA129">
            <v>31.3</v>
          </cell>
          <cell r="AB129">
            <v>28.4</v>
          </cell>
          <cell r="AC129">
            <v>60.3</v>
          </cell>
          <cell r="AD129">
            <v>21.4</v>
          </cell>
          <cell r="AE129">
            <v>35.35</v>
          </cell>
          <cell r="AF129">
            <v>26.400000000000002</v>
          </cell>
        </row>
        <row r="130">
          <cell r="A130" t="str">
            <v>INE935N01020</v>
          </cell>
          <cell r="C130" t="str">
            <v>Dixon Technologies (India) Ltd.</v>
          </cell>
          <cell r="E130" t="str">
            <v>India</v>
          </cell>
          <cell r="G130">
            <v>4015</v>
          </cell>
          <cell r="H130">
            <v>49.063639999999999</v>
          </cell>
          <cell r="I130">
            <v>0.52173913043478259</v>
          </cell>
          <cell r="J130">
            <v>12</v>
          </cell>
          <cell r="K130">
            <v>23</v>
          </cell>
          <cell r="L130">
            <v>-0.38539996999999998</v>
          </cell>
          <cell r="M130">
            <v>67.782700000000006</v>
          </cell>
          <cell r="N130">
            <v>68.044944999999998</v>
          </cell>
          <cell r="O130">
            <v>-0.38539967957942345</v>
          </cell>
          <cell r="P130">
            <v>60.978763999999998</v>
          </cell>
          <cell r="Q130">
            <v>67.782700000000006</v>
          </cell>
          <cell r="R130">
            <v>42.106610000000003</v>
          </cell>
          <cell r="S130">
            <v>60.978763191812412</v>
          </cell>
          <cell r="T130">
            <v>2727</v>
          </cell>
          <cell r="U130">
            <v>3877.5</v>
          </cell>
          <cell r="V130">
            <v>5280</v>
          </cell>
          <cell r="W130">
            <v>5.6649640000000001E-2</v>
          </cell>
          <cell r="X130">
            <v>1.6882365999999999E-2</v>
          </cell>
          <cell r="Y130">
            <v>2.263097E-2</v>
          </cell>
          <cell r="Z130">
            <v>0.20508056999999999</v>
          </cell>
          <cell r="AA130">
            <v>24.4</v>
          </cell>
          <cell r="AB130">
            <v>89.3</v>
          </cell>
          <cell r="AC130">
            <v>88.6</v>
          </cell>
          <cell r="AD130">
            <v>40.200000000000003</v>
          </cell>
          <cell r="AE130">
            <v>60.625</v>
          </cell>
          <cell r="AF130">
            <v>74.5</v>
          </cell>
        </row>
        <row r="131">
          <cell r="A131" t="str">
            <v>INE271C01023</v>
          </cell>
          <cell r="C131" t="str">
            <v>DLF Limited</v>
          </cell>
          <cell r="E131" t="str">
            <v>India</v>
          </cell>
          <cell r="G131">
            <v>493.75</v>
          </cell>
          <cell r="H131">
            <v>6.0336666000000001</v>
          </cell>
          <cell r="I131">
            <v>0.85</v>
          </cell>
          <cell r="J131">
            <v>17</v>
          </cell>
          <cell r="K131">
            <v>20</v>
          </cell>
          <cell r="L131">
            <v>1.0869339</v>
          </cell>
          <cell r="M131">
            <v>10.717549999999999</v>
          </cell>
          <cell r="N131">
            <v>10.602309999999999</v>
          </cell>
          <cell r="O131">
            <v>1.0869329419720852</v>
          </cell>
          <cell r="P131">
            <v>23.012416999999999</v>
          </cell>
          <cell r="Q131">
            <v>10.717549999999999</v>
          </cell>
          <cell r="R131">
            <v>8.7125760000000003</v>
          </cell>
          <cell r="S131">
            <v>23.012413320698698</v>
          </cell>
          <cell r="T131">
            <v>320</v>
          </cell>
          <cell r="U131">
            <v>545</v>
          </cell>
          <cell r="V131">
            <v>600</v>
          </cell>
          <cell r="W131">
            <v>5.7787499999999999E-2</v>
          </cell>
          <cell r="X131">
            <v>2.1706429999999999E-2</v>
          </cell>
          <cell r="Y131">
            <v>2.6880492999999998E-2</v>
          </cell>
          <cell r="Z131">
            <v>0.20508056999999999</v>
          </cell>
          <cell r="AA131">
            <v>86.1</v>
          </cell>
          <cell r="AB131">
            <v>60.699999999999996</v>
          </cell>
          <cell r="AC131">
            <v>88.8</v>
          </cell>
          <cell r="AD131">
            <v>72.599999999999994</v>
          </cell>
          <cell r="AE131">
            <v>77.049999999999983</v>
          </cell>
          <cell r="AF131">
            <v>92.4</v>
          </cell>
        </row>
        <row r="132">
          <cell r="A132" t="str">
            <v>INE600L01024</v>
          </cell>
          <cell r="C132" t="str">
            <v>Dr. Lal PathLabs Limited</v>
          </cell>
          <cell r="E132" t="str">
            <v>India</v>
          </cell>
          <cell r="G132">
            <v>2343.5</v>
          </cell>
          <cell r="H132">
            <v>28.637768000000001</v>
          </cell>
          <cell r="I132">
            <v>0.25</v>
          </cell>
          <cell r="J132">
            <v>5</v>
          </cell>
          <cell r="K132">
            <v>20</v>
          </cell>
          <cell r="L132">
            <v>2.1277864E-2</v>
          </cell>
          <cell r="M132">
            <v>39.396217</v>
          </cell>
          <cell r="N132">
            <v>39.387836</v>
          </cell>
          <cell r="O132">
            <v>2.127814282562035E-2</v>
          </cell>
          <cell r="P132">
            <v>27.574072000000001</v>
          </cell>
          <cell r="Q132">
            <v>39.396217</v>
          </cell>
          <cell r="R132">
            <v>30.881053999999999</v>
          </cell>
          <cell r="S132">
            <v>27.574068553489141</v>
          </cell>
          <cell r="T132">
            <v>1187</v>
          </cell>
          <cell r="U132">
            <v>1912.5</v>
          </cell>
          <cell r="V132">
            <v>2897</v>
          </cell>
          <cell r="W132">
            <v>1.6132107E-2</v>
          </cell>
          <cell r="X132">
            <v>1.6810846000000001E-2</v>
          </cell>
          <cell r="Y132">
            <v>2.0140060000000001E-2</v>
          </cell>
          <cell r="Z132">
            <v>0.20508056999999999</v>
          </cell>
          <cell r="AA132">
            <v>69</v>
          </cell>
          <cell r="AB132">
            <v>67.100000000000009</v>
          </cell>
          <cell r="AC132">
            <v>67.100000000000009</v>
          </cell>
          <cell r="AD132">
            <v>16.7</v>
          </cell>
          <cell r="AE132">
            <v>54.975000000000009</v>
          </cell>
          <cell r="AF132">
            <v>62.3</v>
          </cell>
        </row>
        <row r="133">
          <cell r="A133" t="str">
            <v>INE089A01023</v>
          </cell>
          <cell r="C133" t="str">
            <v>Dr. Reddy's Laboratories Ltd.</v>
          </cell>
          <cell r="E133" t="str">
            <v>India</v>
          </cell>
          <cell r="G133">
            <v>5391.75</v>
          </cell>
          <cell r="H133">
            <v>65.887640000000005</v>
          </cell>
          <cell r="I133">
            <v>0.47499999999999998</v>
          </cell>
          <cell r="J133">
            <v>19</v>
          </cell>
          <cell r="K133">
            <v>40</v>
          </cell>
          <cell r="L133">
            <v>0.20382810000000001</v>
          </cell>
          <cell r="M133">
            <v>256.51670000000001</v>
          </cell>
          <cell r="N133">
            <v>255.9949</v>
          </cell>
          <cell r="O133">
            <v>0.20383218571933259</v>
          </cell>
          <cell r="P133">
            <v>9.7064039999999991</v>
          </cell>
          <cell r="Q133">
            <v>256.51670000000001</v>
          </cell>
          <cell r="R133">
            <v>233.82107999999999</v>
          </cell>
          <cell r="S133">
            <v>9.7064045722481609</v>
          </cell>
          <cell r="T133">
            <v>3630</v>
          </cell>
          <cell r="U133">
            <v>4995</v>
          </cell>
          <cell r="V133">
            <v>6150</v>
          </cell>
          <cell r="W133">
            <v>9.1929585000000008E-3</v>
          </cell>
          <cell r="X133">
            <v>4.7575776E-2</v>
          </cell>
          <cell r="Y133">
            <v>5.1888234999999998E-2</v>
          </cell>
          <cell r="Z133">
            <v>0.20508056999999999</v>
          </cell>
          <cell r="AA133">
            <v>74.8</v>
          </cell>
          <cell r="AB133">
            <v>38.200000000000003</v>
          </cell>
          <cell r="AC133">
            <v>61.5</v>
          </cell>
          <cell r="AD133">
            <v>34.1</v>
          </cell>
          <cell r="AE133">
            <v>52.15</v>
          </cell>
          <cell r="AF133">
            <v>55.7</v>
          </cell>
        </row>
        <row r="134">
          <cell r="A134" t="str">
            <v>INE126A01031</v>
          </cell>
          <cell r="C134" t="str">
            <v>E.I.D.-Parry (India) Limited</v>
          </cell>
          <cell r="E134" t="str">
            <v>India</v>
          </cell>
          <cell r="G134">
            <v>480.45</v>
          </cell>
          <cell r="H134">
            <v>5.8711399999999996</v>
          </cell>
          <cell r="I134">
            <v>1</v>
          </cell>
          <cell r="J134">
            <v>1</v>
          </cell>
          <cell r="K134">
            <v>1</v>
          </cell>
          <cell r="L134">
            <v>0</v>
          </cell>
          <cell r="M134">
            <v>18.100000000000001</v>
          </cell>
          <cell r="N134">
            <v>18.100000000000001</v>
          </cell>
          <cell r="O134">
            <v>0</v>
          </cell>
          <cell r="P134">
            <v>-21.304345999999999</v>
          </cell>
          <cell r="Q134">
            <v>18.100000000000001</v>
          </cell>
          <cell r="R134">
            <v>23</v>
          </cell>
          <cell r="S134">
            <v>-21.304347826086957</v>
          </cell>
          <cell r="T134">
            <v>638</v>
          </cell>
          <cell r="U134">
            <v>638</v>
          </cell>
          <cell r="V134">
            <v>638</v>
          </cell>
          <cell r="W134">
            <v>0</v>
          </cell>
          <cell r="X134">
            <v>3.7673014999999997E-2</v>
          </cell>
          <cell r="Y134">
            <v>5.2034549999999999E-2</v>
          </cell>
          <cell r="Z134">
            <v>0.20508056999999999</v>
          </cell>
          <cell r="AA134">
            <v>33.5</v>
          </cell>
          <cell r="AB134">
            <v>2.6</v>
          </cell>
          <cell r="AC134">
            <v>13.900000000000002</v>
          </cell>
          <cell r="AD134">
            <v>85.7</v>
          </cell>
          <cell r="AE134">
            <v>33.924999999999997</v>
          </cell>
          <cell r="AF134">
            <v>25</v>
          </cell>
        </row>
        <row r="135">
          <cell r="A135" t="str">
            <v>INE07O001026</v>
          </cell>
          <cell r="C135" t="str">
            <v>Easy Trip Planners Ltd.</v>
          </cell>
          <cell r="E135" t="str">
            <v>India</v>
          </cell>
          <cell r="G135">
            <v>41.88</v>
          </cell>
          <cell r="H135">
            <v>0.51177715999999995</v>
          </cell>
          <cell r="I135">
            <v>0</v>
          </cell>
          <cell r="J135">
            <v>0</v>
          </cell>
          <cell r="K135">
            <v>2</v>
          </cell>
          <cell r="L135">
            <v>0</v>
          </cell>
          <cell r="M135">
            <v>1.1499999999999999</v>
          </cell>
          <cell r="N135">
            <v>1.1499999999999999</v>
          </cell>
          <cell r="O135">
            <v>0</v>
          </cell>
          <cell r="P135">
            <v>35.294110000000003</v>
          </cell>
          <cell r="Q135">
            <v>1.1499999999999999</v>
          </cell>
          <cell r="R135">
            <v>0.85</v>
          </cell>
          <cell r="S135">
            <v>35.294117647058812</v>
          </cell>
          <cell r="T135">
            <v>49</v>
          </cell>
          <cell r="U135">
            <v>52</v>
          </cell>
          <cell r="V135">
            <v>55</v>
          </cell>
          <cell r="W135">
            <v>0</v>
          </cell>
          <cell r="X135">
            <v>2.7459407000000002E-2</v>
          </cell>
          <cell r="Y135">
            <v>3.3428843999999999E-2</v>
          </cell>
          <cell r="Z135">
            <v>0.20508056999999999</v>
          </cell>
          <cell r="AA135">
            <v>33.5</v>
          </cell>
          <cell r="AB135">
            <v>76.7</v>
          </cell>
          <cell r="AC135">
            <v>13.900000000000002</v>
          </cell>
          <cell r="AD135">
            <v>1.7000000000000002</v>
          </cell>
          <cell r="AE135">
            <v>31.450000000000003</v>
          </cell>
          <cell r="AF135">
            <v>22.1</v>
          </cell>
        </row>
        <row r="136">
          <cell r="A136" t="str">
            <v>INE738I01010</v>
          </cell>
          <cell r="C136" t="str">
            <v>eClerx Services Limited</v>
          </cell>
          <cell r="E136" t="str">
            <v>India</v>
          </cell>
          <cell r="G136">
            <v>1776.4</v>
          </cell>
          <cell r="H136">
            <v>21.707757999999998</v>
          </cell>
          <cell r="I136">
            <v>0.8571428571428571</v>
          </cell>
          <cell r="J136">
            <v>6</v>
          </cell>
          <cell r="K136">
            <v>7</v>
          </cell>
          <cell r="L136">
            <v>7.4761406000000002E-2</v>
          </cell>
          <cell r="M136">
            <v>114.72857</v>
          </cell>
          <cell r="N136">
            <v>114.64286</v>
          </cell>
          <cell r="O136">
            <v>7.4762614959200668E-2</v>
          </cell>
          <cell r="P136">
            <v>21.398551999999999</v>
          </cell>
          <cell r="Q136">
            <v>114.72857</v>
          </cell>
          <cell r="R136">
            <v>94.505713999999998</v>
          </cell>
          <cell r="S136">
            <v>21.398553742475301</v>
          </cell>
          <cell r="T136">
            <v>1670</v>
          </cell>
          <cell r="U136">
            <v>1810</v>
          </cell>
          <cell r="V136">
            <v>2000</v>
          </cell>
          <cell r="W136">
            <v>4.7225407000000006E-3</v>
          </cell>
          <cell r="X136">
            <v>6.4584870000000003E-2</v>
          </cell>
          <cell r="Y136">
            <v>7.3133470000000006E-2</v>
          </cell>
          <cell r="Z136">
            <v>0.20508056999999999</v>
          </cell>
          <cell r="AA136">
            <v>70.599999999999994</v>
          </cell>
          <cell r="AB136">
            <v>58.3</v>
          </cell>
          <cell r="AC136">
            <v>53.300000000000004</v>
          </cell>
          <cell r="AD136">
            <v>73.2</v>
          </cell>
          <cell r="AE136">
            <v>63.849999999999994</v>
          </cell>
          <cell r="AF136">
            <v>78.8</v>
          </cell>
        </row>
        <row r="137">
          <cell r="A137" t="str">
            <v>INE532F01054</v>
          </cell>
          <cell r="C137" t="str">
            <v>Edelweiss Financial Services Limited</v>
          </cell>
          <cell r="E137" t="str">
            <v>India</v>
          </cell>
          <cell r="G137">
            <v>47.54</v>
          </cell>
          <cell r="H137">
            <v>0.58094279999999998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2.2661365999999998</v>
          </cell>
          <cell r="S137">
            <v>-100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 t="e">
            <v>#N/A</v>
          </cell>
          <cell r="Z137">
            <v>0.20508056999999999</v>
          </cell>
          <cell r="AA137">
            <v>33.5</v>
          </cell>
          <cell r="AB137">
            <v>11.600000000000001</v>
          </cell>
          <cell r="AC137">
            <v>13.900000000000002</v>
          </cell>
          <cell r="AD137">
            <v>1.7000000000000002</v>
          </cell>
          <cell r="AE137">
            <v>15.175000000000001</v>
          </cell>
          <cell r="AF137">
            <v>1.7000000000000002</v>
          </cell>
        </row>
        <row r="138">
          <cell r="A138" t="str">
            <v>INE066A01021</v>
          </cell>
          <cell r="C138" t="str">
            <v>Eicher Motors Limited</v>
          </cell>
          <cell r="E138" t="str">
            <v>India</v>
          </cell>
          <cell r="G138">
            <v>3308.35</v>
          </cell>
          <cell r="H138">
            <v>40.428317999999997</v>
          </cell>
          <cell r="I138">
            <v>0.55000000000000004</v>
          </cell>
          <cell r="J138">
            <v>22</v>
          </cell>
          <cell r="K138">
            <v>40</v>
          </cell>
          <cell r="L138">
            <v>-1.5697814000000001</v>
          </cell>
          <cell r="M138">
            <v>129.61417</v>
          </cell>
          <cell r="N138">
            <v>131.68127000000001</v>
          </cell>
          <cell r="O138">
            <v>-1.5697752611286364</v>
          </cell>
          <cell r="P138">
            <v>28.606404999999999</v>
          </cell>
          <cell r="Q138">
            <v>129.61417</v>
          </cell>
          <cell r="R138">
            <v>100.78360000000001</v>
          </cell>
          <cell r="S138">
            <v>28.606410169908592</v>
          </cell>
          <cell r="T138">
            <v>2720</v>
          </cell>
          <cell r="U138">
            <v>3680</v>
          </cell>
          <cell r="V138">
            <v>4254</v>
          </cell>
          <cell r="W138">
            <v>-4.2088666000000004E-2</v>
          </cell>
          <cell r="X138">
            <v>3.9177887000000002E-2</v>
          </cell>
          <cell r="Y138">
            <v>4.4414206999999997E-2</v>
          </cell>
          <cell r="Z138">
            <v>0.20508056999999999</v>
          </cell>
          <cell r="AA138">
            <v>11.600000000000001</v>
          </cell>
          <cell r="AB138">
            <v>68.7</v>
          </cell>
          <cell r="AC138">
            <v>1.5</v>
          </cell>
          <cell r="AD138">
            <v>42.6</v>
          </cell>
          <cell r="AE138">
            <v>31.1</v>
          </cell>
          <cell r="AF138">
            <v>21.9</v>
          </cell>
        </row>
        <row r="139">
          <cell r="A139" t="str">
            <v>INE230A01023</v>
          </cell>
          <cell r="C139" t="str">
            <v>EIH Limited</v>
          </cell>
          <cell r="E139" t="str">
            <v>India</v>
          </cell>
          <cell r="G139">
            <v>217.75</v>
          </cell>
          <cell r="H139">
            <v>2.6609235</v>
          </cell>
          <cell r="I139">
            <v>1</v>
          </cell>
          <cell r="J139">
            <v>2</v>
          </cell>
          <cell r="K139">
            <v>2</v>
          </cell>
          <cell r="L139">
            <v>0</v>
          </cell>
          <cell r="M139">
            <v>7</v>
          </cell>
          <cell r="N139">
            <v>7</v>
          </cell>
          <cell r="O139">
            <v>0</v>
          </cell>
          <cell r="P139">
            <v>37.254905999999998</v>
          </cell>
          <cell r="Q139">
            <v>7</v>
          </cell>
          <cell r="R139">
            <v>5.0999999999999996</v>
          </cell>
          <cell r="S139">
            <v>37.254901960784316</v>
          </cell>
          <cell r="T139">
            <v>240</v>
          </cell>
          <cell r="U139">
            <v>245.5</v>
          </cell>
          <cell r="V139">
            <v>251</v>
          </cell>
          <cell r="W139">
            <v>0</v>
          </cell>
          <cell r="X139">
            <v>3.2146956999999997E-2</v>
          </cell>
          <cell r="Y139">
            <v>3.7198620000000002E-2</v>
          </cell>
          <cell r="Z139">
            <v>0.20508056999999999</v>
          </cell>
          <cell r="AA139">
            <v>33.5</v>
          </cell>
          <cell r="AB139">
            <v>79.100000000000009</v>
          </cell>
          <cell r="AC139">
            <v>13.900000000000002</v>
          </cell>
          <cell r="AD139">
            <v>85.7</v>
          </cell>
          <cell r="AE139">
            <v>53.050000000000004</v>
          </cell>
          <cell r="AF139">
            <v>57.9</v>
          </cell>
        </row>
        <row r="140">
          <cell r="A140" t="str">
            <v>INE285A01027</v>
          </cell>
          <cell r="C140" t="str">
            <v>ELGI Equipments Limited</v>
          </cell>
          <cell r="E140" t="str">
            <v>India</v>
          </cell>
          <cell r="G140">
            <v>554.95000000000005</v>
          </cell>
          <cell r="H140">
            <v>6.781536</v>
          </cell>
          <cell r="I140">
            <v>0.5</v>
          </cell>
          <cell r="J140">
            <v>2</v>
          </cell>
          <cell r="K140">
            <v>4</v>
          </cell>
          <cell r="L140">
            <v>0.63160247000000003</v>
          </cell>
          <cell r="M140">
            <v>10.675000000000001</v>
          </cell>
          <cell r="N140">
            <v>10.608000000000001</v>
          </cell>
          <cell r="O140">
            <v>0.631598793363497</v>
          </cell>
          <cell r="P140">
            <v>25.109873</v>
          </cell>
          <cell r="Q140">
            <v>10.675000000000001</v>
          </cell>
          <cell r="R140">
            <v>8.5325000000000006</v>
          </cell>
          <cell r="S140">
            <v>25.109874011133893</v>
          </cell>
          <cell r="T140">
            <v>372</v>
          </cell>
          <cell r="U140">
            <v>510</v>
          </cell>
          <cell r="V140">
            <v>605</v>
          </cell>
          <cell r="W140">
            <v>2.3053279999999999E-2</v>
          </cell>
          <cell r="X140">
            <v>1.9235967E-2</v>
          </cell>
          <cell r="Y140">
            <v>2.3065140000000001E-2</v>
          </cell>
          <cell r="Z140">
            <v>0.20508056999999999</v>
          </cell>
          <cell r="AA140">
            <v>82.5</v>
          </cell>
          <cell r="AB140">
            <v>63.9</v>
          </cell>
          <cell r="AC140">
            <v>72.5</v>
          </cell>
          <cell r="AD140">
            <v>35.699999999999996</v>
          </cell>
          <cell r="AE140">
            <v>63.65</v>
          </cell>
          <cell r="AF140">
            <v>78</v>
          </cell>
        </row>
        <row r="141">
          <cell r="A141" t="str">
            <v>INE548C01032</v>
          </cell>
          <cell r="C141" t="str">
            <v>Emami Limited</v>
          </cell>
          <cell r="E141" t="str">
            <v>India</v>
          </cell>
          <cell r="G141">
            <v>420.15</v>
          </cell>
          <cell r="H141">
            <v>5.1342682999999996</v>
          </cell>
          <cell r="I141">
            <v>0.73076923076923073</v>
          </cell>
          <cell r="J141">
            <v>19</v>
          </cell>
          <cell r="K141">
            <v>26</v>
          </cell>
          <cell r="L141">
            <v>-0.75613980000000003</v>
          </cell>
          <cell r="M141">
            <v>17.527609999999999</v>
          </cell>
          <cell r="N141">
            <v>17.661154</v>
          </cell>
          <cell r="O141">
            <v>-0.75614537985456698</v>
          </cell>
          <cell r="P141">
            <v>8.9078649999999993</v>
          </cell>
          <cell r="Q141">
            <v>17.527609999999999</v>
          </cell>
          <cell r="R141">
            <v>16.093979999999998</v>
          </cell>
          <cell r="S141">
            <v>8.9078649283769629</v>
          </cell>
          <cell r="T141">
            <v>400</v>
          </cell>
          <cell r="U141">
            <v>475</v>
          </cell>
          <cell r="V141">
            <v>590</v>
          </cell>
          <cell r="W141">
            <v>1.8612712999999999E-3</v>
          </cell>
          <cell r="X141">
            <v>4.1717507000000001E-2</v>
          </cell>
          <cell r="Y141">
            <v>4.6004549999999998E-2</v>
          </cell>
          <cell r="Z141">
            <v>0.20508056999999999</v>
          </cell>
          <cell r="AA141">
            <v>19</v>
          </cell>
          <cell r="AB141">
            <v>37</v>
          </cell>
          <cell r="AC141">
            <v>47.4</v>
          </cell>
          <cell r="AD141">
            <v>62.8</v>
          </cell>
          <cell r="AE141">
            <v>41.55</v>
          </cell>
          <cell r="AF141">
            <v>37.6</v>
          </cell>
        </row>
        <row r="142">
          <cell r="A142" t="str">
            <v>INE913H01037</v>
          </cell>
          <cell r="C142" t="str">
            <v>Endurance Technologies Ltd.</v>
          </cell>
          <cell r="E142" t="str">
            <v>India</v>
          </cell>
          <cell r="G142">
            <v>1697.55</v>
          </cell>
          <cell r="H142">
            <v>20.744205000000001</v>
          </cell>
          <cell r="I142">
            <v>0.82352941176470584</v>
          </cell>
          <cell r="J142">
            <v>14</v>
          </cell>
          <cell r="K142">
            <v>17</v>
          </cell>
          <cell r="L142">
            <v>1.3749908999999999E-2</v>
          </cell>
          <cell r="M142">
            <v>51.942855999999999</v>
          </cell>
          <cell r="N142">
            <v>51.935715000000002</v>
          </cell>
          <cell r="O142">
            <v>1.3749690362407918E-2</v>
          </cell>
          <cell r="P142">
            <v>46.674072000000002</v>
          </cell>
          <cell r="Q142">
            <v>51.942855999999999</v>
          </cell>
          <cell r="R142">
            <v>35.413795</v>
          </cell>
          <cell r="S142">
            <v>46.674074326120653</v>
          </cell>
          <cell r="T142">
            <v>1250</v>
          </cell>
          <cell r="U142">
            <v>1653.5</v>
          </cell>
          <cell r="V142">
            <v>2000</v>
          </cell>
          <cell r="W142">
            <v>1.3559585000000001E-2</v>
          </cell>
          <cell r="X142">
            <v>3.0598719E-2</v>
          </cell>
          <cell r="Y142">
            <v>3.9414268000000002E-2</v>
          </cell>
          <cell r="Z142">
            <v>0.20508056999999999</v>
          </cell>
          <cell r="AA142">
            <v>68.8</v>
          </cell>
          <cell r="AB142">
            <v>83.899999999999991</v>
          </cell>
          <cell r="AC142">
            <v>65.7</v>
          </cell>
          <cell r="AD142">
            <v>67.300000000000011</v>
          </cell>
          <cell r="AE142">
            <v>71.424999999999997</v>
          </cell>
          <cell r="AF142">
            <v>88</v>
          </cell>
        </row>
        <row r="143">
          <cell r="A143" t="str">
            <v>INE510A01028</v>
          </cell>
          <cell r="C143" t="str">
            <v>Engineers India Limited</v>
          </cell>
          <cell r="E143" t="str">
            <v>India</v>
          </cell>
          <cell r="G143">
            <v>141.30000000000001</v>
          </cell>
          <cell r="H143">
            <v>1.7266980000000001</v>
          </cell>
          <cell r="I143">
            <v>0.83333333333333337</v>
          </cell>
          <cell r="J143">
            <v>5</v>
          </cell>
          <cell r="K143">
            <v>6</v>
          </cell>
          <cell r="L143">
            <v>0</v>
          </cell>
          <cell r="M143">
            <v>8.0166660000000007</v>
          </cell>
          <cell r="N143">
            <v>8.0166660000000007</v>
          </cell>
          <cell r="O143">
            <v>0</v>
          </cell>
          <cell r="P143">
            <v>45.229464999999998</v>
          </cell>
          <cell r="Q143">
            <v>8.0166660000000007</v>
          </cell>
          <cell r="R143">
            <v>5.52</v>
          </cell>
          <cell r="S143">
            <v>45.229456521739152</v>
          </cell>
          <cell r="T143">
            <v>115</v>
          </cell>
          <cell r="U143">
            <v>125</v>
          </cell>
          <cell r="V143">
            <v>130</v>
          </cell>
          <cell r="W143">
            <v>0</v>
          </cell>
          <cell r="X143">
            <v>5.6735076000000002E-2</v>
          </cell>
          <cell r="Y143">
            <v>6.7468739999999999E-2</v>
          </cell>
          <cell r="Z143">
            <v>0.20508056999999999</v>
          </cell>
          <cell r="AA143">
            <v>33.5</v>
          </cell>
          <cell r="AB143">
            <v>83.1</v>
          </cell>
          <cell r="AC143">
            <v>13.900000000000002</v>
          </cell>
          <cell r="AD143">
            <v>67.800000000000011</v>
          </cell>
          <cell r="AE143">
            <v>49.575000000000003</v>
          </cell>
          <cell r="AF143">
            <v>51.7</v>
          </cell>
        </row>
        <row r="144">
          <cell r="A144" t="str">
            <v>INE255A01020</v>
          </cell>
          <cell r="C144" t="str">
            <v>EPL Limited</v>
          </cell>
          <cell r="E144" t="str">
            <v>India</v>
          </cell>
          <cell r="G144">
            <v>222.05</v>
          </cell>
          <cell r="H144">
            <v>2.7134697000000001</v>
          </cell>
          <cell r="I144">
            <v>0.88888888888888884</v>
          </cell>
          <cell r="J144">
            <v>8</v>
          </cell>
          <cell r="K144">
            <v>9</v>
          </cell>
          <cell r="L144">
            <v>-0.50667112999999997</v>
          </cell>
          <cell r="M144">
            <v>8.8833330000000004</v>
          </cell>
          <cell r="N144">
            <v>8.9285720000000008</v>
          </cell>
          <cell r="O144">
            <v>-0.50667676757268909</v>
          </cell>
          <cell r="P144">
            <v>34.392330000000001</v>
          </cell>
          <cell r="Q144">
            <v>8.8833330000000004</v>
          </cell>
          <cell r="R144">
            <v>6.61</v>
          </cell>
          <cell r="S144">
            <v>34.392329803328295</v>
          </cell>
          <cell r="T144">
            <v>208</v>
          </cell>
          <cell r="U144">
            <v>238</v>
          </cell>
          <cell r="V144">
            <v>270</v>
          </cell>
          <cell r="W144">
            <v>4.5344309999999999E-2</v>
          </cell>
          <cell r="X144">
            <v>4.0006003999999998E-2</v>
          </cell>
          <cell r="Y144">
            <v>6.7747500000000002E-2</v>
          </cell>
          <cell r="Z144">
            <v>0.20508056999999999</v>
          </cell>
          <cell r="AA144">
            <v>22.6</v>
          </cell>
          <cell r="AB144">
            <v>74.900000000000006</v>
          </cell>
          <cell r="AC144">
            <v>84.8</v>
          </cell>
          <cell r="AD144">
            <v>79.600000000000009</v>
          </cell>
          <cell r="AE144">
            <v>65.475000000000009</v>
          </cell>
          <cell r="AF144">
            <v>80.400000000000006</v>
          </cell>
        </row>
        <row r="145">
          <cell r="A145" t="str">
            <v>INE063P01018</v>
          </cell>
          <cell r="C145" t="str">
            <v>Equitas Small Finance Bank Ltd.</v>
          </cell>
          <cell r="E145" t="str">
            <v>India</v>
          </cell>
          <cell r="G145">
            <v>95.56</v>
          </cell>
          <cell r="H145">
            <v>1.1677512999999999</v>
          </cell>
          <cell r="I145">
            <v>0.94117647058823528</v>
          </cell>
          <cell r="J145">
            <v>16</v>
          </cell>
          <cell r="K145">
            <v>17</v>
          </cell>
          <cell r="L145">
            <v>0.64630394999999996</v>
          </cell>
          <cell r="M145">
            <v>7.1480980000000001</v>
          </cell>
          <cell r="N145">
            <v>7.1021960000000002</v>
          </cell>
          <cell r="O145">
            <v>0.64630714218532059</v>
          </cell>
          <cell r="P145">
            <v>55.002254000000001</v>
          </cell>
          <cell r="Q145">
            <v>7.1480980000000001</v>
          </cell>
          <cell r="R145">
            <v>4.6116085</v>
          </cell>
          <cell r="S145">
            <v>55.002273068062912</v>
          </cell>
          <cell r="T145">
            <v>85</v>
          </cell>
          <cell r="U145">
            <v>100</v>
          </cell>
          <cell r="V145">
            <v>123</v>
          </cell>
          <cell r="W145">
            <v>3.6151965000000001E-2</v>
          </cell>
          <cell r="X145">
            <v>7.4802199999999999E-2</v>
          </cell>
          <cell r="Y145">
            <v>9.5502435999999996E-2</v>
          </cell>
          <cell r="Z145">
            <v>0.20508056999999999</v>
          </cell>
          <cell r="AA145">
            <v>82.699999999999989</v>
          </cell>
          <cell r="AB145">
            <v>87.1</v>
          </cell>
          <cell r="AC145">
            <v>81.599999999999994</v>
          </cell>
          <cell r="AD145">
            <v>82.5</v>
          </cell>
          <cell r="AE145">
            <v>83.474999999999994</v>
          </cell>
          <cell r="AF145">
            <v>96.8</v>
          </cell>
        </row>
        <row r="146">
          <cell r="A146" t="str">
            <v>INE406M01024</v>
          </cell>
          <cell r="C146" t="str">
            <v>Eris Lifesciences Ltd</v>
          </cell>
          <cell r="E146" t="str">
            <v>India</v>
          </cell>
          <cell r="G146">
            <v>752.25</v>
          </cell>
          <cell r="H146">
            <v>9.192558</v>
          </cell>
          <cell r="I146">
            <v>1</v>
          </cell>
          <cell r="J146">
            <v>8</v>
          </cell>
          <cell r="K146">
            <v>8</v>
          </cell>
          <cell r="L146">
            <v>0.28053400000000001</v>
          </cell>
          <cell r="M146">
            <v>35.293036999999998</v>
          </cell>
          <cell r="N146">
            <v>35.194305</v>
          </cell>
          <cell r="O146">
            <v>0.28053402389960347</v>
          </cell>
          <cell r="P146">
            <v>18.861298000000001</v>
          </cell>
          <cell r="Q146">
            <v>35.293036999999998</v>
          </cell>
          <cell r="R146">
            <v>29.692623000000001</v>
          </cell>
          <cell r="S146">
            <v>18.861297636116547</v>
          </cell>
          <cell r="T146">
            <v>720</v>
          </cell>
          <cell r="U146">
            <v>780</v>
          </cell>
          <cell r="V146">
            <v>920</v>
          </cell>
          <cell r="W146">
            <v>6.2982344999999995E-3</v>
          </cell>
          <cell r="X146">
            <v>4.6916633999999999E-2</v>
          </cell>
          <cell r="Y146">
            <v>5.1296084999999998E-2</v>
          </cell>
          <cell r="Z146">
            <v>0.20508056999999999</v>
          </cell>
          <cell r="AA146">
            <v>76.5</v>
          </cell>
          <cell r="AB146">
            <v>53.300000000000004</v>
          </cell>
          <cell r="AC146">
            <v>56.3</v>
          </cell>
          <cell r="AD146">
            <v>85.7</v>
          </cell>
          <cell r="AE146">
            <v>67.95</v>
          </cell>
          <cell r="AF146">
            <v>83</v>
          </cell>
        </row>
        <row r="147">
          <cell r="A147" t="str">
            <v>INE284A01012</v>
          </cell>
          <cell r="C147" t="str">
            <v>Esab India Limited</v>
          </cell>
          <cell r="E147" t="str">
            <v>India</v>
          </cell>
          <cell r="G147">
            <v>4637.6000000000004</v>
          </cell>
          <cell r="H147">
            <v>56.671866999999999</v>
          </cell>
          <cell r="I147">
            <v>1</v>
          </cell>
          <cell r="J147">
            <v>1</v>
          </cell>
          <cell r="K147">
            <v>1</v>
          </cell>
          <cell r="L147">
            <v>0</v>
          </cell>
          <cell r="M147">
            <v>127.8</v>
          </cell>
          <cell r="N147">
            <v>127.8</v>
          </cell>
          <cell r="O147">
            <v>0</v>
          </cell>
          <cell r="P147">
            <v>0</v>
          </cell>
          <cell r="Q147">
            <v>127.8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2.7557358000000001E-2</v>
          </cell>
          <cell r="Y147">
            <v>3.7756596000000003E-2</v>
          </cell>
          <cell r="Z147">
            <v>0.20508056999999999</v>
          </cell>
          <cell r="AA147">
            <v>33.5</v>
          </cell>
          <cell r="AB147">
            <v>11.600000000000001</v>
          </cell>
          <cell r="AC147">
            <v>13.900000000000002</v>
          </cell>
          <cell r="AD147">
            <v>85.7</v>
          </cell>
          <cell r="AE147">
            <v>36.174999999999997</v>
          </cell>
          <cell r="AF147">
            <v>28.4</v>
          </cell>
        </row>
        <row r="148">
          <cell r="A148" t="str">
            <v>INE042A01014</v>
          </cell>
          <cell r="C148" t="str">
            <v>Escorts Kubota Limited</v>
          </cell>
          <cell r="E148" t="str">
            <v>India</v>
          </cell>
          <cell r="G148">
            <v>2358.4</v>
          </cell>
          <cell r="H148">
            <v>28.819846999999999</v>
          </cell>
          <cell r="I148">
            <v>0.23809523809523808</v>
          </cell>
          <cell r="J148">
            <v>5</v>
          </cell>
          <cell r="K148">
            <v>21</v>
          </cell>
          <cell r="L148">
            <v>-0.39155667999999999</v>
          </cell>
          <cell r="M148">
            <v>80.176439999999999</v>
          </cell>
          <cell r="N148">
            <v>80.491609999999994</v>
          </cell>
          <cell r="O148">
            <v>-0.39155633736236428</v>
          </cell>
          <cell r="P148">
            <v>37.911906999999999</v>
          </cell>
          <cell r="Q148">
            <v>80.176439999999999</v>
          </cell>
          <cell r="R148">
            <v>58.135980000000004</v>
          </cell>
          <cell r="S148">
            <v>37.911909285781363</v>
          </cell>
          <cell r="T148">
            <v>1570</v>
          </cell>
          <cell r="U148">
            <v>1995</v>
          </cell>
          <cell r="V148">
            <v>2610</v>
          </cell>
          <cell r="W148">
            <v>1.2688507E-2</v>
          </cell>
          <cell r="X148">
            <v>3.3996116E-2</v>
          </cell>
          <cell r="Y148">
            <v>4.0415224E-2</v>
          </cell>
          <cell r="Z148">
            <v>0.20508056999999999</v>
          </cell>
          <cell r="AA148">
            <v>24.2</v>
          </cell>
          <cell r="AB148">
            <v>79.7</v>
          </cell>
          <cell r="AC148">
            <v>64.7</v>
          </cell>
          <cell r="AD148">
            <v>16.400000000000002</v>
          </cell>
          <cell r="AE148">
            <v>46.250000000000007</v>
          </cell>
          <cell r="AF148">
            <v>45.6</v>
          </cell>
        </row>
        <row r="149">
          <cell r="A149" t="str">
            <v>INE0KCE01017</v>
          </cell>
          <cell r="C149" t="str">
            <v>Eureka Forbes Limited</v>
          </cell>
          <cell r="E149" t="str">
            <v>India</v>
          </cell>
          <cell r="G149">
            <v>546.54999999999995</v>
          </cell>
          <cell r="H149">
            <v>6.6788869999999996</v>
          </cell>
          <cell r="I149">
            <v>1</v>
          </cell>
          <cell r="J149">
            <v>1</v>
          </cell>
          <cell r="K149">
            <v>1</v>
          </cell>
          <cell r="L149">
            <v>0</v>
          </cell>
          <cell r="M149">
            <v>11.4</v>
          </cell>
          <cell r="N149">
            <v>11.4</v>
          </cell>
          <cell r="O149">
            <v>0</v>
          </cell>
          <cell r="P149">
            <v>280</v>
          </cell>
          <cell r="Q149">
            <v>11.4</v>
          </cell>
          <cell r="R149">
            <v>3</v>
          </cell>
          <cell r="S149">
            <v>280</v>
          </cell>
          <cell r="T149">
            <v>570</v>
          </cell>
          <cell r="U149">
            <v>570</v>
          </cell>
          <cell r="V149">
            <v>570</v>
          </cell>
          <cell r="W149">
            <v>0</v>
          </cell>
          <cell r="X149">
            <v>2.0858109999999999E-2</v>
          </cell>
          <cell r="Y149">
            <v>2.8908610000000001E-2</v>
          </cell>
          <cell r="Z149">
            <v>0.20508056999999999</v>
          </cell>
          <cell r="AA149">
            <v>33.5</v>
          </cell>
          <cell r="AB149">
            <v>95.3</v>
          </cell>
          <cell r="AC149">
            <v>13.900000000000002</v>
          </cell>
          <cell r="AD149">
            <v>85.7</v>
          </cell>
          <cell r="AE149">
            <v>57.100000000000009</v>
          </cell>
          <cell r="AF149">
            <v>67.100000000000009</v>
          </cell>
        </row>
        <row r="150">
          <cell r="A150" t="str">
            <v>INE302A01020</v>
          </cell>
          <cell r="C150" t="str">
            <v>Exide Industries Limited</v>
          </cell>
          <cell r="E150" t="str">
            <v>India</v>
          </cell>
          <cell r="G150">
            <v>251.65</v>
          </cell>
          <cell r="H150">
            <v>3.0751843000000001</v>
          </cell>
          <cell r="I150">
            <v>0.63157894736842102</v>
          </cell>
          <cell r="J150">
            <v>12</v>
          </cell>
          <cell r="K150">
            <v>19</v>
          </cell>
          <cell r="L150">
            <v>0.31325122999999999</v>
          </cell>
          <cell r="M150">
            <v>12.619028</v>
          </cell>
          <cell r="N150">
            <v>12.579622000000001</v>
          </cell>
          <cell r="O150">
            <v>0.31325265576342964</v>
          </cell>
          <cell r="P150">
            <v>15.64462</v>
          </cell>
          <cell r="Q150">
            <v>12.619028</v>
          </cell>
          <cell r="R150">
            <v>10.911902</v>
          </cell>
          <cell r="S150">
            <v>15.64462364123138</v>
          </cell>
          <cell r="T150">
            <v>182</v>
          </cell>
          <cell r="U150">
            <v>227</v>
          </cell>
          <cell r="V150">
            <v>285</v>
          </cell>
          <cell r="W150">
            <v>3.0674376E-2</v>
          </cell>
          <cell r="X150">
            <v>5.0145152999999998E-2</v>
          </cell>
          <cell r="Y150">
            <v>5.6753539999999998E-2</v>
          </cell>
          <cell r="Z150">
            <v>0.20508056999999999</v>
          </cell>
          <cell r="AA150">
            <v>77.5</v>
          </cell>
          <cell r="AB150">
            <v>47.199999999999996</v>
          </cell>
          <cell r="AC150">
            <v>78</v>
          </cell>
          <cell r="AD150">
            <v>50.4</v>
          </cell>
          <cell r="AE150">
            <v>63.274999999999999</v>
          </cell>
          <cell r="AF150">
            <v>77.600000000000009</v>
          </cell>
        </row>
        <row r="151">
          <cell r="A151" t="str">
            <v>INE258B01022</v>
          </cell>
          <cell r="C151" t="str">
            <v>FDC Ltd.</v>
          </cell>
          <cell r="E151" t="str">
            <v>India</v>
          </cell>
          <cell r="G151">
            <v>341.35</v>
          </cell>
          <cell r="H151">
            <v>4.1713259999999996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 t="e">
            <v>#N/A</v>
          </cell>
          <cell r="Z151">
            <v>0.20508056999999999</v>
          </cell>
          <cell r="AA151">
            <v>33.5</v>
          </cell>
          <cell r="AB151">
            <v>11.600000000000001</v>
          </cell>
          <cell r="AC151">
            <v>13.900000000000002</v>
          </cell>
          <cell r="AD151">
            <v>1.7000000000000002</v>
          </cell>
          <cell r="AE151">
            <v>15.175000000000001</v>
          </cell>
          <cell r="AF151">
            <v>1.7000000000000002</v>
          </cell>
        </row>
        <row r="152">
          <cell r="A152" t="str">
            <v>INE686Y01026</v>
          </cell>
          <cell r="C152" t="str">
            <v>Fine Organic Industries Ltd.</v>
          </cell>
          <cell r="E152" t="str">
            <v>India</v>
          </cell>
          <cell r="G152">
            <v>4688.95</v>
          </cell>
          <cell r="H152">
            <v>57.299370000000003</v>
          </cell>
          <cell r="I152">
            <v>0.4</v>
          </cell>
          <cell r="J152">
            <v>4</v>
          </cell>
          <cell r="K152">
            <v>10</v>
          </cell>
          <cell r="L152">
            <v>-2.7550747000000002</v>
          </cell>
          <cell r="M152">
            <v>149.27777</v>
          </cell>
          <cell r="N152">
            <v>153.50700000000001</v>
          </cell>
          <cell r="O152">
            <v>-2.7550730585575889</v>
          </cell>
          <cell r="P152">
            <v>-21.094286</v>
          </cell>
          <cell r="Q152">
            <v>149.27777</v>
          </cell>
          <cell r="R152">
            <v>189.185</v>
          </cell>
          <cell r="S152">
            <v>-21.094288659248882</v>
          </cell>
          <cell r="T152">
            <v>3130</v>
          </cell>
          <cell r="U152">
            <v>4702</v>
          </cell>
          <cell r="V152">
            <v>6000</v>
          </cell>
          <cell r="W152">
            <v>0</v>
          </cell>
          <cell r="X152">
            <v>3.1836073999999999E-2</v>
          </cell>
          <cell r="Y152">
            <v>3.2298155000000002E-2</v>
          </cell>
          <cell r="Z152">
            <v>0.20508056999999999</v>
          </cell>
          <cell r="AA152">
            <v>7.6</v>
          </cell>
          <cell r="AB152">
            <v>2.8000000000000003</v>
          </cell>
          <cell r="AC152">
            <v>13.900000000000002</v>
          </cell>
          <cell r="AD152">
            <v>26.1</v>
          </cell>
          <cell r="AE152">
            <v>12.600000000000001</v>
          </cell>
          <cell r="AF152">
            <v>1.3</v>
          </cell>
        </row>
        <row r="153">
          <cell r="A153" t="str">
            <v>INE235A01022</v>
          </cell>
          <cell r="C153" t="str">
            <v>Finolex Cables Limited</v>
          </cell>
          <cell r="E153" t="str">
            <v>India</v>
          </cell>
          <cell r="G153">
            <v>1025.5</v>
          </cell>
          <cell r="H153">
            <v>12.531696999999999</v>
          </cell>
          <cell r="I153">
            <v>0.66666666666666663</v>
          </cell>
          <cell r="J153">
            <v>6</v>
          </cell>
          <cell r="K153">
            <v>9</v>
          </cell>
          <cell r="L153">
            <v>0</v>
          </cell>
          <cell r="M153">
            <v>39.322223999999999</v>
          </cell>
          <cell r="N153">
            <v>39.322223999999999</v>
          </cell>
          <cell r="O153">
            <v>0</v>
          </cell>
          <cell r="P153">
            <v>20.169785999999998</v>
          </cell>
          <cell r="Q153">
            <v>39.322223999999999</v>
          </cell>
          <cell r="R153">
            <v>32.72222</v>
          </cell>
          <cell r="S153">
            <v>20.169792880800873</v>
          </cell>
          <cell r="T153">
            <v>621</v>
          </cell>
          <cell r="U153">
            <v>939</v>
          </cell>
          <cell r="V153">
            <v>1069</v>
          </cell>
          <cell r="W153">
            <v>2.6104896000000002E-2</v>
          </cell>
          <cell r="X153">
            <v>3.8344442999999999E-2</v>
          </cell>
          <cell r="Y153">
            <v>4.5809634000000002E-2</v>
          </cell>
          <cell r="Z153">
            <v>0.20508056999999999</v>
          </cell>
          <cell r="AA153">
            <v>33.5</v>
          </cell>
          <cell r="AB153">
            <v>56.3</v>
          </cell>
          <cell r="AC153">
            <v>75.2</v>
          </cell>
          <cell r="AD153">
            <v>55.300000000000004</v>
          </cell>
          <cell r="AE153">
            <v>55.075000000000003</v>
          </cell>
          <cell r="AF153">
            <v>62.5</v>
          </cell>
        </row>
        <row r="154">
          <cell r="A154" t="str">
            <v>INE183A01024</v>
          </cell>
          <cell r="C154" t="str">
            <v>Finolex Industries Limited</v>
          </cell>
          <cell r="E154" t="str">
            <v>India</v>
          </cell>
          <cell r="G154">
            <v>190.05</v>
          </cell>
          <cell r="H154">
            <v>2.3224269999999998</v>
          </cell>
          <cell r="I154">
            <v>0.5625</v>
          </cell>
          <cell r="J154">
            <v>9</v>
          </cell>
          <cell r="K154">
            <v>16</v>
          </cell>
          <cell r="L154">
            <v>-0.41478217000000001</v>
          </cell>
          <cell r="M154">
            <v>8.6943750000000009</v>
          </cell>
          <cell r="N154">
            <v>8.7305879999999991</v>
          </cell>
          <cell r="O154">
            <v>-0.41478305928533965</v>
          </cell>
          <cell r="P154">
            <v>132.15956</v>
          </cell>
          <cell r="Q154">
            <v>8.6943750000000009</v>
          </cell>
          <cell r="R154">
            <v>3.7450000000000001</v>
          </cell>
          <cell r="S154">
            <v>132.15954606141526</v>
          </cell>
          <cell r="T154">
            <v>140</v>
          </cell>
          <cell r="U154">
            <v>207</v>
          </cell>
          <cell r="V154">
            <v>245</v>
          </cell>
          <cell r="W154">
            <v>2.4328243999999999E-2</v>
          </cell>
          <cell r="X154">
            <v>4.5747827999999997E-2</v>
          </cell>
          <cell r="Y154">
            <v>5.3538542000000001E-2</v>
          </cell>
          <cell r="Z154">
            <v>0.20508056999999999</v>
          </cell>
          <cell r="AA154">
            <v>23.599999999999998</v>
          </cell>
          <cell r="AB154">
            <v>92.9</v>
          </cell>
          <cell r="AC154">
            <v>74.099999999999994</v>
          </cell>
          <cell r="AD154">
            <v>43.5</v>
          </cell>
          <cell r="AE154">
            <v>58.524999999999999</v>
          </cell>
          <cell r="AF154">
            <v>70.3</v>
          </cell>
        </row>
        <row r="155">
          <cell r="A155" t="str">
            <v>INE684F01012</v>
          </cell>
          <cell r="C155" t="str">
            <v>Firstsource Solutions Limited</v>
          </cell>
          <cell r="E155" t="str">
            <v>India</v>
          </cell>
          <cell r="G155">
            <v>138.5</v>
          </cell>
          <cell r="H155">
            <v>1.6924817999999999</v>
          </cell>
          <cell r="I155">
            <v>0.75</v>
          </cell>
          <cell r="J155">
            <v>6</v>
          </cell>
          <cell r="K155">
            <v>8</v>
          </cell>
          <cell r="L155">
            <v>-0.20283667999999999</v>
          </cell>
          <cell r="M155">
            <v>8.1999999999999993</v>
          </cell>
          <cell r="N155">
            <v>8.216666</v>
          </cell>
          <cell r="O155">
            <v>-0.20283165945896853</v>
          </cell>
          <cell r="P155">
            <v>10.384615999999999</v>
          </cell>
          <cell r="Q155">
            <v>8.1999999999999993</v>
          </cell>
          <cell r="R155">
            <v>7.4285709999999998</v>
          </cell>
          <cell r="S155">
            <v>10.384621752958934</v>
          </cell>
          <cell r="T155">
            <v>110</v>
          </cell>
          <cell r="U155">
            <v>130</v>
          </cell>
          <cell r="V155">
            <v>155</v>
          </cell>
          <cell r="W155">
            <v>3.4687809999999999E-2</v>
          </cell>
          <cell r="X155">
            <v>5.9205778000000001E-2</v>
          </cell>
          <cell r="Y155">
            <v>6.6425994000000002E-2</v>
          </cell>
          <cell r="Z155">
            <v>0.20508056999999999</v>
          </cell>
          <cell r="AA155">
            <v>27.900000000000002</v>
          </cell>
          <cell r="AB155">
            <v>39.4</v>
          </cell>
          <cell r="AC155">
            <v>80.2</v>
          </cell>
          <cell r="AD155">
            <v>63.2</v>
          </cell>
          <cell r="AE155">
            <v>52.674999999999997</v>
          </cell>
          <cell r="AF155">
            <v>56.100000000000009</v>
          </cell>
        </row>
        <row r="156">
          <cell r="A156" t="str">
            <v>INE061F01013</v>
          </cell>
          <cell r="C156" t="str">
            <v>Fortis Healthcare Ltd.</v>
          </cell>
          <cell r="E156" t="str">
            <v>India</v>
          </cell>
          <cell r="G156">
            <v>335.85</v>
          </cell>
          <cell r="H156">
            <v>4.1041154999999998</v>
          </cell>
          <cell r="I156">
            <v>1</v>
          </cell>
          <cell r="J156">
            <v>10</v>
          </cell>
          <cell r="K156">
            <v>10</v>
          </cell>
          <cell r="L156">
            <v>-0.27058300000000002</v>
          </cell>
          <cell r="M156">
            <v>8.6820000000000004</v>
          </cell>
          <cell r="N156">
            <v>8.7055559999999996</v>
          </cell>
          <cell r="O156">
            <v>-0.27058581898731227</v>
          </cell>
          <cell r="P156">
            <v>24.74963</v>
          </cell>
          <cell r="Q156">
            <v>8.6820000000000004</v>
          </cell>
          <cell r="R156">
            <v>6.9595399999999996</v>
          </cell>
          <cell r="S156">
            <v>24.749624256775604</v>
          </cell>
          <cell r="T156">
            <v>319</v>
          </cell>
          <cell r="U156">
            <v>365</v>
          </cell>
          <cell r="V156">
            <v>404</v>
          </cell>
          <cell r="W156">
            <v>2.4269261E-2</v>
          </cell>
          <cell r="X156">
            <v>2.5850827E-2</v>
          </cell>
          <cell r="Y156">
            <v>3.1651035000000001E-2</v>
          </cell>
          <cell r="Z156">
            <v>0.20508056999999999</v>
          </cell>
          <cell r="AA156">
            <v>26.5</v>
          </cell>
          <cell r="AB156">
            <v>63.3</v>
          </cell>
          <cell r="AC156">
            <v>73.7</v>
          </cell>
          <cell r="AD156">
            <v>85.7</v>
          </cell>
          <cell r="AE156">
            <v>62.3</v>
          </cell>
          <cell r="AF156">
            <v>76.400000000000006</v>
          </cell>
        </row>
        <row r="157">
          <cell r="A157" t="str">
            <v>INE388Y01029</v>
          </cell>
          <cell r="C157" t="str">
            <v>FSN E-Commerce Ventures Ltd.</v>
          </cell>
          <cell r="E157" t="str">
            <v>India</v>
          </cell>
          <cell r="G157">
            <v>144.94999999999999</v>
          </cell>
          <cell r="H157">
            <v>1.7713013</v>
          </cell>
          <cell r="I157">
            <v>0.68421052631578949</v>
          </cell>
          <cell r="J157">
            <v>13</v>
          </cell>
          <cell r="K157">
            <v>19</v>
          </cell>
          <cell r="L157">
            <v>-1.0965343000000001</v>
          </cell>
          <cell r="M157">
            <v>0.48083818</v>
          </cell>
          <cell r="N157">
            <v>0.48616906999999998</v>
          </cell>
          <cell r="O157">
            <v>-1.0965094920579732</v>
          </cell>
          <cell r="P157">
            <v>291.00150000000002</v>
          </cell>
          <cell r="Q157">
            <v>0.48083818</v>
          </cell>
          <cell r="R157">
            <v>0.1229765</v>
          </cell>
          <cell r="S157">
            <v>291.00005285562685</v>
          </cell>
          <cell r="T157">
            <v>106</v>
          </cell>
          <cell r="U157">
            <v>175</v>
          </cell>
          <cell r="V157">
            <v>210</v>
          </cell>
          <cell r="W157">
            <v>-3.7426926999999999E-2</v>
          </cell>
          <cell r="X157">
            <v>3.3172693E-3</v>
          </cell>
          <cell r="Y157">
            <v>6.9069396999999998E-3</v>
          </cell>
          <cell r="Z157">
            <v>0.20508056999999999</v>
          </cell>
          <cell r="AA157">
            <v>14.799999999999999</v>
          </cell>
          <cell r="AB157">
            <v>95.5</v>
          </cell>
          <cell r="AC157">
            <v>1.9</v>
          </cell>
          <cell r="AD157">
            <v>58.199999999999996</v>
          </cell>
          <cell r="AE157">
            <v>42.6</v>
          </cell>
          <cell r="AF157">
            <v>40.400000000000006</v>
          </cell>
        </row>
        <row r="158">
          <cell r="A158" t="str">
            <v>INE129A01019</v>
          </cell>
          <cell r="C158" t="str">
            <v>GAIL (India) Limited</v>
          </cell>
          <cell r="E158" t="str">
            <v>India</v>
          </cell>
          <cell r="G158">
            <v>112.05</v>
          </cell>
          <cell r="H158">
            <v>1.3692605</v>
          </cell>
          <cell r="I158">
            <v>0.66666666666666663</v>
          </cell>
          <cell r="J158">
            <v>20</v>
          </cell>
          <cell r="K158">
            <v>30</v>
          </cell>
          <cell r="L158">
            <v>0.27636048000000002</v>
          </cell>
          <cell r="M158">
            <v>12.749046</v>
          </cell>
          <cell r="N158">
            <v>12.71391</v>
          </cell>
          <cell r="O158">
            <v>0.27635872835343189</v>
          </cell>
          <cell r="P158">
            <v>33.445255000000003</v>
          </cell>
          <cell r="Q158">
            <v>12.749046</v>
          </cell>
          <cell r="R158">
            <v>9.5537650000000003</v>
          </cell>
          <cell r="S158">
            <v>33.445254305501535</v>
          </cell>
          <cell r="T158">
            <v>95</v>
          </cell>
          <cell r="U158">
            <v>125</v>
          </cell>
          <cell r="V158">
            <v>150</v>
          </cell>
          <cell r="W158">
            <v>2.3467957999999999E-3</v>
          </cell>
          <cell r="X158">
            <v>0.11377998</v>
          </cell>
          <cell r="Y158">
            <v>0.12249239000000001</v>
          </cell>
          <cell r="Z158">
            <v>0.20508056999999999</v>
          </cell>
          <cell r="AA158">
            <v>76.3</v>
          </cell>
          <cell r="AB158">
            <v>73.3</v>
          </cell>
          <cell r="AC158">
            <v>48.6</v>
          </cell>
          <cell r="AD158">
            <v>55.300000000000004</v>
          </cell>
          <cell r="AE158">
            <v>63.375</v>
          </cell>
          <cell r="AF158">
            <v>77.8</v>
          </cell>
        </row>
        <row r="159">
          <cell r="A159" t="str">
            <v>INE600K01018</v>
          </cell>
          <cell r="C159" t="str">
            <v>Galaxy Surfactants Ltd.</v>
          </cell>
          <cell r="E159" t="str">
            <v>India</v>
          </cell>
          <cell r="G159">
            <v>2678</v>
          </cell>
          <cell r="H159">
            <v>32.725388000000002</v>
          </cell>
          <cell r="I159">
            <v>0.63636363636363635</v>
          </cell>
          <cell r="J159">
            <v>7</v>
          </cell>
          <cell r="K159">
            <v>11</v>
          </cell>
          <cell r="L159">
            <v>0</v>
          </cell>
          <cell r="M159">
            <v>100.90909000000001</v>
          </cell>
          <cell r="N159">
            <v>100.90909000000001</v>
          </cell>
          <cell r="O159">
            <v>0</v>
          </cell>
          <cell r="P159">
            <v>-4.4421499999999998</v>
          </cell>
          <cell r="Q159">
            <v>100.90909000000001</v>
          </cell>
          <cell r="R159">
            <v>105.6</v>
          </cell>
          <cell r="S159">
            <v>-4.4421496212121099</v>
          </cell>
          <cell r="T159">
            <v>2440</v>
          </cell>
          <cell r="U159">
            <v>3000</v>
          </cell>
          <cell r="V159">
            <v>3972</v>
          </cell>
          <cell r="W159">
            <v>0</v>
          </cell>
          <cell r="X159">
            <v>3.7680763999999999E-2</v>
          </cell>
          <cell r="Y159">
            <v>4.1842619999999997E-2</v>
          </cell>
          <cell r="Z159">
            <v>0.20508056999999999</v>
          </cell>
          <cell r="AA159">
            <v>33.5</v>
          </cell>
          <cell r="AB159">
            <v>6.6000000000000005</v>
          </cell>
          <cell r="AC159">
            <v>13.900000000000002</v>
          </cell>
          <cell r="AD159">
            <v>50.8</v>
          </cell>
          <cell r="AE159">
            <v>26.2</v>
          </cell>
          <cell r="AF159">
            <v>18.099999999999998</v>
          </cell>
        </row>
        <row r="160">
          <cell r="A160" t="str">
            <v>INE276A01018</v>
          </cell>
          <cell r="C160" t="str">
            <v>Garware Technical Fibres Limited</v>
          </cell>
          <cell r="E160" t="str">
            <v>India</v>
          </cell>
          <cell r="G160">
            <v>3086.1</v>
          </cell>
          <cell r="H160">
            <v>37.712406000000001</v>
          </cell>
          <cell r="I160">
            <v>1</v>
          </cell>
          <cell r="J160">
            <v>1</v>
          </cell>
          <cell r="K160">
            <v>1</v>
          </cell>
          <cell r="L160">
            <v>0</v>
          </cell>
          <cell r="M160">
            <v>107.8</v>
          </cell>
          <cell r="N160">
            <v>107.8</v>
          </cell>
          <cell r="O160">
            <v>0</v>
          </cell>
          <cell r="P160">
            <v>33.581173</v>
          </cell>
          <cell r="Q160">
            <v>107.8</v>
          </cell>
          <cell r="R160">
            <v>80.7</v>
          </cell>
          <cell r="S160">
            <v>33.581164807930605</v>
          </cell>
          <cell r="T160">
            <v>4000</v>
          </cell>
          <cell r="U160">
            <v>4000</v>
          </cell>
          <cell r="V160">
            <v>4000</v>
          </cell>
          <cell r="W160">
            <v>1.2658228000000001E-2</v>
          </cell>
          <cell r="X160">
            <v>3.4930818000000002E-2</v>
          </cell>
          <cell r="Y160">
            <v>4.0957842000000001E-2</v>
          </cell>
          <cell r="Z160">
            <v>0.20508056999999999</v>
          </cell>
          <cell r="AA160">
            <v>33.5</v>
          </cell>
          <cell r="AB160">
            <v>73.5</v>
          </cell>
          <cell r="AC160">
            <v>64.5</v>
          </cell>
          <cell r="AD160">
            <v>85.7</v>
          </cell>
          <cell r="AE160">
            <v>64.3</v>
          </cell>
          <cell r="AF160">
            <v>79.2</v>
          </cell>
        </row>
        <row r="161">
          <cell r="A161" t="str">
            <v>INE481Y01014</v>
          </cell>
          <cell r="C161" t="str">
            <v>General Insurance Corporation of India</v>
          </cell>
          <cell r="E161" t="str">
            <v>India</v>
          </cell>
          <cell r="G161">
            <v>199.15</v>
          </cell>
          <cell r="H161">
            <v>2.4336297999999998</v>
          </cell>
          <cell r="I161">
            <v>1</v>
          </cell>
          <cell r="J161">
            <v>4</v>
          </cell>
          <cell r="K161">
            <v>4</v>
          </cell>
          <cell r="L161">
            <v>1.251871</v>
          </cell>
          <cell r="M161">
            <v>32.719450000000002</v>
          </cell>
          <cell r="N161">
            <v>32.314909999999998</v>
          </cell>
          <cell r="O161">
            <v>1.2518679457872661</v>
          </cell>
          <cell r="P161">
            <v>20.006578000000001</v>
          </cell>
          <cell r="Q161">
            <v>32.719450000000002</v>
          </cell>
          <cell r="R161">
            <v>27.264714999999999</v>
          </cell>
          <cell r="S161">
            <v>20.006572597586313</v>
          </cell>
          <cell r="T161">
            <v>200</v>
          </cell>
          <cell r="U161">
            <v>223.5</v>
          </cell>
          <cell r="V161">
            <v>230</v>
          </cell>
          <cell r="W161">
            <v>5.6626506E-2</v>
          </cell>
          <cell r="X161">
            <v>0.16429552</v>
          </cell>
          <cell r="Y161">
            <v>0.17699387999999999</v>
          </cell>
          <cell r="Z161">
            <v>0.20508056999999999</v>
          </cell>
          <cell r="AA161">
            <v>87.3</v>
          </cell>
          <cell r="AB161">
            <v>55.900000000000006</v>
          </cell>
          <cell r="AC161">
            <v>88.4</v>
          </cell>
          <cell r="AD161">
            <v>85.7</v>
          </cell>
          <cell r="AE161">
            <v>79.325000000000003</v>
          </cell>
          <cell r="AF161">
            <v>94.399999999999991</v>
          </cell>
        </row>
        <row r="162">
          <cell r="A162" t="str">
            <v>INE539A01019</v>
          </cell>
          <cell r="C162" t="str">
            <v>Ghcl Limited</v>
          </cell>
          <cell r="E162" t="str">
            <v>India</v>
          </cell>
          <cell r="G162">
            <v>511.95</v>
          </cell>
          <cell r="H162">
            <v>6.2560725000000001</v>
          </cell>
          <cell r="I162">
            <v>1</v>
          </cell>
          <cell r="J162">
            <v>1</v>
          </cell>
          <cell r="K162">
            <v>1</v>
          </cell>
          <cell r="L162">
            <v>0</v>
          </cell>
          <cell r="M162">
            <v>95.5</v>
          </cell>
          <cell r="N162">
            <v>95.5</v>
          </cell>
          <cell r="O162">
            <v>0</v>
          </cell>
          <cell r="P162">
            <v>-18.2407</v>
          </cell>
          <cell r="Q162">
            <v>95.5</v>
          </cell>
          <cell r="R162">
            <v>116.80628</v>
          </cell>
          <cell r="S162">
            <v>-18.240697332369461</v>
          </cell>
          <cell r="T162">
            <v>675</v>
          </cell>
          <cell r="U162">
            <v>675</v>
          </cell>
          <cell r="V162">
            <v>675</v>
          </cell>
          <cell r="W162">
            <v>0</v>
          </cell>
          <cell r="X162">
            <v>0.18654165</v>
          </cell>
          <cell r="Y162">
            <v>0.18400232</v>
          </cell>
          <cell r="Z162">
            <v>0.20508056999999999</v>
          </cell>
          <cell r="AA162">
            <v>33.5</v>
          </cell>
          <cell r="AB162">
            <v>3.2</v>
          </cell>
          <cell r="AC162">
            <v>13.900000000000002</v>
          </cell>
          <cell r="AD162">
            <v>85.7</v>
          </cell>
          <cell r="AE162">
            <v>34.075000000000003</v>
          </cell>
          <cell r="AF162">
            <v>25.4</v>
          </cell>
        </row>
        <row r="163">
          <cell r="A163" t="str">
            <v>INE322A01010</v>
          </cell>
          <cell r="C163" t="str">
            <v>Gillette India Limited</v>
          </cell>
          <cell r="E163" t="str">
            <v>India</v>
          </cell>
          <cell r="G163">
            <v>5498.65</v>
          </cell>
          <cell r="H163">
            <v>67.193969999999993</v>
          </cell>
          <cell r="I163">
            <v>1</v>
          </cell>
          <cell r="J163">
            <v>1</v>
          </cell>
          <cell r="K163">
            <v>1</v>
          </cell>
          <cell r="L163">
            <v>0</v>
          </cell>
          <cell r="M163">
            <v>91.9</v>
          </cell>
          <cell r="N163">
            <v>91.9</v>
          </cell>
          <cell r="O163">
            <v>0</v>
          </cell>
          <cell r="P163">
            <v>-6.0327215000000001</v>
          </cell>
          <cell r="Q163">
            <v>91.9</v>
          </cell>
          <cell r="R163">
            <v>97.8</v>
          </cell>
          <cell r="S163">
            <v>-6.0327198364008128</v>
          </cell>
          <cell r="T163">
            <v>5380</v>
          </cell>
          <cell r="U163">
            <v>5380</v>
          </cell>
          <cell r="V163">
            <v>5380</v>
          </cell>
          <cell r="W163">
            <v>0</v>
          </cell>
          <cell r="X163">
            <v>1.6713193000000001E-2</v>
          </cell>
          <cell r="Y163">
            <v>1.9695744000000001E-2</v>
          </cell>
          <cell r="Z163">
            <v>0.20508056999999999</v>
          </cell>
          <cell r="AA163">
            <v>33.5</v>
          </cell>
          <cell r="AB163">
            <v>5.8000000000000007</v>
          </cell>
          <cell r="AC163">
            <v>13.900000000000002</v>
          </cell>
          <cell r="AD163">
            <v>85.7</v>
          </cell>
          <cell r="AE163">
            <v>34.725000000000001</v>
          </cell>
          <cell r="AF163">
            <v>26.200000000000003</v>
          </cell>
        </row>
        <row r="164">
          <cell r="A164" t="str">
            <v>INE068V01023</v>
          </cell>
          <cell r="C164" t="str">
            <v>Gland Pharma Ltd.</v>
          </cell>
          <cell r="E164" t="str">
            <v>India</v>
          </cell>
          <cell r="G164">
            <v>1239.2</v>
          </cell>
          <cell r="H164">
            <v>15.143128000000001</v>
          </cell>
          <cell r="I164">
            <v>0.29411764705882354</v>
          </cell>
          <cell r="J164">
            <v>5</v>
          </cell>
          <cell r="K164">
            <v>17</v>
          </cell>
          <cell r="L164">
            <v>-0.25284308</v>
          </cell>
          <cell r="M164">
            <v>57.589759999999998</v>
          </cell>
          <cell r="N164">
            <v>57.73574</v>
          </cell>
          <cell r="O164">
            <v>-0.25284165406038728</v>
          </cell>
          <cell r="P164">
            <v>-3.6823386999999999</v>
          </cell>
          <cell r="Q164">
            <v>57.589759999999998</v>
          </cell>
          <cell r="R164">
            <v>59.791485000000002</v>
          </cell>
          <cell r="S164">
            <v>-3.682338714283484</v>
          </cell>
          <cell r="T164">
            <v>925</v>
          </cell>
          <cell r="U164">
            <v>1230</v>
          </cell>
          <cell r="V164">
            <v>2215</v>
          </cell>
          <cell r="W164">
            <v>-9.4538765999999993E-3</v>
          </cell>
          <cell r="X164">
            <v>4.6473340000000002E-2</v>
          </cell>
          <cell r="Y164">
            <v>5.5048E-2</v>
          </cell>
          <cell r="Z164">
            <v>0.20508056999999999</v>
          </cell>
          <cell r="AA164">
            <v>26.900000000000002</v>
          </cell>
          <cell r="AB164">
            <v>7.1999999999999993</v>
          </cell>
          <cell r="AC164">
            <v>7.3</v>
          </cell>
          <cell r="AD164">
            <v>19.600000000000001</v>
          </cell>
          <cell r="AE164">
            <v>15.25</v>
          </cell>
          <cell r="AF164">
            <v>13.100000000000001</v>
          </cell>
        </row>
        <row r="165">
          <cell r="A165" t="str">
            <v>INE159A01016</v>
          </cell>
          <cell r="C165" t="str">
            <v>GlaxoSmithKline Pharmaceuticals Limited</v>
          </cell>
          <cell r="E165" t="str">
            <v>India</v>
          </cell>
          <cell r="G165">
            <v>1392.25</v>
          </cell>
          <cell r="H165">
            <v>17.013411999999999</v>
          </cell>
          <cell r="I165">
            <v>0.4</v>
          </cell>
          <cell r="J165">
            <v>2</v>
          </cell>
          <cell r="K165">
            <v>5</v>
          </cell>
          <cell r="L165">
            <v>0</v>
          </cell>
          <cell r="M165">
            <v>38.159999999999997</v>
          </cell>
          <cell r="N165">
            <v>38.159999999999997</v>
          </cell>
          <cell r="O165">
            <v>0</v>
          </cell>
          <cell r="P165">
            <v>8.9930120000000002E-2</v>
          </cell>
          <cell r="Q165">
            <v>38.159999999999997</v>
          </cell>
          <cell r="R165">
            <v>38.125712999999998</v>
          </cell>
          <cell r="S165">
            <v>8.9931432888867846E-2</v>
          </cell>
          <cell r="T165">
            <v>1215</v>
          </cell>
          <cell r="U165">
            <v>1295</v>
          </cell>
          <cell r="V165">
            <v>1460</v>
          </cell>
          <cell r="W165">
            <v>-2.3015355999999997E-2</v>
          </cell>
          <cell r="X165">
            <v>2.7408869999999998E-2</v>
          </cell>
          <cell r="Y165">
            <v>3.0813430999999999E-2</v>
          </cell>
          <cell r="Z165">
            <v>0.20508056999999999</v>
          </cell>
          <cell r="AA165">
            <v>33.5</v>
          </cell>
          <cell r="AB165">
            <v>24.8</v>
          </cell>
          <cell r="AC165">
            <v>3.3000000000000003</v>
          </cell>
          <cell r="AD165">
            <v>26.1</v>
          </cell>
          <cell r="AE165">
            <v>21.924999999999997</v>
          </cell>
          <cell r="AF165">
            <v>15.9</v>
          </cell>
        </row>
        <row r="166">
          <cell r="A166" t="str">
            <v>INE935A01035</v>
          </cell>
          <cell r="C166" t="str">
            <v>Glenmark Pharmaceuticals Limited</v>
          </cell>
          <cell r="E166" t="str">
            <v>India</v>
          </cell>
          <cell r="G166">
            <v>789.05</v>
          </cell>
          <cell r="H166">
            <v>9.642258</v>
          </cell>
          <cell r="I166">
            <v>0.33333333333333331</v>
          </cell>
          <cell r="J166">
            <v>5</v>
          </cell>
          <cell r="K166">
            <v>15</v>
          </cell>
          <cell r="L166">
            <v>-0.65899810000000003</v>
          </cell>
          <cell r="M166">
            <v>36.555832000000002</v>
          </cell>
          <cell r="N166">
            <v>36.798332000000002</v>
          </cell>
          <cell r="O166">
            <v>-0.65899726107150336</v>
          </cell>
          <cell r="P166">
            <v>8.5411760000000001</v>
          </cell>
          <cell r="Q166">
            <v>36.555832000000002</v>
          </cell>
          <cell r="R166">
            <v>33.679229999999997</v>
          </cell>
          <cell r="S166">
            <v>8.5411750803091593</v>
          </cell>
          <cell r="T166">
            <v>550</v>
          </cell>
          <cell r="U166">
            <v>620</v>
          </cell>
          <cell r="V166">
            <v>702</v>
          </cell>
          <cell r="W166">
            <v>2.7288895000000001E-2</v>
          </cell>
          <cell r="X166">
            <v>4.6328916999999997E-2</v>
          </cell>
          <cell r="Y166">
            <v>5.6456078E-2</v>
          </cell>
          <cell r="Z166">
            <v>0.20508056999999999</v>
          </cell>
          <cell r="AA166">
            <v>20.399999999999999</v>
          </cell>
          <cell r="AB166">
            <v>36.799999999999997</v>
          </cell>
          <cell r="AC166">
            <v>76</v>
          </cell>
          <cell r="AD166">
            <v>20.9</v>
          </cell>
          <cell r="AE166">
            <v>38.524999999999999</v>
          </cell>
          <cell r="AF166">
            <v>33.6</v>
          </cell>
        </row>
        <row r="167">
          <cell r="A167" t="str">
            <v>INE541A01023</v>
          </cell>
          <cell r="C167" t="str">
            <v>GMM Pfaudler Limited</v>
          </cell>
          <cell r="E167" t="str">
            <v>India</v>
          </cell>
          <cell r="G167">
            <v>1465.05</v>
          </cell>
          <cell r="H167">
            <v>17.903036</v>
          </cell>
          <cell r="I167">
            <v>1</v>
          </cell>
          <cell r="J167">
            <v>2</v>
          </cell>
          <cell r="K167">
            <v>2</v>
          </cell>
          <cell r="L167">
            <v>0</v>
          </cell>
          <cell r="M167">
            <v>56.5</v>
          </cell>
          <cell r="N167">
            <v>56.5</v>
          </cell>
          <cell r="O167">
            <v>0</v>
          </cell>
          <cell r="P167">
            <v>37.469593000000003</v>
          </cell>
          <cell r="Q167">
            <v>56.5</v>
          </cell>
          <cell r="R167">
            <v>41.1</v>
          </cell>
          <cell r="S167">
            <v>37.469586374695865</v>
          </cell>
          <cell r="T167">
            <v>1800</v>
          </cell>
          <cell r="U167">
            <v>2015</v>
          </cell>
          <cell r="V167">
            <v>2230</v>
          </cell>
          <cell r="W167">
            <v>0</v>
          </cell>
          <cell r="X167">
            <v>3.8565232999999997E-2</v>
          </cell>
          <cell r="Y167">
            <v>4.8940305000000003E-2</v>
          </cell>
          <cell r="Z167">
            <v>0.20508056999999999</v>
          </cell>
          <cell r="AA167">
            <v>33.5</v>
          </cell>
          <cell r="AB167">
            <v>79.3</v>
          </cell>
          <cell r="AC167">
            <v>13.900000000000002</v>
          </cell>
          <cell r="AD167">
            <v>85.7</v>
          </cell>
          <cell r="AE167">
            <v>53.1</v>
          </cell>
          <cell r="AF167">
            <v>58.099999999999994</v>
          </cell>
        </row>
        <row r="168">
          <cell r="A168" t="str">
            <v>INE776C01039</v>
          </cell>
          <cell r="C168" t="str">
            <v>GMR Airports Infrastructure Limited</v>
          </cell>
          <cell r="E168" t="str">
            <v>India</v>
          </cell>
          <cell r="G168">
            <v>46.56</v>
          </cell>
          <cell r="H168">
            <v>0.56896716000000003</v>
          </cell>
          <cell r="I168">
            <v>1</v>
          </cell>
          <cell r="J168">
            <v>2</v>
          </cell>
          <cell r="K168">
            <v>2</v>
          </cell>
          <cell r="L168">
            <v>100000</v>
          </cell>
          <cell r="M168">
            <v>-0.55000000000000004</v>
          </cell>
          <cell r="N168">
            <v>-0.7</v>
          </cell>
          <cell r="O168">
            <v>-21.42857142857142</v>
          </cell>
          <cell r="P168">
            <v>100000</v>
          </cell>
          <cell r="Q168">
            <v>-0.55000000000000004</v>
          </cell>
          <cell r="R168">
            <v>-0.83622103999999997</v>
          </cell>
          <cell r="S168">
            <v>-34.227916580525161</v>
          </cell>
          <cell r="T168">
            <v>48</v>
          </cell>
          <cell r="U168">
            <v>48</v>
          </cell>
          <cell r="V168">
            <v>48</v>
          </cell>
          <cell r="W168">
            <v>6.6666669999999997E-2</v>
          </cell>
          <cell r="X168">
            <v>0</v>
          </cell>
          <cell r="Y168" t="e">
            <v>#N/A</v>
          </cell>
          <cell r="Z168">
            <v>0.20508056999999999</v>
          </cell>
          <cell r="AA168">
            <v>99.1</v>
          </cell>
          <cell r="AB168">
            <v>96.7</v>
          </cell>
          <cell r="AC168">
            <v>90.4</v>
          </cell>
          <cell r="AD168">
            <v>85.7</v>
          </cell>
          <cell r="AE168">
            <v>92.975000000000009</v>
          </cell>
          <cell r="AF168">
            <v>99.8</v>
          </cell>
        </row>
        <row r="169">
          <cell r="A169" t="str">
            <v>INE260B01028</v>
          </cell>
          <cell r="C169" t="str">
            <v>Godfrey Phillips India Ltd.</v>
          </cell>
          <cell r="E169" t="str">
            <v>India</v>
          </cell>
          <cell r="G169">
            <v>1648.55</v>
          </cell>
          <cell r="H169">
            <v>20.145422</v>
          </cell>
          <cell r="I169">
            <v>1</v>
          </cell>
          <cell r="J169">
            <v>1</v>
          </cell>
          <cell r="K169">
            <v>1</v>
          </cell>
          <cell r="L169">
            <v>0</v>
          </cell>
          <cell r="M169">
            <v>133.30000000000001</v>
          </cell>
          <cell r="N169">
            <v>133.30000000000001</v>
          </cell>
          <cell r="O169">
            <v>0</v>
          </cell>
          <cell r="P169">
            <v>-0.57803017000000001</v>
          </cell>
          <cell r="Q169">
            <v>133.30000000000001</v>
          </cell>
          <cell r="R169">
            <v>134.07499999999999</v>
          </cell>
          <cell r="S169">
            <v>-0.57803468208090791</v>
          </cell>
          <cell r="T169">
            <v>2150</v>
          </cell>
          <cell r="U169">
            <v>2150</v>
          </cell>
          <cell r="V169">
            <v>2150</v>
          </cell>
          <cell r="W169">
            <v>0</v>
          </cell>
          <cell r="X169">
            <v>8.0858940000000004E-2</v>
          </cell>
          <cell r="Y169">
            <v>9.3476080000000003E-2</v>
          </cell>
          <cell r="Z169">
            <v>0.20508056999999999</v>
          </cell>
          <cell r="AA169">
            <v>33.5</v>
          </cell>
          <cell r="AB169">
            <v>11.200000000000001</v>
          </cell>
          <cell r="AC169">
            <v>13.900000000000002</v>
          </cell>
          <cell r="AD169">
            <v>85.7</v>
          </cell>
          <cell r="AE169">
            <v>36.075000000000003</v>
          </cell>
          <cell r="AF169">
            <v>28.000000000000004</v>
          </cell>
        </row>
        <row r="170">
          <cell r="A170" t="str">
            <v>INE850D01014</v>
          </cell>
          <cell r="C170" t="str">
            <v>Godrej Agrovet Limited</v>
          </cell>
          <cell r="E170" t="str">
            <v>India</v>
          </cell>
          <cell r="G170">
            <v>484.55</v>
          </cell>
          <cell r="H170">
            <v>5.9212417999999998</v>
          </cell>
          <cell r="I170">
            <v>0.33333333333333331</v>
          </cell>
          <cell r="J170">
            <v>2</v>
          </cell>
          <cell r="K170">
            <v>6</v>
          </cell>
          <cell r="L170">
            <v>0</v>
          </cell>
          <cell r="M170">
            <v>20.075817000000001</v>
          </cell>
          <cell r="N170">
            <v>20.075817000000001</v>
          </cell>
          <cell r="O170">
            <v>0</v>
          </cell>
          <cell r="P170">
            <v>28.318612999999999</v>
          </cell>
          <cell r="Q170">
            <v>20.075817000000001</v>
          </cell>
          <cell r="R170">
            <v>15.6452875</v>
          </cell>
          <cell r="S170">
            <v>28.318619903916755</v>
          </cell>
          <cell r="T170">
            <v>400</v>
          </cell>
          <cell r="U170">
            <v>450</v>
          </cell>
          <cell r="V170">
            <v>555</v>
          </cell>
          <cell r="W170">
            <v>0</v>
          </cell>
          <cell r="X170">
            <v>4.1431879999999997E-2</v>
          </cell>
          <cell r="Y170">
            <v>6.2234777999999998E-2</v>
          </cell>
          <cell r="Z170">
            <v>0.20508056999999999</v>
          </cell>
          <cell r="AA170">
            <v>33.5</v>
          </cell>
          <cell r="AB170">
            <v>67.900000000000006</v>
          </cell>
          <cell r="AC170">
            <v>13.900000000000002</v>
          </cell>
          <cell r="AD170">
            <v>20.9</v>
          </cell>
          <cell r="AE170">
            <v>34.050000000000004</v>
          </cell>
          <cell r="AF170">
            <v>25.2</v>
          </cell>
        </row>
        <row r="171">
          <cell r="A171" t="str">
            <v>INE102D01028</v>
          </cell>
          <cell r="C171" t="str">
            <v>Godrej Consumer Products Limited</v>
          </cell>
          <cell r="E171" t="str">
            <v>India</v>
          </cell>
          <cell r="G171">
            <v>1035.5999999999999</v>
          </cell>
          <cell r="H171">
            <v>12.655118999999999</v>
          </cell>
          <cell r="I171">
            <v>0.8</v>
          </cell>
          <cell r="J171">
            <v>28</v>
          </cell>
          <cell r="K171">
            <v>35</v>
          </cell>
          <cell r="L171">
            <v>0.36753675000000002</v>
          </cell>
          <cell r="M171">
            <v>21.155847999999999</v>
          </cell>
          <cell r="N171">
            <v>21.078377</v>
          </cell>
          <cell r="O171">
            <v>0.36753778528584302</v>
          </cell>
          <cell r="P171">
            <v>23.367263999999999</v>
          </cell>
          <cell r="Q171">
            <v>21.155847999999999</v>
          </cell>
          <cell r="R171">
            <v>17.148672000000001</v>
          </cell>
          <cell r="S171">
            <v>23.367267156313897</v>
          </cell>
          <cell r="T171">
            <v>975</v>
          </cell>
          <cell r="U171">
            <v>1111</v>
          </cell>
          <cell r="V171">
            <v>1315</v>
          </cell>
          <cell r="W171">
            <v>1.873617E-2</v>
          </cell>
          <cell r="X171">
            <v>2.042859E-2</v>
          </cell>
          <cell r="Y171">
            <v>2.4087112000000001E-2</v>
          </cell>
          <cell r="Z171">
            <v>0.20508056999999999</v>
          </cell>
          <cell r="AA171">
            <v>78.900000000000006</v>
          </cell>
          <cell r="AB171">
            <v>61.5</v>
          </cell>
          <cell r="AC171">
            <v>70.3</v>
          </cell>
          <cell r="AD171">
            <v>64.2</v>
          </cell>
          <cell r="AE171">
            <v>68.724999999999994</v>
          </cell>
          <cell r="AF171">
            <v>83.6</v>
          </cell>
        </row>
        <row r="172">
          <cell r="A172" t="str">
            <v>INE233A01035</v>
          </cell>
          <cell r="C172" t="str">
            <v>Godrej Industries Limited</v>
          </cell>
          <cell r="E172" t="str">
            <v>India</v>
          </cell>
          <cell r="G172">
            <v>480.75</v>
          </cell>
          <cell r="H172">
            <v>5.8748060000000004</v>
          </cell>
          <cell r="I172">
            <v>1</v>
          </cell>
          <cell r="J172">
            <v>1</v>
          </cell>
          <cell r="K172">
            <v>1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731</v>
          </cell>
          <cell r="U172">
            <v>731</v>
          </cell>
          <cell r="V172">
            <v>731</v>
          </cell>
          <cell r="W172">
            <v>0</v>
          </cell>
          <cell r="X172">
            <v>0</v>
          </cell>
          <cell r="Y172" t="e">
            <v>#N/A</v>
          </cell>
          <cell r="Z172">
            <v>0.20508056999999999</v>
          </cell>
          <cell r="AA172">
            <v>33.5</v>
          </cell>
          <cell r="AB172">
            <v>11.600000000000001</v>
          </cell>
          <cell r="AC172">
            <v>13.900000000000002</v>
          </cell>
          <cell r="AD172">
            <v>85.7</v>
          </cell>
          <cell r="AE172">
            <v>36.174999999999997</v>
          </cell>
          <cell r="AF172">
            <v>28.4</v>
          </cell>
        </row>
        <row r="173">
          <cell r="A173" t="str">
            <v>INE484J01027</v>
          </cell>
          <cell r="C173" t="str">
            <v>Godrej Properties Limited</v>
          </cell>
          <cell r="E173" t="str">
            <v>India</v>
          </cell>
          <cell r="G173">
            <v>1649.1</v>
          </cell>
          <cell r="H173">
            <v>20.152142000000001</v>
          </cell>
          <cell r="I173">
            <v>0.63157894736842102</v>
          </cell>
          <cell r="J173">
            <v>12</v>
          </cell>
          <cell r="K173">
            <v>19</v>
          </cell>
          <cell r="L173">
            <v>-0.19058193000000001</v>
          </cell>
          <cell r="M173">
            <v>29.681170000000002</v>
          </cell>
          <cell r="N173">
            <v>29.737843999999999</v>
          </cell>
          <cell r="O173">
            <v>-0.19057871175864882</v>
          </cell>
          <cell r="P173">
            <v>53.676307999999999</v>
          </cell>
          <cell r="Q173">
            <v>29.681170000000002</v>
          </cell>
          <cell r="R173">
            <v>19.314083</v>
          </cell>
          <cell r="S173">
            <v>53.676309664818156</v>
          </cell>
          <cell r="T173">
            <v>1200</v>
          </cell>
          <cell r="U173">
            <v>1504</v>
          </cell>
          <cell r="V173">
            <v>1850</v>
          </cell>
          <cell r="W173">
            <v>4.0980700000000002E-2</v>
          </cell>
          <cell r="X173">
            <v>1.7998404999999999E-2</v>
          </cell>
          <cell r="Y173">
            <v>2.3586223E-2</v>
          </cell>
          <cell r="Z173">
            <v>0.20508056999999999</v>
          </cell>
          <cell r="AA173">
            <v>28.299999999999997</v>
          </cell>
          <cell r="AB173">
            <v>86.7</v>
          </cell>
          <cell r="AC173">
            <v>83</v>
          </cell>
          <cell r="AD173">
            <v>50.4</v>
          </cell>
          <cell r="AE173">
            <v>62.1</v>
          </cell>
          <cell r="AF173">
            <v>76</v>
          </cell>
        </row>
        <row r="174">
          <cell r="A174" t="str">
            <v>INE201P01022</v>
          </cell>
          <cell r="C174" t="str">
            <v>G R Infraprojects Ltd.</v>
          </cell>
          <cell r="E174" t="str">
            <v>India</v>
          </cell>
          <cell r="G174">
            <v>1275.2</v>
          </cell>
          <cell r="H174">
            <v>15.583052</v>
          </cell>
          <cell r="I174">
            <v>0.83333333333333337</v>
          </cell>
          <cell r="J174">
            <v>10</v>
          </cell>
          <cell r="K174">
            <v>12</v>
          </cell>
          <cell r="L174">
            <v>-0.94677310000000003</v>
          </cell>
          <cell r="M174">
            <v>86.022223999999994</v>
          </cell>
          <cell r="N174">
            <v>86.844443999999996</v>
          </cell>
          <cell r="O174">
            <v>-0.94677329041337188</v>
          </cell>
          <cell r="P174">
            <v>-2.8230103999999998</v>
          </cell>
          <cell r="Q174">
            <v>86.022223999999994</v>
          </cell>
          <cell r="R174">
            <v>88.521190000000004</v>
          </cell>
          <cell r="S174">
            <v>-2.823014466931606</v>
          </cell>
          <cell r="T174">
            <v>1010</v>
          </cell>
          <cell r="U174">
            <v>1400</v>
          </cell>
          <cell r="V174">
            <v>1815</v>
          </cell>
          <cell r="W174">
            <v>2.6963023999999999E-2</v>
          </cell>
          <cell r="X174">
            <v>6.7457829999999996E-2</v>
          </cell>
          <cell r="Y174">
            <v>7.4233460000000001E-2</v>
          </cell>
          <cell r="Z174">
            <v>0.20508056999999999</v>
          </cell>
          <cell r="AA174">
            <v>16.600000000000001</v>
          </cell>
          <cell r="AB174">
            <v>8.2000000000000011</v>
          </cell>
          <cell r="AC174">
            <v>75.599999999999994</v>
          </cell>
          <cell r="AD174">
            <v>67.800000000000011</v>
          </cell>
          <cell r="AE174">
            <v>42.050000000000004</v>
          </cell>
          <cell r="AF174">
            <v>39.200000000000003</v>
          </cell>
        </row>
        <row r="175">
          <cell r="A175" t="str">
            <v>INE101D01020</v>
          </cell>
          <cell r="C175" t="str">
            <v>Granules India Limited</v>
          </cell>
          <cell r="E175" t="str">
            <v>India</v>
          </cell>
          <cell r="G175">
            <v>306.64999999999998</v>
          </cell>
          <cell r="H175">
            <v>3.7472889999999999</v>
          </cell>
          <cell r="I175">
            <v>1</v>
          </cell>
          <cell r="J175">
            <v>7</v>
          </cell>
          <cell r="K175">
            <v>7</v>
          </cell>
          <cell r="L175">
            <v>-0.20338719999999999</v>
          </cell>
          <cell r="M175">
            <v>24.62125</v>
          </cell>
          <cell r="N175">
            <v>24.671429</v>
          </cell>
          <cell r="O175">
            <v>-0.20338911053753295</v>
          </cell>
          <cell r="P175">
            <v>11.012798999999999</v>
          </cell>
          <cell r="Q175">
            <v>24.62125</v>
          </cell>
          <cell r="R175">
            <v>22.178750000000001</v>
          </cell>
          <cell r="S175">
            <v>11.012793777827866</v>
          </cell>
          <cell r="T175">
            <v>302</v>
          </cell>
          <cell r="U175">
            <v>337.5</v>
          </cell>
          <cell r="V175">
            <v>368</v>
          </cell>
          <cell r="W175">
            <v>1.0315514999999999E-2</v>
          </cell>
          <cell r="X175">
            <v>8.0291050000000003E-2</v>
          </cell>
          <cell r="Y175">
            <v>9.5092125E-2</v>
          </cell>
          <cell r="Z175">
            <v>0.20508056999999999</v>
          </cell>
          <cell r="AA175">
            <v>27.700000000000003</v>
          </cell>
          <cell r="AB175">
            <v>40.6</v>
          </cell>
          <cell r="AC175">
            <v>62.5</v>
          </cell>
          <cell r="AD175">
            <v>85.7</v>
          </cell>
          <cell r="AE175">
            <v>54.125</v>
          </cell>
          <cell r="AF175">
            <v>60.3</v>
          </cell>
        </row>
        <row r="176">
          <cell r="A176" t="str">
            <v>INE371A01025</v>
          </cell>
          <cell r="C176" t="str">
            <v>Graphite India Limited</v>
          </cell>
          <cell r="E176" t="str">
            <v>India</v>
          </cell>
          <cell r="G176">
            <v>410</v>
          </cell>
          <cell r="H176">
            <v>5.0102349999999998</v>
          </cell>
          <cell r="I176">
            <v>1</v>
          </cell>
          <cell r="J176">
            <v>2</v>
          </cell>
          <cell r="K176">
            <v>2</v>
          </cell>
          <cell r="L176">
            <v>0</v>
          </cell>
          <cell r="M176">
            <v>26.2</v>
          </cell>
          <cell r="N176">
            <v>26.2</v>
          </cell>
          <cell r="O176">
            <v>0</v>
          </cell>
          <cell r="P176">
            <v>55.489615999999998</v>
          </cell>
          <cell r="Q176">
            <v>26.2</v>
          </cell>
          <cell r="R176">
            <v>16.850000000000001</v>
          </cell>
          <cell r="S176">
            <v>55.489614243323416</v>
          </cell>
          <cell r="T176">
            <v>420</v>
          </cell>
          <cell r="U176">
            <v>475</v>
          </cell>
          <cell r="V176">
            <v>530</v>
          </cell>
          <cell r="W176">
            <v>0</v>
          </cell>
          <cell r="X176">
            <v>6.3902445000000002E-2</v>
          </cell>
          <cell r="Y176">
            <v>0.10109756</v>
          </cell>
          <cell r="Z176">
            <v>0.20508056999999999</v>
          </cell>
          <cell r="AA176">
            <v>33.5</v>
          </cell>
          <cell r="AB176">
            <v>87.7</v>
          </cell>
          <cell r="AC176">
            <v>13.900000000000002</v>
          </cell>
          <cell r="AD176">
            <v>85.7</v>
          </cell>
          <cell r="AE176">
            <v>55.2</v>
          </cell>
          <cell r="AF176">
            <v>63.1</v>
          </cell>
        </row>
        <row r="177">
          <cell r="A177" t="str">
            <v>INE047A01021</v>
          </cell>
          <cell r="C177" t="str">
            <v>Grasim Industries Ltd</v>
          </cell>
          <cell r="E177" t="str">
            <v>India</v>
          </cell>
          <cell r="G177">
            <v>1812.65</v>
          </cell>
          <cell r="H177">
            <v>22.150735999999998</v>
          </cell>
          <cell r="I177">
            <v>0.77777777777777779</v>
          </cell>
          <cell r="J177">
            <v>7</v>
          </cell>
          <cell r="K177">
            <v>9</v>
          </cell>
          <cell r="L177">
            <v>0</v>
          </cell>
          <cell r="M177">
            <v>29.766258000000001</v>
          </cell>
          <cell r="N177">
            <v>29.766258000000001</v>
          </cell>
          <cell r="O177">
            <v>0</v>
          </cell>
          <cell r="P177">
            <v>-19.64743</v>
          </cell>
          <cell r="Q177">
            <v>29.766258000000001</v>
          </cell>
          <cell r="R177">
            <v>37.044562999999997</v>
          </cell>
          <cell r="S177">
            <v>-19.6474311223485</v>
          </cell>
          <cell r="T177">
            <v>1700</v>
          </cell>
          <cell r="U177">
            <v>1945</v>
          </cell>
          <cell r="V177">
            <v>2170</v>
          </cell>
          <cell r="W177">
            <v>3.9127709999999998E-3</v>
          </cell>
          <cell r="X177">
            <v>1.6421404000000001E-2</v>
          </cell>
          <cell r="Y177">
            <v>1.8375407999999999E-2</v>
          </cell>
          <cell r="Z177">
            <v>0.20508056999999999</v>
          </cell>
          <cell r="AA177">
            <v>33.5</v>
          </cell>
          <cell r="AB177">
            <v>3</v>
          </cell>
          <cell r="AC177">
            <v>51.5</v>
          </cell>
          <cell r="AD177">
            <v>63.800000000000004</v>
          </cell>
          <cell r="AE177">
            <v>37.950000000000003</v>
          </cell>
          <cell r="AF177">
            <v>33</v>
          </cell>
        </row>
        <row r="178">
          <cell r="A178" t="str">
            <v>INE224A01026</v>
          </cell>
          <cell r="C178" t="str">
            <v>Greaves Cotton Limited</v>
          </cell>
          <cell r="E178" t="str">
            <v>India</v>
          </cell>
          <cell r="G178">
            <v>136.15</v>
          </cell>
          <cell r="H178">
            <v>1.6637645000000001</v>
          </cell>
          <cell r="I178">
            <v>1</v>
          </cell>
          <cell r="J178">
            <v>4</v>
          </cell>
          <cell r="K178">
            <v>4</v>
          </cell>
          <cell r="L178">
            <v>0</v>
          </cell>
          <cell r="M178">
            <v>6.6</v>
          </cell>
          <cell r="N178">
            <v>6.6</v>
          </cell>
          <cell r="O178">
            <v>0</v>
          </cell>
          <cell r="P178">
            <v>34.693874000000001</v>
          </cell>
          <cell r="Q178">
            <v>6.6</v>
          </cell>
          <cell r="R178">
            <v>4.9000000000000004</v>
          </cell>
          <cell r="S178">
            <v>34.693877551020378</v>
          </cell>
          <cell r="T178">
            <v>180</v>
          </cell>
          <cell r="U178">
            <v>187</v>
          </cell>
          <cell r="V178">
            <v>215</v>
          </cell>
          <cell r="W178">
            <v>2.6075619999999999E-3</v>
          </cell>
          <cell r="X178">
            <v>4.8475946999999998E-2</v>
          </cell>
          <cell r="Y178">
            <v>5.6555269999999998E-2</v>
          </cell>
          <cell r="Z178">
            <v>0.20508056999999999</v>
          </cell>
          <cell r="AA178">
            <v>33.5</v>
          </cell>
          <cell r="AB178">
            <v>75.900000000000006</v>
          </cell>
          <cell r="AC178">
            <v>49.2</v>
          </cell>
          <cell r="AD178">
            <v>85.7</v>
          </cell>
          <cell r="AE178">
            <v>61.075000000000003</v>
          </cell>
          <cell r="AF178">
            <v>74.900000000000006</v>
          </cell>
        </row>
        <row r="179">
          <cell r="A179" t="str">
            <v>INE536A01023</v>
          </cell>
          <cell r="C179" t="str">
            <v>Grindwell Norton Limited</v>
          </cell>
          <cell r="E179" t="str">
            <v>India</v>
          </cell>
          <cell r="G179">
            <v>2150.0500000000002</v>
          </cell>
          <cell r="H179">
            <v>26.273793999999999</v>
          </cell>
          <cell r="I179">
            <v>0.5714285714285714</v>
          </cell>
          <cell r="J179">
            <v>4</v>
          </cell>
          <cell r="K179">
            <v>7</v>
          </cell>
          <cell r="L179">
            <v>-8.8728929999999998E-2</v>
          </cell>
          <cell r="M179">
            <v>39.681426999999999</v>
          </cell>
          <cell r="N179">
            <v>39.716667000000001</v>
          </cell>
          <cell r="O179">
            <v>-8.8728492750922427E-2</v>
          </cell>
          <cell r="P179">
            <v>14.027092</v>
          </cell>
          <cell r="Q179">
            <v>39.681426999999999</v>
          </cell>
          <cell r="R179">
            <v>34.799999999999997</v>
          </cell>
          <cell r="S179">
            <v>14.027089080459776</v>
          </cell>
          <cell r="T179">
            <v>1897</v>
          </cell>
          <cell r="U179">
            <v>2182.5</v>
          </cell>
          <cell r="V179">
            <v>2490</v>
          </cell>
          <cell r="W179">
            <v>1.1648674999999999E-2</v>
          </cell>
          <cell r="X179">
            <v>1.8456047E-2</v>
          </cell>
          <cell r="Y179">
            <v>2.1657302999999999E-2</v>
          </cell>
          <cell r="Z179">
            <v>0.20508056999999999</v>
          </cell>
          <cell r="AA179">
            <v>30.7</v>
          </cell>
          <cell r="AB179">
            <v>45.6</v>
          </cell>
          <cell r="AC179">
            <v>63.9</v>
          </cell>
          <cell r="AD179">
            <v>44</v>
          </cell>
          <cell r="AE179">
            <v>46.05</v>
          </cell>
          <cell r="AF179">
            <v>45.4</v>
          </cell>
        </row>
        <row r="180">
          <cell r="A180" t="str">
            <v>INE186A01019</v>
          </cell>
          <cell r="C180" t="str">
            <v>Gujarat Alkalies &amp; Chemicals Ltd.</v>
          </cell>
          <cell r="E180" t="str">
            <v>India</v>
          </cell>
          <cell r="G180">
            <v>663.15</v>
          </cell>
          <cell r="H180">
            <v>8.1037490000000005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 t="e">
            <v>#N/A</v>
          </cell>
          <cell r="Z180">
            <v>0.20508056999999999</v>
          </cell>
          <cell r="AA180">
            <v>33.5</v>
          </cell>
          <cell r="AB180">
            <v>11.600000000000001</v>
          </cell>
          <cell r="AC180">
            <v>13.900000000000002</v>
          </cell>
          <cell r="AD180">
            <v>1.7000000000000002</v>
          </cell>
          <cell r="AE180">
            <v>15.175000000000001</v>
          </cell>
          <cell r="AF180">
            <v>1.7000000000000002</v>
          </cell>
        </row>
        <row r="181">
          <cell r="A181" t="str">
            <v>INE036B01030</v>
          </cell>
          <cell r="C181" t="str">
            <v>Gujarat Ambuja Exports Limited</v>
          </cell>
          <cell r="E181" t="str">
            <v>India</v>
          </cell>
          <cell r="G181">
            <v>259.89999999999998</v>
          </cell>
          <cell r="H181">
            <v>3.1759998999999999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 t="e">
            <v>#N/A</v>
          </cell>
          <cell r="Z181">
            <v>0.20508056999999999</v>
          </cell>
          <cell r="AA181">
            <v>33.5</v>
          </cell>
          <cell r="AB181">
            <v>11.600000000000001</v>
          </cell>
          <cell r="AC181">
            <v>13.900000000000002</v>
          </cell>
          <cell r="AD181">
            <v>1.7000000000000002</v>
          </cell>
          <cell r="AE181">
            <v>15.175000000000001</v>
          </cell>
          <cell r="AF181">
            <v>1.7000000000000002</v>
          </cell>
        </row>
        <row r="182">
          <cell r="A182" t="str">
            <v>INE09N301011</v>
          </cell>
          <cell r="C182" t="str">
            <v>Gujarat Fluorochemicals Ltd.</v>
          </cell>
          <cell r="E182" t="str">
            <v>India</v>
          </cell>
          <cell r="G182">
            <v>2719.65</v>
          </cell>
          <cell r="H182">
            <v>33.234352000000001</v>
          </cell>
          <cell r="I182">
            <v>1</v>
          </cell>
          <cell r="J182">
            <v>9</v>
          </cell>
          <cell r="K182">
            <v>9</v>
          </cell>
          <cell r="L182">
            <v>0</v>
          </cell>
          <cell r="M182">
            <v>132.02625</v>
          </cell>
          <cell r="N182">
            <v>132.02625</v>
          </cell>
          <cell r="O182">
            <v>0</v>
          </cell>
          <cell r="P182">
            <v>5.8538759999999996</v>
          </cell>
          <cell r="Q182">
            <v>132.02625</v>
          </cell>
          <cell r="R182">
            <v>124.72499999999999</v>
          </cell>
          <cell r="S182">
            <v>5.8538785327721055</v>
          </cell>
          <cell r="T182">
            <v>3921</v>
          </cell>
          <cell r="U182">
            <v>4320</v>
          </cell>
          <cell r="V182">
            <v>5050</v>
          </cell>
          <cell r="W182">
            <v>-9.4759260000000008E-3</v>
          </cell>
          <cell r="X182">
            <v>4.8545312E-2</v>
          </cell>
          <cell r="Y182">
            <v>5.8593020000000003E-2</v>
          </cell>
          <cell r="Z182">
            <v>0.20508056999999999</v>
          </cell>
          <cell r="AA182">
            <v>33.5</v>
          </cell>
          <cell r="AB182">
            <v>33</v>
          </cell>
          <cell r="AC182">
            <v>7.1</v>
          </cell>
          <cell r="AD182">
            <v>85.7</v>
          </cell>
          <cell r="AE182">
            <v>39.825000000000003</v>
          </cell>
          <cell r="AF182">
            <v>35.199999999999996</v>
          </cell>
        </row>
        <row r="183">
          <cell r="A183" t="str">
            <v>INE844O01030</v>
          </cell>
          <cell r="C183" t="str">
            <v>Gujarat Gas Ltd.</v>
          </cell>
          <cell r="E183" t="str">
            <v>India</v>
          </cell>
          <cell r="G183">
            <v>466.8</v>
          </cell>
          <cell r="H183">
            <v>5.7043350000000004</v>
          </cell>
          <cell r="I183">
            <v>0.53333333333333333</v>
          </cell>
          <cell r="J183">
            <v>16</v>
          </cell>
          <cell r="K183">
            <v>30</v>
          </cell>
          <cell r="L183">
            <v>1.1157916000000001</v>
          </cell>
          <cell r="M183">
            <v>22.017807000000001</v>
          </cell>
          <cell r="N183">
            <v>21.774844999999999</v>
          </cell>
          <cell r="O183">
            <v>1.1157920986349268</v>
          </cell>
          <cell r="P183">
            <v>3.6568358000000001</v>
          </cell>
          <cell r="Q183">
            <v>22.017807000000001</v>
          </cell>
          <cell r="R183">
            <v>21.241056</v>
          </cell>
          <cell r="S183">
            <v>3.6568379651181315</v>
          </cell>
          <cell r="T183">
            <v>380</v>
          </cell>
          <cell r="U183">
            <v>534</v>
          </cell>
          <cell r="V183">
            <v>679</v>
          </cell>
          <cell r="W183">
            <v>9.8951339999999999E-3</v>
          </cell>
          <cell r="X183">
            <v>4.7167540000000001E-2</v>
          </cell>
          <cell r="Y183">
            <v>5.4352127E-2</v>
          </cell>
          <cell r="Z183">
            <v>0.20508056999999999</v>
          </cell>
          <cell r="AA183">
            <v>86.5</v>
          </cell>
          <cell r="AB183">
            <v>28.599999999999998</v>
          </cell>
          <cell r="AC183">
            <v>62.1</v>
          </cell>
          <cell r="AD183">
            <v>40.799999999999997</v>
          </cell>
          <cell r="AE183">
            <v>54.5</v>
          </cell>
          <cell r="AF183">
            <v>60.9</v>
          </cell>
        </row>
        <row r="184">
          <cell r="A184" t="str">
            <v>INE113A01013</v>
          </cell>
          <cell r="C184" t="str">
            <v>Gujarat Narmada Valley Fertilizers &amp; Chemicals Ltd.</v>
          </cell>
          <cell r="E184" t="str">
            <v>India</v>
          </cell>
          <cell r="G184">
            <v>589.79999999999995</v>
          </cell>
          <cell r="H184">
            <v>7.2074056000000004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 t="e">
            <v>#N/A</v>
          </cell>
          <cell r="Z184">
            <v>0.20508056999999999</v>
          </cell>
          <cell r="AA184">
            <v>33.5</v>
          </cell>
          <cell r="AB184">
            <v>11.600000000000001</v>
          </cell>
          <cell r="AC184">
            <v>13.900000000000002</v>
          </cell>
          <cell r="AD184">
            <v>1.7000000000000002</v>
          </cell>
          <cell r="AE184">
            <v>15.175000000000001</v>
          </cell>
          <cell r="AF184">
            <v>1.7000000000000002</v>
          </cell>
        </row>
        <row r="185">
          <cell r="A185" t="str">
            <v>INE517F01014</v>
          </cell>
          <cell r="C185" t="str">
            <v>Gujarat Pipavav Port Limited</v>
          </cell>
          <cell r="E185" t="str">
            <v>India</v>
          </cell>
          <cell r="G185">
            <v>122.3</v>
          </cell>
          <cell r="H185">
            <v>1.4945164</v>
          </cell>
          <cell r="I185">
            <v>0.72727272727272729</v>
          </cell>
          <cell r="J185">
            <v>8</v>
          </cell>
          <cell r="K185">
            <v>11</v>
          </cell>
          <cell r="L185">
            <v>-9.9045430000000004E-2</v>
          </cell>
          <cell r="M185">
            <v>7.5817889999999997</v>
          </cell>
          <cell r="N185">
            <v>7.5893059999999997</v>
          </cell>
          <cell r="O185">
            <v>-9.9047264664253731E-2</v>
          </cell>
          <cell r="P185">
            <v>10.473701999999999</v>
          </cell>
          <cell r="Q185">
            <v>7.5817889999999997</v>
          </cell>
          <cell r="R185">
            <v>6.8629810000000004</v>
          </cell>
          <cell r="S185">
            <v>10.473699402635672</v>
          </cell>
          <cell r="T185">
            <v>102</v>
          </cell>
          <cell r="U185">
            <v>120</v>
          </cell>
          <cell r="V185">
            <v>148</v>
          </cell>
          <cell r="W185">
            <v>6.6611414999999995E-3</v>
          </cell>
          <cell r="X185">
            <v>6.1993364000000002E-2</v>
          </cell>
          <cell r="Y185">
            <v>6.9372210000000004E-2</v>
          </cell>
          <cell r="Z185">
            <v>0.20508056999999999</v>
          </cell>
          <cell r="AA185">
            <v>30.5</v>
          </cell>
          <cell r="AB185">
            <v>39.800000000000004</v>
          </cell>
          <cell r="AC185">
            <v>56.899999999999991</v>
          </cell>
          <cell r="AD185">
            <v>62.7</v>
          </cell>
          <cell r="AE185">
            <v>47.475000000000001</v>
          </cell>
          <cell r="AF185">
            <v>48.199999999999996</v>
          </cell>
        </row>
        <row r="186">
          <cell r="A186" t="str">
            <v>INE026A01025</v>
          </cell>
          <cell r="C186" t="str">
            <v>Gujarat State Fertilizers &amp; Chemicals Limited</v>
          </cell>
          <cell r="E186" t="str">
            <v>India</v>
          </cell>
          <cell r="G186">
            <v>167.2</v>
          </cell>
          <cell r="H186">
            <v>2.0431979999999998</v>
          </cell>
          <cell r="I186">
            <v>1</v>
          </cell>
          <cell r="J186">
            <v>1</v>
          </cell>
          <cell r="K186">
            <v>1</v>
          </cell>
          <cell r="L186">
            <v>-0.64102804999999996</v>
          </cell>
          <cell r="M186">
            <v>15.5</v>
          </cell>
          <cell r="N186">
            <v>15.6</v>
          </cell>
          <cell r="O186">
            <v>-0.64102564102563875</v>
          </cell>
          <cell r="P186">
            <v>-33.476390000000002</v>
          </cell>
          <cell r="Q186">
            <v>15.5</v>
          </cell>
          <cell r="R186">
            <v>23.3</v>
          </cell>
          <cell r="S186">
            <v>-33.476394849785407</v>
          </cell>
          <cell r="T186">
            <v>160</v>
          </cell>
          <cell r="U186">
            <v>160</v>
          </cell>
          <cell r="V186">
            <v>160</v>
          </cell>
          <cell r="W186">
            <v>0</v>
          </cell>
          <cell r="X186">
            <v>9.2703350000000004E-2</v>
          </cell>
          <cell r="Y186">
            <v>0.10466507</v>
          </cell>
          <cell r="Z186">
            <v>0.20508056999999999</v>
          </cell>
          <cell r="AA186">
            <v>20.8</v>
          </cell>
          <cell r="AB186">
            <v>1.4000000000000001</v>
          </cell>
          <cell r="AC186">
            <v>13.900000000000002</v>
          </cell>
          <cell r="AD186">
            <v>85.7</v>
          </cell>
          <cell r="AE186">
            <v>30.450000000000003</v>
          </cell>
          <cell r="AF186">
            <v>21.7</v>
          </cell>
        </row>
        <row r="187">
          <cell r="A187" t="str">
            <v>INE246F01010</v>
          </cell>
          <cell r="C187" t="str">
            <v>Gujarat State Petronet Limited</v>
          </cell>
          <cell r="E187" t="str">
            <v>India</v>
          </cell>
          <cell r="G187">
            <v>290.55</v>
          </cell>
          <cell r="H187">
            <v>3.5505455000000001</v>
          </cell>
          <cell r="I187">
            <v>0.95238095238095233</v>
          </cell>
          <cell r="J187">
            <v>20</v>
          </cell>
          <cell r="K187">
            <v>21</v>
          </cell>
          <cell r="L187">
            <v>0</v>
          </cell>
          <cell r="M187">
            <v>15.570724999999999</v>
          </cell>
          <cell r="N187">
            <v>15.570724999999999</v>
          </cell>
          <cell r="O187">
            <v>0</v>
          </cell>
          <cell r="P187">
            <v>-1.7211201</v>
          </cell>
          <cell r="Q187">
            <v>15.570724999999999</v>
          </cell>
          <cell r="R187">
            <v>15.84341</v>
          </cell>
          <cell r="S187">
            <v>-1.721125692006964</v>
          </cell>
          <cell r="T187">
            <v>308</v>
          </cell>
          <cell r="U187">
            <v>346</v>
          </cell>
          <cell r="V187">
            <v>450</v>
          </cell>
          <cell r="W187">
            <v>5.7790979999999999E-3</v>
          </cell>
          <cell r="X187">
            <v>5.3590516999999997E-2</v>
          </cell>
          <cell r="Y187">
            <v>5.8880950000000001E-2</v>
          </cell>
          <cell r="Z187">
            <v>0.20508056999999999</v>
          </cell>
          <cell r="AA187">
            <v>33.5</v>
          </cell>
          <cell r="AB187">
            <v>9.6</v>
          </cell>
          <cell r="AC187">
            <v>54.900000000000006</v>
          </cell>
          <cell r="AD187">
            <v>83.8</v>
          </cell>
          <cell r="AE187">
            <v>45.45</v>
          </cell>
          <cell r="AF187">
            <v>44.2</v>
          </cell>
        </row>
        <row r="188">
          <cell r="A188" t="str">
            <v>INE419U01012</v>
          </cell>
          <cell r="C188" t="str">
            <v>Happiest Minds Technologies Ltd.</v>
          </cell>
          <cell r="E188" t="str">
            <v>India</v>
          </cell>
          <cell r="G188">
            <v>931.55</v>
          </cell>
          <cell r="H188">
            <v>11.383618999999999</v>
          </cell>
          <cell r="I188">
            <v>1</v>
          </cell>
          <cell r="J188">
            <v>3</v>
          </cell>
          <cell r="K188">
            <v>3</v>
          </cell>
          <cell r="L188">
            <v>-6.3955625999999999</v>
          </cell>
          <cell r="M188">
            <v>19.392499999999998</v>
          </cell>
          <cell r="N188">
            <v>20.717500000000001</v>
          </cell>
          <cell r="O188">
            <v>-6.3955593097622891</v>
          </cell>
          <cell r="P188">
            <v>17.911429999999999</v>
          </cell>
          <cell r="Q188">
            <v>19.392499999999998</v>
          </cell>
          <cell r="R188">
            <v>16.446667000000001</v>
          </cell>
          <cell r="S188">
            <v>17.911428497944271</v>
          </cell>
          <cell r="T188">
            <v>1001</v>
          </cell>
          <cell r="U188">
            <v>1103</v>
          </cell>
          <cell r="V188">
            <v>1158</v>
          </cell>
          <cell r="W188">
            <v>-1.556157E-2</v>
          </cell>
          <cell r="X188">
            <v>2.0817454999999999E-2</v>
          </cell>
          <cell r="Y188">
            <v>2.656594E-2</v>
          </cell>
          <cell r="Z188">
            <v>0.20508056999999999</v>
          </cell>
          <cell r="AA188">
            <v>3.8</v>
          </cell>
          <cell r="AB188">
            <v>51.5</v>
          </cell>
          <cell r="AC188">
            <v>4.9000000000000004</v>
          </cell>
          <cell r="AD188">
            <v>85.7</v>
          </cell>
          <cell r="AE188">
            <v>36.475000000000001</v>
          </cell>
          <cell r="AF188">
            <v>31</v>
          </cell>
        </row>
        <row r="189">
          <cell r="A189" t="str">
            <v>INE473B01035</v>
          </cell>
          <cell r="C189" t="str">
            <v>Hatsun Agro Product Limited</v>
          </cell>
          <cell r="E189" t="str">
            <v>India</v>
          </cell>
          <cell r="G189">
            <v>1021.4</v>
          </cell>
          <cell r="H189">
            <v>12.481595</v>
          </cell>
          <cell r="I189">
            <v>0</v>
          </cell>
          <cell r="J189">
            <v>0</v>
          </cell>
          <cell r="K189">
            <v>1</v>
          </cell>
          <cell r="L189">
            <v>-59.214503999999998</v>
          </cell>
          <cell r="M189">
            <v>13.5</v>
          </cell>
          <cell r="N189">
            <v>33.1</v>
          </cell>
          <cell r="O189">
            <v>-59.21450151057401</v>
          </cell>
          <cell r="P189">
            <v>40.624991999999999</v>
          </cell>
          <cell r="Q189">
            <v>13.5</v>
          </cell>
          <cell r="R189">
            <v>9.6</v>
          </cell>
          <cell r="S189">
            <v>40.625</v>
          </cell>
          <cell r="T189">
            <v>1000</v>
          </cell>
          <cell r="U189">
            <v>1000</v>
          </cell>
          <cell r="V189">
            <v>1000</v>
          </cell>
          <cell r="W189">
            <v>0.13636364000000001</v>
          </cell>
          <cell r="X189">
            <v>1.3217151999999999E-2</v>
          </cell>
          <cell r="Y189">
            <v>1.8993538000000001E-2</v>
          </cell>
          <cell r="Z189">
            <v>0.20508056999999999</v>
          </cell>
          <cell r="AA189">
            <v>0.6</v>
          </cell>
          <cell r="AB189">
            <v>81.699999999999989</v>
          </cell>
          <cell r="AC189">
            <v>97</v>
          </cell>
          <cell r="AD189">
            <v>1.7000000000000002</v>
          </cell>
          <cell r="AE189">
            <v>45.249999999999993</v>
          </cell>
          <cell r="AF189">
            <v>43.6</v>
          </cell>
        </row>
        <row r="190">
          <cell r="A190" t="str">
            <v>INE176B01034</v>
          </cell>
          <cell r="C190" t="str">
            <v>Havells India Limited</v>
          </cell>
          <cell r="E190" t="str">
            <v>India</v>
          </cell>
          <cell r="G190">
            <v>1295.75</v>
          </cell>
          <cell r="H190">
            <v>15.834175</v>
          </cell>
          <cell r="I190">
            <v>0.60869565217391308</v>
          </cell>
          <cell r="J190">
            <v>28</v>
          </cell>
          <cell r="K190">
            <v>46</v>
          </cell>
          <cell r="L190">
            <v>-2.5253491000000001</v>
          </cell>
          <cell r="M190">
            <v>22.930513000000001</v>
          </cell>
          <cell r="N190">
            <v>23.524591000000001</v>
          </cell>
          <cell r="O190">
            <v>-2.525348899795965</v>
          </cell>
          <cell r="P190">
            <v>32.691184999999997</v>
          </cell>
          <cell r="Q190">
            <v>22.930513000000001</v>
          </cell>
          <cell r="R190">
            <v>17.281113000000001</v>
          </cell>
          <cell r="S190">
            <v>32.69118140712348</v>
          </cell>
          <cell r="T190">
            <v>1130</v>
          </cell>
          <cell r="U190">
            <v>1427.5</v>
          </cell>
          <cell r="V190">
            <v>1900</v>
          </cell>
          <cell r="W190">
            <v>5.1382850000000001E-2</v>
          </cell>
          <cell r="X190">
            <v>1.7696710000000001E-2</v>
          </cell>
          <cell r="Y190">
            <v>2.2281347E-2</v>
          </cell>
          <cell r="Z190">
            <v>0.20508056999999999</v>
          </cell>
          <cell r="AA190">
            <v>8.7999999999999989</v>
          </cell>
          <cell r="AB190">
            <v>71.899999999999991</v>
          </cell>
          <cell r="AC190">
            <v>86.2</v>
          </cell>
          <cell r="AD190">
            <v>48.8</v>
          </cell>
          <cell r="AE190">
            <v>53.924999999999997</v>
          </cell>
          <cell r="AF190">
            <v>60.099999999999994</v>
          </cell>
        </row>
        <row r="191">
          <cell r="A191" t="str">
            <v>INE860A01027</v>
          </cell>
          <cell r="C191" t="str">
            <v>HCL Technologies Limited</v>
          </cell>
          <cell r="E191" t="str">
            <v>India</v>
          </cell>
          <cell r="G191">
            <v>1112.75</v>
          </cell>
          <cell r="H191">
            <v>13.597899</v>
          </cell>
          <cell r="I191">
            <v>0.55813953488372092</v>
          </cell>
          <cell r="J191">
            <v>24</v>
          </cell>
          <cell r="K191">
            <v>43</v>
          </cell>
          <cell r="L191">
            <v>-2.1438394000000001</v>
          </cell>
          <cell r="M191">
            <v>58.258575</v>
          </cell>
          <cell r="N191">
            <v>59.534910000000004</v>
          </cell>
          <cell r="O191">
            <v>-2.1438429990068064</v>
          </cell>
          <cell r="P191">
            <v>-2.2856206999999999</v>
          </cell>
          <cell r="Q191">
            <v>58.258575</v>
          </cell>
          <cell r="R191">
            <v>59.621291999999997</v>
          </cell>
          <cell r="S191">
            <v>-2.2856213850582008</v>
          </cell>
          <cell r="T191">
            <v>900</v>
          </cell>
          <cell r="U191">
            <v>1190</v>
          </cell>
          <cell r="V191">
            <v>1520</v>
          </cell>
          <cell r="W191">
            <v>7.6760024000000005E-3</v>
          </cell>
          <cell r="X191">
            <v>5.2355489999999998E-2</v>
          </cell>
          <cell r="Y191">
            <v>5.8591089999999998E-2</v>
          </cell>
          <cell r="Z191">
            <v>0.20508056999999999</v>
          </cell>
          <cell r="AA191">
            <v>9.4</v>
          </cell>
          <cell r="AB191">
            <v>9.4</v>
          </cell>
          <cell r="AC191">
            <v>58.5</v>
          </cell>
          <cell r="AD191">
            <v>43.2</v>
          </cell>
          <cell r="AE191">
            <v>30.125</v>
          </cell>
          <cell r="AF191">
            <v>21.3</v>
          </cell>
        </row>
        <row r="192">
          <cell r="A192" t="str">
            <v>INE127D01025</v>
          </cell>
          <cell r="C192" t="str">
            <v>HDFC Asset Management Co. Ltd.</v>
          </cell>
          <cell r="E192" t="str">
            <v>India</v>
          </cell>
          <cell r="G192">
            <v>2497.3000000000002</v>
          </cell>
          <cell r="H192">
            <v>30.517218</v>
          </cell>
          <cell r="I192">
            <v>0.47619047619047616</v>
          </cell>
          <cell r="J192">
            <v>10</v>
          </cell>
          <cell r="K192">
            <v>21</v>
          </cell>
          <cell r="L192">
            <v>5.5888499999999999</v>
          </cell>
          <cell r="M192">
            <v>76.630219999999994</v>
          </cell>
          <cell r="N192">
            <v>72.574160000000006</v>
          </cell>
          <cell r="O192">
            <v>5.5888487031747758</v>
          </cell>
          <cell r="P192">
            <v>15.004887</v>
          </cell>
          <cell r="Q192">
            <v>76.630219999999994</v>
          </cell>
          <cell r="R192">
            <v>66.632140000000007</v>
          </cell>
          <cell r="S192">
            <v>15.004891033066015</v>
          </cell>
          <cell r="T192">
            <v>1580</v>
          </cell>
          <cell r="U192">
            <v>2450</v>
          </cell>
          <cell r="V192">
            <v>2760</v>
          </cell>
          <cell r="W192">
            <v>0.18696902999999998</v>
          </cell>
          <cell r="X192">
            <v>3.0685230000000001E-2</v>
          </cell>
          <cell r="Y192">
            <v>3.3141770000000001E-2</v>
          </cell>
          <cell r="Z192">
            <v>0.20508056999999999</v>
          </cell>
          <cell r="AA192">
            <v>95.3</v>
          </cell>
          <cell r="AB192">
            <v>46.6</v>
          </cell>
          <cell r="AC192">
            <v>98.6</v>
          </cell>
          <cell r="AD192">
            <v>34.200000000000003</v>
          </cell>
          <cell r="AE192">
            <v>68.674999999999997</v>
          </cell>
          <cell r="AF192">
            <v>83.399999999999991</v>
          </cell>
        </row>
        <row r="193">
          <cell r="A193" t="str">
            <v>INE040A01034</v>
          </cell>
          <cell r="C193" t="str">
            <v>HDFC Bank Limited</v>
          </cell>
          <cell r="E193" t="str">
            <v>India</v>
          </cell>
          <cell r="G193">
            <v>1678.85</v>
          </cell>
          <cell r="H193">
            <v>20.515688000000001</v>
          </cell>
          <cell r="I193">
            <v>0.97872340425531912</v>
          </cell>
          <cell r="J193">
            <v>46</v>
          </cell>
          <cell r="K193">
            <v>47</v>
          </cell>
          <cell r="L193">
            <v>-1.1361460000000001</v>
          </cell>
          <cell r="M193">
            <v>88.286209999999997</v>
          </cell>
          <cell r="N193">
            <v>89.300799999999995</v>
          </cell>
          <cell r="O193">
            <v>-1.1361488362926164</v>
          </cell>
          <cell r="P193">
            <v>-1.4021239000000001</v>
          </cell>
          <cell r="Q193">
            <v>88.286209999999997</v>
          </cell>
          <cell r="R193">
            <v>89.541695000000004</v>
          </cell>
          <cell r="S193">
            <v>-1.4021233348330164</v>
          </cell>
          <cell r="T193">
            <v>1750</v>
          </cell>
          <cell r="U193">
            <v>2025</v>
          </cell>
          <cell r="V193">
            <v>2300</v>
          </cell>
          <cell r="W193">
            <v>2.4110832000000002E-2</v>
          </cell>
          <cell r="X193">
            <v>5.2587315000000003E-2</v>
          </cell>
          <cell r="Y193">
            <v>6.3023395999999995E-2</v>
          </cell>
          <cell r="Z193">
            <v>0.20508056999999999</v>
          </cell>
          <cell r="AA193">
            <v>14.6</v>
          </cell>
          <cell r="AB193">
            <v>10</v>
          </cell>
          <cell r="AC193">
            <v>73.3</v>
          </cell>
          <cell r="AD193">
            <v>84.8</v>
          </cell>
          <cell r="AE193">
            <v>45.674999999999997</v>
          </cell>
          <cell r="AF193">
            <v>44.4</v>
          </cell>
        </row>
        <row r="194">
          <cell r="A194" t="str">
            <v>INE795G01014</v>
          </cell>
          <cell r="C194" t="str">
            <v>HDFC Life Insurance Co. Ltd.</v>
          </cell>
          <cell r="E194" t="str">
            <v>India</v>
          </cell>
          <cell r="G194">
            <v>653.35</v>
          </cell>
          <cell r="H194">
            <v>7.9839919999999998</v>
          </cell>
          <cell r="I194">
            <v>0.77419354838709675</v>
          </cell>
          <cell r="J194">
            <v>24</v>
          </cell>
          <cell r="K194">
            <v>31</v>
          </cell>
          <cell r="L194">
            <v>-1.6117672999999999</v>
          </cell>
          <cell r="M194">
            <v>7.64717</v>
          </cell>
          <cell r="N194">
            <v>7.7724441999999998</v>
          </cell>
          <cell r="O194">
            <v>-1.6117735525203236</v>
          </cell>
          <cell r="P194">
            <v>5.1716303999999997</v>
          </cell>
          <cell r="Q194">
            <v>7.64717</v>
          </cell>
          <cell r="R194">
            <v>7.271134</v>
          </cell>
          <cell r="S194">
            <v>5.1716279743984961</v>
          </cell>
          <cell r="T194">
            <v>556</v>
          </cell>
          <cell r="U194">
            <v>740</v>
          </cell>
          <cell r="V194">
            <v>820</v>
          </cell>
          <cell r="W194">
            <v>0.10943311</v>
          </cell>
          <cell r="X194">
            <v>1.1704554000000001E-2</v>
          </cell>
          <cell r="Y194">
            <v>1.3499334E-2</v>
          </cell>
          <cell r="Z194">
            <v>0.20508056999999999</v>
          </cell>
          <cell r="AA194">
            <v>11.200000000000001</v>
          </cell>
          <cell r="AB194">
            <v>31.2</v>
          </cell>
          <cell r="AC194">
            <v>94.199999999999989</v>
          </cell>
          <cell r="AD194">
            <v>63.7</v>
          </cell>
          <cell r="AE194">
            <v>50.075000000000003</v>
          </cell>
          <cell r="AF194">
            <v>52.5</v>
          </cell>
        </row>
        <row r="195">
          <cell r="A195" t="str">
            <v>INE545A01016</v>
          </cell>
          <cell r="C195" t="str">
            <v>HEG Limited</v>
          </cell>
          <cell r="E195" t="str">
            <v>India</v>
          </cell>
          <cell r="G195">
            <v>1607.85</v>
          </cell>
          <cell r="H195">
            <v>19.648064000000002</v>
          </cell>
          <cell r="I195">
            <v>0.75</v>
          </cell>
          <cell r="J195">
            <v>3</v>
          </cell>
          <cell r="K195">
            <v>4</v>
          </cell>
          <cell r="L195">
            <v>20.572075000000002</v>
          </cell>
          <cell r="M195">
            <v>124.35</v>
          </cell>
          <cell r="N195">
            <v>103.13333</v>
          </cell>
          <cell r="O195">
            <v>20.572078880804099</v>
          </cell>
          <cell r="P195">
            <v>1.8844696999999999</v>
          </cell>
          <cell r="Q195">
            <v>124.35</v>
          </cell>
          <cell r="R195">
            <v>122.05</v>
          </cell>
          <cell r="S195">
            <v>1.8844735764031117</v>
          </cell>
          <cell r="T195">
            <v>1460</v>
          </cell>
          <cell r="U195">
            <v>1961</v>
          </cell>
          <cell r="V195">
            <v>2462</v>
          </cell>
          <cell r="W195">
            <v>0</v>
          </cell>
          <cell r="X195">
            <v>7.73393E-2</v>
          </cell>
          <cell r="Y195">
            <v>0.12081351</v>
          </cell>
          <cell r="Z195">
            <v>0.20508056999999999</v>
          </cell>
          <cell r="AA195">
            <v>98.5</v>
          </cell>
          <cell r="AB195">
            <v>26.200000000000003</v>
          </cell>
          <cell r="AC195">
            <v>13.900000000000002</v>
          </cell>
          <cell r="AD195">
            <v>63.2</v>
          </cell>
          <cell r="AE195">
            <v>50.45</v>
          </cell>
          <cell r="AF195">
            <v>52.900000000000006</v>
          </cell>
        </row>
        <row r="196">
          <cell r="A196" t="str">
            <v>INE578A01017</v>
          </cell>
          <cell r="C196" t="str">
            <v>Heidelbergcement India Limited.</v>
          </cell>
          <cell r="E196" t="str">
            <v>India</v>
          </cell>
          <cell r="G196">
            <v>173.7</v>
          </cell>
          <cell r="H196">
            <v>2.1226286999999999</v>
          </cell>
          <cell r="I196">
            <v>0.35714285714285715</v>
          </cell>
          <cell r="J196">
            <v>5</v>
          </cell>
          <cell r="K196">
            <v>14</v>
          </cell>
          <cell r="L196">
            <v>2.4275935</v>
          </cell>
          <cell r="M196">
            <v>9.7501745</v>
          </cell>
          <cell r="N196">
            <v>9.5190909999999995</v>
          </cell>
          <cell r="O196">
            <v>2.4275794821165153</v>
          </cell>
          <cell r="P196">
            <v>60.402434999999997</v>
          </cell>
          <cell r="Q196">
            <v>9.7501745</v>
          </cell>
          <cell r="R196">
            <v>6.0785713000000001</v>
          </cell>
          <cell r="S196">
            <v>60.402404097818184</v>
          </cell>
          <cell r="T196">
            <v>140</v>
          </cell>
          <cell r="U196">
            <v>185</v>
          </cell>
          <cell r="V196">
            <v>252</v>
          </cell>
          <cell r="W196">
            <v>-6.4119079999999991E-3</v>
          </cell>
          <cell r="X196">
            <v>5.6132269999999998E-2</v>
          </cell>
          <cell r="Y196">
            <v>7.2246669999999999E-2</v>
          </cell>
          <cell r="Z196">
            <v>0.20508056999999999</v>
          </cell>
          <cell r="AA196">
            <v>91.5</v>
          </cell>
          <cell r="AB196">
            <v>89.1</v>
          </cell>
          <cell r="AC196">
            <v>8.9</v>
          </cell>
          <cell r="AD196">
            <v>22</v>
          </cell>
          <cell r="AE196">
            <v>52.875</v>
          </cell>
          <cell r="AF196">
            <v>56.699999999999996</v>
          </cell>
        </row>
        <row r="197">
          <cell r="A197" t="str">
            <v>INE158A01026</v>
          </cell>
          <cell r="C197" t="str">
            <v>Hero Motocorp Limited</v>
          </cell>
          <cell r="E197" t="str">
            <v>India</v>
          </cell>
          <cell r="G197">
            <v>3134.05</v>
          </cell>
          <cell r="H197">
            <v>38.298355000000001</v>
          </cell>
          <cell r="I197">
            <v>0.48780487804878048</v>
          </cell>
          <cell r="J197">
            <v>20</v>
          </cell>
          <cell r="K197">
            <v>41</v>
          </cell>
          <cell r="L197">
            <v>1.2385090000000001</v>
          </cell>
          <cell r="M197">
            <v>178.10393999999999</v>
          </cell>
          <cell r="N197">
            <v>175.92509999999999</v>
          </cell>
          <cell r="O197">
            <v>1.2385043407677543</v>
          </cell>
          <cell r="P197">
            <v>27.339224000000002</v>
          </cell>
          <cell r="Q197">
            <v>178.10393999999999</v>
          </cell>
          <cell r="R197">
            <v>139.86573999999999</v>
          </cell>
          <cell r="S197">
            <v>27.339218310359637</v>
          </cell>
          <cell r="T197">
            <v>2238</v>
          </cell>
          <cell r="U197">
            <v>3116.5</v>
          </cell>
          <cell r="V197">
            <v>3840</v>
          </cell>
          <cell r="W197">
            <v>3.0352168000000002E-2</v>
          </cell>
          <cell r="X197">
            <v>5.6828690000000001E-2</v>
          </cell>
          <cell r="Y197">
            <v>6.2687114000000002E-2</v>
          </cell>
          <cell r="Z197">
            <v>0.20508056999999999</v>
          </cell>
          <cell r="AA197">
            <v>87.1</v>
          </cell>
          <cell r="AB197">
            <v>66.900000000000006</v>
          </cell>
          <cell r="AC197">
            <v>77.8</v>
          </cell>
          <cell r="AD197">
            <v>34.9</v>
          </cell>
          <cell r="AE197">
            <v>66.674999999999997</v>
          </cell>
          <cell r="AF197">
            <v>82</v>
          </cell>
        </row>
        <row r="198">
          <cell r="A198" t="str">
            <v>INE548A01028</v>
          </cell>
          <cell r="C198" t="str">
            <v>HFCL Limited</v>
          </cell>
          <cell r="E198" t="str">
            <v>India</v>
          </cell>
          <cell r="G198">
            <v>64.540000000000006</v>
          </cell>
          <cell r="H198">
            <v>0.78868424999999998</v>
          </cell>
          <cell r="I198">
            <v>1</v>
          </cell>
          <cell r="J198">
            <v>1</v>
          </cell>
          <cell r="K198">
            <v>1</v>
          </cell>
          <cell r="L198">
            <v>0</v>
          </cell>
          <cell r="M198">
            <v>2.9</v>
          </cell>
          <cell r="N198">
            <v>2.9</v>
          </cell>
          <cell r="O198">
            <v>0</v>
          </cell>
          <cell r="P198">
            <v>7.4074087000000004</v>
          </cell>
          <cell r="Q198">
            <v>2.9</v>
          </cell>
          <cell r="R198">
            <v>2.7</v>
          </cell>
          <cell r="S198">
            <v>7.4074074074073959</v>
          </cell>
          <cell r="T198">
            <v>122</v>
          </cell>
          <cell r="U198">
            <v>122</v>
          </cell>
          <cell r="V198">
            <v>122</v>
          </cell>
          <cell r="W198">
            <v>0</v>
          </cell>
          <cell r="X198">
            <v>4.4933374999999998E-2</v>
          </cell>
          <cell r="Y198">
            <v>7.1273624999999993E-2</v>
          </cell>
          <cell r="Z198">
            <v>0.20508056999999999</v>
          </cell>
          <cell r="AA198">
            <v>33.5</v>
          </cell>
          <cell r="AB198">
            <v>35.199999999999996</v>
          </cell>
          <cell r="AC198">
            <v>13.900000000000002</v>
          </cell>
          <cell r="AD198">
            <v>85.7</v>
          </cell>
          <cell r="AE198">
            <v>42.075000000000003</v>
          </cell>
          <cell r="AF198">
            <v>39.4</v>
          </cell>
        </row>
        <row r="199">
          <cell r="A199" t="str">
            <v>INE475B01022</v>
          </cell>
          <cell r="C199" t="str">
            <v>Hikal Limited</v>
          </cell>
          <cell r="E199" t="str">
            <v>India</v>
          </cell>
          <cell r="G199">
            <v>280.45</v>
          </cell>
          <cell r="H199">
            <v>3.4271227999999998</v>
          </cell>
          <cell r="I199">
            <v>0.5</v>
          </cell>
          <cell r="J199">
            <v>1</v>
          </cell>
          <cell r="K199">
            <v>2</v>
          </cell>
          <cell r="L199">
            <v>0</v>
          </cell>
          <cell r="M199">
            <v>10.95</v>
          </cell>
          <cell r="N199">
            <v>10.95</v>
          </cell>
          <cell r="O199">
            <v>0</v>
          </cell>
          <cell r="P199">
            <v>-2.6666683999999998</v>
          </cell>
          <cell r="Q199">
            <v>10.95</v>
          </cell>
          <cell r="R199">
            <v>11.25</v>
          </cell>
          <cell r="S199">
            <v>-2.6666666666666727</v>
          </cell>
          <cell r="T199">
            <v>306</v>
          </cell>
          <cell r="U199">
            <v>353</v>
          </cell>
          <cell r="V199">
            <v>400</v>
          </cell>
          <cell r="W199">
            <v>0</v>
          </cell>
          <cell r="X199">
            <v>3.9044389999999998E-2</v>
          </cell>
          <cell r="Y199">
            <v>5.7407739999999999E-2</v>
          </cell>
          <cell r="Z199">
            <v>0.20508056999999999</v>
          </cell>
          <cell r="AA199">
            <v>33.5</v>
          </cell>
          <cell r="AB199">
            <v>8.4</v>
          </cell>
          <cell r="AC199">
            <v>13.900000000000002</v>
          </cell>
          <cell r="AD199">
            <v>35.699999999999996</v>
          </cell>
          <cell r="AE199">
            <v>22.875</v>
          </cell>
          <cell r="AF199">
            <v>16.100000000000001</v>
          </cell>
        </row>
        <row r="200">
          <cell r="A200" t="str">
            <v>INE038A01020</v>
          </cell>
          <cell r="C200" t="str">
            <v>Hindalco Industries Limited</v>
          </cell>
          <cell r="E200" t="str">
            <v>India</v>
          </cell>
          <cell r="G200">
            <v>432.7</v>
          </cell>
          <cell r="H200">
            <v>5.2876306</v>
          </cell>
          <cell r="I200">
            <v>0.90476190476190477</v>
          </cell>
          <cell r="J200">
            <v>19</v>
          </cell>
          <cell r="K200">
            <v>21</v>
          </cell>
          <cell r="L200">
            <v>-1.0357417</v>
          </cell>
          <cell r="M200">
            <v>46.369835000000002</v>
          </cell>
          <cell r="N200">
            <v>46.855133000000002</v>
          </cell>
          <cell r="O200">
            <v>-1.0357413775775703</v>
          </cell>
          <cell r="P200">
            <v>3.4507162999999998</v>
          </cell>
          <cell r="Q200">
            <v>46.369835000000002</v>
          </cell>
          <cell r="R200">
            <v>44.823115999999999</v>
          </cell>
          <cell r="S200">
            <v>3.450717259371272</v>
          </cell>
          <cell r="T200">
            <v>425</v>
          </cell>
          <cell r="U200">
            <v>513</v>
          </cell>
          <cell r="V200">
            <v>657</v>
          </cell>
          <cell r="W200">
            <v>2.7548550000000001E-3</v>
          </cell>
          <cell r="X200">
            <v>0.10716393</v>
          </cell>
          <cell r="Y200">
            <v>0.11684425</v>
          </cell>
          <cell r="Z200">
            <v>0.20508056999999999</v>
          </cell>
          <cell r="AA200">
            <v>15.8</v>
          </cell>
          <cell r="AB200">
            <v>28.199999999999996</v>
          </cell>
          <cell r="AC200">
            <v>49.8</v>
          </cell>
          <cell r="AD200">
            <v>80.2</v>
          </cell>
          <cell r="AE200">
            <v>43.5</v>
          </cell>
          <cell r="AF200">
            <v>41</v>
          </cell>
        </row>
        <row r="201">
          <cell r="A201" t="str">
            <v>INE066F01012</v>
          </cell>
          <cell r="C201" t="str">
            <v>Hindustan Aeronautics Limited</v>
          </cell>
          <cell r="E201" t="str">
            <v>India</v>
          </cell>
          <cell r="G201">
            <v>3885.25</v>
          </cell>
          <cell r="H201">
            <v>47.478085</v>
          </cell>
          <cell r="I201">
            <v>0.81818181818181823</v>
          </cell>
          <cell r="J201">
            <v>9</v>
          </cell>
          <cell r="K201">
            <v>11</v>
          </cell>
          <cell r="L201">
            <v>0.89359929999999999</v>
          </cell>
          <cell r="M201">
            <v>158.06908999999999</v>
          </cell>
          <cell r="N201">
            <v>156.66909999999999</v>
          </cell>
          <cell r="O201">
            <v>0.89359675902906943</v>
          </cell>
          <cell r="P201">
            <v>7.3966649999999996</v>
          </cell>
          <cell r="Q201">
            <v>158.06908999999999</v>
          </cell>
          <cell r="R201">
            <v>147.1825</v>
          </cell>
          <cell r="S201">
            <v>7.396660608428296</v>
          </cell>
          <cell r="T201">
            <v>2805</v>
          </cell>
          <cell r="U201">
            <v>3695</v>
          </cell>
          <cell r="V201">
            <v>4393</v>
          </cell>
          <cell r="W201">
            <v>6.6467842999999999E-2</v>
          </cell>
          <cell r="X201">
            <v>4.0684409999999997E-2</v>
          </cell>
          <cell r="Y201">
            <v>4.5166392E-2</v>
          </cell>
          <cell r="Z201">
            <v>0.20508056999999999</v>
          </cell>
          <cell r="AA201">
            <v>84.5</v>
          </cell>
          <cell r="AB201">
            <v>35</v>
          </cell>
          <cell r="AC201">
            <v>90.2</v>
          </cell>
          <cell r="AD201">
            <v>67</v>
          </cell>
          <cell r="AE201">
            <v>69.174999999999997</v>
          </cell>
          <cell r="AF201">
            <v>84.399999999999991</v>
          </cell>
        </row>
        <row r="202">
          <cell r="A202" t="str">
            <v>INE531E01026</v>
          </cell>
          <cell r="C202" t="str">
            <v>Hindustan Copper Ltd</v>
          </cell>
          <cell r="E202" t="str">
            <v>India</v>
          </cell>
          <cell r="G202">
            <v>118.15</v>
          </cell>
          <cell r="H202">
            <v>1.4438031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 t="e">
            <v>#N/A</v>
          </cell>
          <cell r="Z202">
            <v>0.20508056999999999</v>
          </cell>
          <cell r="AA202">
            <v>33.5</v>
          </cell>
          <cell r="AB202">
            <v>11.600000000000001</v>
          </cell>
          <cell r="AC202">
            <v>13.900000000000002</v>
          </cell>
          <cell r="AD202">
            <v>1.7000000000000002</v>
          </cell>
          <cell r="AE202">
            <v>15.175000000000001</v>
          </cell>
          <cell r="AF202">
            <v>1.7000000000000002</v>
          </cell>
        </row>
        <row r="203">
          <cell r="A203" t="str">
            <v>INE094A01015</v>
          </cell>
          <cell r="C203" t="str">
            <v>Hindustan Petroleum Corporation Limited</v>
          </cell>
          <cell r="E203" t="str">
            <v>India</v>
          </cell>
          <cell r="G203">
            <v>300.8</v>
          </cell>
          <cell r="H203">
            <v>3.6758012999999998</v>
          </cell>
          <cell r="I203">
            <v>0.65625</v>
          </cell>
          <cell r="J203">
            <v>21</v>
          </cell>
          <cell r="K203">
            <v>32</v>
          </cell>
          <cell r="L203">
            <v>-3.5911170000000001</v>
          </cell>
          <cell r="M203">
            <v>53.936923999999998</v>
          </cell>
          <cell r="N203">
            <v>55.946010000000001</v>
          </cell>
          <cell r="O203">
            <v>-3.5911157918142922</v>
          </cell>
          <cell r="P203">
            <v>100000</v>
          </cell>
          <cell r="Q203">
            <v>53.936923999999998</v>
          </cell>
          <cell r="R203">
            <v>-60.984819999999999</v>
          </cell>
          <cell r="S203">
            <v>-188.44319619210157</v>
          </cell>
          <cell r="T203">
            <v>205</v>
          </cell>
          <cell r="U203">
            <v>294</v>
          </cell>
          <cell r="V203">
            <v>414</v>
          </cell>
          <cell r="W203">
            <v>1.7332901000000001E-2</v>
          </cell>
          <cell r="X203">
            <v>0.17931158999999999</v>
          </cell>
          <cell r="Y203">
            <v>0.18524873</v>
          </cell>
          <cell r="Z203">
            <v>0.20508056999999999</v>
          </cell>
          <cell r="AA203">
            <v>6.4</v>
          </cell>
          <cell r="AB203">
            <v>96.7</v>
          </cell>
          <cell r="AC203">
            <v>69.099999999999994</v>
          </cell>
          <cell r="AD203">
            <v>53.900000000000006</v>
          </cell>
          <cell r="AE203">
            <v>56.524999999999999</v>
          </cell>
          <cell r="AF203">
            <v>66.3</v>
          </cell>
        </row>
        <row r="204">
          <cell r="A204" t="str">
            <v>INE030A01027</v>
          </cell>
          <cell r="C204" t="str">
            <v>Hindustan Unilever Limited</v>
          </cell>
          <cell r="E204" t="str">
            <v>India</v>
          </cell>
          <cell r="G204">
            <v>2580.15</v>
          </cell>
          <cell r="H204">
            <v>31.52965</v>
          </cell>
          <cell r="I204">
            <v>0.65217391304347827</v>
          </cell>
          <cell r="J204">
            <v>30</v>
          </cell>
          <cell r="K204">
            <v>46</v>
          </cell>
          <cell r="L204">
            <v>-1.1677637999999999</v>
          </cell>
          <cell r="M204">
            <v>47.485092000000002</v>
          </cell>
          <cell r="N204">
            <v>48.046157999999998</v>
          </cell>
          <cell r="O204">
            <v>-1.1677645484161281</v>
          </cell>
          <cell r="P204">
            <v>10.432269</v>
          </cell>
          <cell r="Q204">
            <v>47.485092000000002</v>
          </cell>
          <cell r="R204">
            <v>42.999290000000002</v>
          </cell>
          <cell r="S204">
            <v>10.432269928177874</v>
          </cell>
          <cell r="T204">
            <v>2401</v>
          </cell>
          <cell r="U204">
            <v>2860</v>
          </cell>
          <cell r="V204">
            <v>3450</v>
          </cell>
          <cell r="W204">
            <v>9.0356182999999993E-3</v>
          </cell>
          <cell r="X204">
            <v>1.8404005000000001E-2</v>
          </cell>
          <cell r="Y204">
            <v>2.0850385999999999E-2</v>
          </cell>
          <cell r="Z204">
            <v>0.20508056999999999</v>
          </cell>
          <cell r="AA204">
            <v>14.2</v>
          </cell>
          <cell r="AB204">
            <v>39.6</v>
          </cell>
          <cell r="AC204">
            <v>61.3</v>
          </cell>
          <cell r="AD204">
            <v>52.7</v>
          </cell>
          <cell r="AE204">
            <v>41.95</v>
          </cell>
          <cell r="AF204">
            <v>38.6</v>
          </cell>
        </row>
        <row r="205">
          <cell r="A205" t="str">
            <v>INE267A01025</v>
          </cell>
          <cell r="C205" t="str">
            <v>Hindustan Zinc Limited</v>
          </cell>
          <cell r="E205" t="str">
            <v>India</v>
          </cell>
          <cell r="G205">
            <v>316.8</v>
          </cell>
          <cell r="H205">
            <v>3.8713226000000001</v>
          </cell>
          <cell r="I205">
            <v>8.3333333333333329E-2</v>
          </cell>
          <cell r="J205">
            <v>1</v>
          </cell>
          <cell r="K205">
            <v>12</v>
          </cell>
          <cell r="L205">
            <v>-3.7145069999999998</v>
          </cell>
          <cell r="M205">
            <v>24.006513999999999</v>
          </cell>
          <cell r="N205">
            <v>24.932638000000001</v>
          </cell>
          <cell r="O205">
            <v>-3.7145046585122743</v>
          </cell>
          <cell r="P205">
            <v>-8.5165089999999992</v>
          </cell>
          <cell r="Q205">
            <v>24.006513999999999</v>
          </cell>
          <cell r="R205">
            <v>26.241361999999999</v>
          </cell>
          <cell r="S205">
            <v>-8.5165091659495378</v>
          </cell>
          <cell r="T205">
            <v>205</v>
          </cell>
          <cell r="U205">
            <v>249</v>
          </cell>
          <cell r="V205">
            <v>348</v>
          </cell>
          <cell r="W205">
            <v>-1.4536838999999999E-2</v>
          </cell>
          <cell r="X205">
            <v>7.5778139999999994E-2</v>
          </cell>
          <cell r="Y205">
            <v>8.2699469999999997E-2</v>
          </cell>
          <cell r="Z205">
            <v>0.20508056999999999</v>
          </cell>
          <cell r="AA205">
            <v>6</v>
          </cell>
          <cell r="AB205">
            <v>4.8</v>
          </cell>
          <cell r="AC205">
            <v>5.0999999999999996</v>
          </cell>
          <cell r="AD205">
            <v>13.4</v>
          </cell>
          <cell r="AE205">
            <v>7.3250000000000002</v>
          </cell>
          <cell r="AF205">
            <v>0.5</v>
          </cell>
        </row>
        <row r="206">
          <cell r="A206" t="str">
            <v>INE07Y701011</v>
          </cell>
          <cell r="C206" t="str">
            <v>Hitachi Energy India Limited</v>
          </cell>
          <cell r="E206" t="str">
            <v>India</v>
          </cell>
          <cell r="G206">
            <v>4128.8</v>
          </cell>
          <cell r="H206">
            <v>50.454284999999999</v>
          </cell>
          <cell r="I206">
            <v>0.8</v>
          </cell>
          <cell r="J206">
            <v>4</v>
          </cell>
          <cell r="K206">
            <v>5</v>
          </cell>
          <cell r="L206">
            <v>0</v>
          </cell>
          <cell r="M206">
            <v>59.2</v>
          </cell>
          <cell r="N206">
            <v>59.2</v>
          </cell>
          <cell r="O206">
            <v>0</v>
          </cell>
          <cell r="P206">
            <v>194.2346</v>
          </cell>
          <cell r="Q206">
            <v>59.2</v>
          </cell>
          <cell r="R206">
            <v>20.12</v>
          </cell>
          <cell r="S206">
            <v>194.23459244532802</v>
          </cell>
          <cell r="T206">
            <v>2810</v>
          </cell>
          <cell r="U206">
            <v>4350</v>
          </cell>
          <cell r="V206">
            <v>4400</v>
          </cell>
          <cell r="W206">
            <v>0.12817145999999999</v>
          </cell>
          <cell r="X206">
            <v>1.4338307E-2</v>
          </cell>
          <cell r="Y206">
            <v>2.3256153000000002E-2</v>
          </cell>
          <cell r="Z206">
            <v>0.20508056999999999</v>
          </cell>
          <cell r="AA206">
            <v>33.5</v>
          </cell>
          <cell r="AB206">
            <v>93.899999999999991</v>
          </cell>
          <cell r="AC206">
            <v>95.6</v>
          </cell>
          <cell r="AD206">
            <v>64.2</v>
          </cell>
          <cell r="AE206">
            <v>71.8</v>
          </cell>
          <cell r="AF206">
            <v>88.2</v>
          </cell>
        </row>
        <row r="207">
          <cell r="A207" t="str">
            <v>INE461D01028</v>
          </cell>
          <cell r="C207" t="str">
            <v>HLE Glascoat Ltd</v>
          </cell>
          <cell r="E207" t="str">
            <v>India</v>
          </cell>
          <cell r="G207">
            <v>657.4</v>
          </cell>
          <cell r="H207">
            <v>8.0334835000000009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15.8</v>
          </cell>
          <cell r="N207">
            <v>0</v>
          </cell>
          <cell r="O207">
            <v>0</v>
          </cell>
          <cell r="P207">
            <v>0</v>
          </cell>
          <cell r="Q207">
            <v>15.8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2.4034072E-2</v>
          </cell>
          <cell r="Y207">
            <v>3.1639792E-2</v>
          </cell>
          <cell r="Z207">
            <v>0.20508056999999999</v>
          </cell>
          <cell r="AA207">
            <v>33.5</v>
          </cell>
          <cell r="AB207">
            <v>11.600000000000001</v>
          </cell>
          <cell r="AC207">
            <v>13.900000000000002</v>
          </cell>
          <cell r="AD207">
            <v>1.7000000000000002</v>
          </cell>
          <cell r="AE207">
            <v>15.175000000000001</v>
          </cell>
          <cell r="AF207">
            <v>1.7000000000000002</v>
          </cell>
        </row>
        <row r="208">
          <cell r="A208" t="str">
            <v>INE481N01025</v>
          </cell>
          <cell r="C208" t="str">
            <v>Home First Finance Company India Ltd.</v>
          </cell>
          <cell r="E208" t="str">
            <v>India</v>
          </cell>
          <cell r="G208">
            <v>834.6</v>
          </cell>
          <cell r="H208">
            <v>10.198881999999999</v>
          </cell>
          <cell r="I208">
            <v>0.94444444444444442</v>
          </cell>
          <cell r="J208">
            <v>17</v>
          </cell>
          <cell r="K208">
            <v>18</v>
          </cell>
          <cell r="L208">
            <v>0.2478369</v>
          </cell>
          <cell r="M208">
            <v>32.097720000000002</v>
          </cell>
          <cell r="N208">
            <v>32.018368000000002</v>
          </cell>
          <cell r="O208">
            <v>0.24783274400494992</v>
          </cell>
          <cell r="P208">
            <v>26.302990000000001</v>
          </cell>
          <cell r="Q208">
            <v>32.097720000000002</v>
          </cell>
          <cell r="R208">
            <v>25.413270000000001</v>
          </cell>
          <cell r="S208">
            <v>26.302990524241878</v>
          </cell>
          <cell r="T208">
            <v>654</v>
          </cell>
          <cell r="U208">
            <v>961</v>
          </cell>
          <cell r="V208">
            <v>1072</v>
          </cell>
          <cell r="W208">
            <v>1.7932936999999999E-2</v>
          </cell>
          <cell r="X208">
            <v>3.8458810000000003E-2</v>
          </cell>
          <cell r="Y208">
            <v>4.8467547E-2</v>
          </cell>
          <cell r="Z208">
            <v>0.20508056999999999</v>
          </cell>
          <cell r="AA208">
            <v>75.5</v>
          </cell>
          <cell r="AB208">
            <v>65.7</v>
          </cell>
          <cell r="AC208">
            <v>69.899999999999991</v>
          </cell>
          <cell r="AD208">
            <v>82.899999999999991</v>
          </cell>
          <cell r="AE208">
            <v>73.499999999999986</v>
          </cell>
          <cell r="AF208">
            <v>90.2</v>
          </cell>
        </row>
        <row r="209">
          <cell r="A209" t="str">
            <v>INE671A01010</v>
          </cell>
          <cell r="C209" t="str">
            <v>Honeywell Automation India Limited</v>
          </cell>
          <cell r="E209" t="str">
            <v>India</v>
          </cell>
          <cell r="G209">
            <v>42041.75</v>
          </cell>
          <cell r="H209">
            <v>513.75369999999998</v>
          </cell>
          <cell r="I209">
            <v>0.375</v>
          </cell>
          <cell r="J209">
            <v>3</v>
          </cell>
          <cell r="K209">
            <v>8</v>
          </cell>
          <cell r="L209">
            <v>0.27466634000000001</v>
          </cell>
          <cell r="M209">
            <v>623.13289999999995</v>
          </cell>
          <cell r="N209">
            <v>621.42600000000004</v>
          </cell>
          <cell r="O209">
            <v>0.27467469980333448</v>
          </cell>
          <cell r="P209">
            <v>28.340312999999998</v>
          </cell>
          <cell r="Q209">
            <v>623.13289999999995</v>
          </cell>
          <cell r="R209">
            <v>485.53167999999999</v>
          </cell>
          <cell r="S209">
            <v>28.340317566919616</v>
          </cell>
          <cell r="T209">
            <v>26210</v>
          </cell>
          <cell r="U209">
            <v>41550</v>
          </cell>
          <cell r="V209">
            <v>48000</v>
          </cell>
          <cell r="W209">
            <v>-3.0242638999999998E-2</v>
          </cell>
          <cell r="X209">
            <v>1.4821763999999999E-2</v>
          </cell>
          <cell r="Y209">
            <v>1.7838041999999998E-2</v>
          </cell>
          <cell r="Z209">
            <v>0.20508056999999999</v>
          </cell>
          <cell r="AA209">
            <v>76.099999999999994</v>
          </cell>
          <cell r="AB209">
            <v>68.100000000000009</v>
          </cell>
          <cell r="AC209">
            <v>2.2999999999999998</v>
          </cell>
          <cell r="AD209">
            <v>23.200000000000003</v>
          </cell>
          <cell r="AE209">
            <v>42.424999999999997</v>
          </cell>
          <cell r="AF209">
            <v>40</v>
          </cell>
        </row>
        <row r="210">
          <cell r="A210" t="str">
            <v>INE031A01017</v>
          </cell>
          <cell r="C210" t="str">
            <v>Housing &amp; Urban Development Corp. Ltd.</v>
          </cell>
          <cell r="E210" t="str">
            <v>India</v>
          </cell>
          <cell r="G210">
            <v>62.61</v>
          </cell>
          <cell r="H210">
            <v>0.76509950000000004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 t="e">
            <v>#N/A</v>
          </cell>
          <cell r="Z210">
            <v>0.20508056999999999</v>
          </cell>
          <cell r="AA210">
            <v>33.5</v>
          </cell>
          <cell r="AB210">
            <v>11.600000000000001</v>
          </cell>
          <cell r="AC210">
            <v>13.900000000000002</v>
          </cell>
          <cell r="AD210">
            <v>1.7000000000000002</v>
          </cell>
          <cell r="AE210">
            <v>15.175000000000001</v>
          </cell>
          <cell r="AF210">
            <v>1.7000000000000002</v>
          </cell>
        </row>
        <row r="211">
          <cell r="A211" t="str">
            <v>INE001A01036</v>
          </cell>
          <cell r="C211" t="str">
            <v>Housing Development Finance Corporation Limited</v>
          </cell>
          <cell r="E211" t="str">
            <v>India</v>
          </cell>
          <cell r="G211">
            <v>2729.95</v>
          </cell>
          <cell r="H211">
            <v>33.360218000000003</v>
          </cell>
          <cell r="I211">
            <v>0.93333333333333335</v>
          </cell>
          <cell r="J211">
            <v>14</v>
          </cell>
          <cell r="K211">
            <v>15</v>
          </cell>
          <cell r="L211">
            <v>0.7376566</v>
          </cell>
          <cell r="M211">
            <v>98.547439999999995</v>
          </cell>
          <cell r="N211">
            <v>97.825819999999993</v>
          </cell>
          <cell r="O211">
            <v>0.73765801298675271</v>
          </cell>
          <cell r="P211">
            <v>15.846546</v>
          </cell>
          <cell r="Q211">
            <v>98.547439999999995</v>
          </cell>
          <cell r="R211">
            <v>85.067220000000006</v>
          </cell>
          <cell r="S211">
            <v>15.846550527923675</v>
          </cell>
          <cell r="T211">
            <v>2820</v>
          </cell>
          <cell r="U211">
            <v>3200</v>
          </cell>
          <cell r="V211">
            <v>3313</v>
          </cell>
          <cell r="W211">
            <v>1.0033319000000001E-2</v>
          </cell>
          <cell r="X211">
            <v>3.6098626000000002E-2</v>
          </cell>
          <cell r="Y211">
            <v>4.050641E-2</v>
          </cell>
          <cell r="Z211">
            <v>0.20508056999999999</v>
          </cell>
          <cell r="AA211">
            <v>83.3</v>
          </cell>
          <cell r="AB211">
            <v>48</v>
          </cell>
          <cell r="AC211">
            <v>62.3</v>
          </cell>
          <cell r="AD211">
            <v>81.8</v>
          </cell>
          <cell r="AE211">
            <v>68.850000000000009</v>
          </cell>
          <cell r="AF211">
            <v>84</v>
          </cell>
        </row>
        <row r="212">
          <cell r="A212" t="str">
            <v>INE090A01021</v>
          </cell>
          <cell r="C212" t="str">
            <v>ICICI Bank Limited</v>
          </cell>
          <cell r="E212" t="str">
            <v>India</v>
          </cell>
          <cell r="G212">
            <v>991.85</v>
          </cell>
          <cell r="H212">
            <v>12.120490999999999</v>
          </cell>
          <cell r="I212">
            <v>0.93478260869565222</v>
          </cell>
          <cell r="J212">
            <v>43</v>
          </cell>
          <cell r="K212">
            <v>46</v>
          </cell>
          <cell r="L212">
            <v>1.7324231999999999</v>
          </cell>
          <cell r="M212">
            <v>52.974995</v>
          </cell>
          <cell r="N212">
            <v>52.072871999999997</v>
          </cell>
          <cell r="O212">
            <v>1.7324241305530563</v>
          </cell>
          <cell r="P212">
            <v>2.1864933999999998</v>
          </cell>
          <cell r="Q212">
            <v>52.974995</v>
          </cell>
          <cell r="R212">
            <v>51.841484000000001</v>
          </cell>
          <cell r="S212">
            <v>2.1864941211945155</v>
          </cell>
          <cell r="T212">
            <v>1015</v>
          </cell>
          <cell r="U212">
            <v>1175</v>
          </cell>
          <cell r="V212">
            <v>1350</v>
          </cell>
          <cell r="W212">
            <v>4.3805730000000001E-2</v>
          </cell>
          <cell r="X212">
            <v>5.3410288E-2</v>
          </cell>
          <cell r="Y212">
            <v>5.9967310000000003E-2</v>
          </cell>
          <cell r="Z212">
            <v>0.20508056999999999</v>
          </cell>
          <cell r="AA212">
            <v>89.1</v>
          </cell>
          <cell r="AB212">
            <v>26.8</v>
          </cell>
          <cell r="AC212">
            <v>84.2</v>
          </cell>
          <cell r="AD212">
            <v>81.899999999999991</v>
          </cell>
          <cell r="AE212">
            <v>70.5</v>
          </cell>
          <cell r="AF212">
            <v>86.4</v>
          </cell>
        </row>
        <row r="213">
          <cell r="A213" t="str">
            <v>INE765G01017</v>
          </cell>
          <cell r="C213" t="str">
            <v>ICICI Lombard General Insurance Co. Ltd.</v>
          </cell>
          <cell r="E213" t="str">
            <v>India</v>
          </cell>
          <cell r="G213">
            <v>1385.85</v>
          </cell>
          <cell r="H213">
            <v>16.935203999999999</v>
          </cell>
          <cell r="I213">
            <v>0.70833333333333337</v>
          </cell>
          <cell r="J213">
            <v>17</v>
          </cell>
          <cell r="K213">
            <v>24</v>
          </cell>
          <cell r="L213">
            <v>-0.30081957999999998</v>
          </cell>
          <cell r="M213">
            <v>40.516598000000002</v>
          </cell>
          <cell r="N213">
            <v>40.638846999999998</v>
          </cell>
          <cell r="O213">
            <v>-0.30081808177283564</v>
          </cell>
          <cell r="P213">
            <v>-0.89686745000000001</v>
          </cell>
          <cell r="Q213">
            <v>40.516598000000002</v>
          </cell>
          <cell r="R213">
            <v>40.883265999999999</v>
          </cell>
          <cell r="S213">
            <v>-0.89686572496433525</v>
          </cell>
          <cell r="T213">
            <v>995</v>
          </cell>
          <cell r="U213">
            <v>1495</v>
          </cell>
          <cell r="V213">
            <v>1700</v>
          </cell>
          <cell r="W213">
            <v>5.4549313000000002E-2</v>
          </cell>
          <cell r="X213">
            <v>2.9235919999999999E-2</v>
          </cell>
          <cell r="Y213">
            <v>3.5379584999999998E-2</v>
          </cell>
          <cell r="Z213">
            <v>0.20508056999999999</v>
          </cell>
          <cell r="AA213">
            <v>26.3</v>
          </cell>
          <cell r="AB213">
            <v>11</v>
          </cell>
          <cell r="AC213">
            <v>87.8</v>
          </cell>
          <cell r="AD213">
            <v>61.199999999999996</v>
          </cell>
          <cell r="AE213">
            <v>46.574999999999996</v>
          </cell>
          <cell r="AF213">
            <v>46.6</v>
          </cell>
        </row>
        <row r="214">
          <cell r="A214" t="str">
            <v>INE726G01019</v>
          </cell>
          <cell r="C214" t="str">
            <v>ICICI Prudential Life Insurance Co. Ltd.</v>
          </cell>
          <cell r="E214" t="str">
            <v>India</v>
          </cell>
          <cell r="G214">
            <v>570.15</v>
          </cell>
          <cell r="H214">
            <v>6.9672812999999998</v>
          </cell>
          <cell r="I214">
            <v>0.75</v>
          </cell>
          <cell r="J214">
            <v>24</v>
          </cell>
          <cell r="K214">
            <v>32</v>
          </cell>
          <cell r="L214">
            <v>-7.8545647000000001</v>
          </cell>
          <cell r="M214">
            <v>7.3243746999999999</v>
          </cell>
          <cell r="N214">
            <v>7.9487123000000004</v>
          </cell>
          <cell r="O214">
            <v>-7.854575388267615</v>
          </cell>
          <cell r="P214">
            <v>-7.2357693000000003</v>
          </cell>
          <cell r="Q214">
            <v>7.3243746999999999</v>
          </cell>
          <cell r="R214">
            <v>7.8956885000000003</v>
          </cell>
          <cell r="S214">
            <v>-7.2357692429228955</v>
          </cell>
          <cell r="T214">
            <v>480</v>
          </cell>
          <cell r="U214">
            <v>665</v>
          </cell>
          <cell r="V214">
            <v>745</v>
          </cell>
          <cell r="W214">
            <v>0.12681559000000001</v>
          </cell>
          <cell r="X214">
            <v>1.2846399E-2</v>
          </cell>
          <cell r="Y214">
            <v>1.4753185E-2</v>
          </cell>
          <cell r="Z214">
            <v>0.20508056999999999</v>
          </cell>
          <cell r="AA214">
            <v>2.8000000000000003</v>
          </cell>
          <cell r="AB214">
            <v>5.4</v>
          </cell>
          <cell r="AC214">
            <v>95.399999999999991</v>
          </cell>
          <cell r="AD214">
            <v>63.2</v>
          </cell>
          <cell r="AE214">
            <v>41.7</v>
          </cell>
          <cell r="AF214">
            <v>38</v>
          </cell>
        </row>
        <row r="215">
          <cell r="A215" t="str">
            <v>INE763G01038</v>
          </cell>
          <cell r="C215" t="str">
            <v>ICICI Securities Ltd.</v>
          </cell>
          <cell r="E215" t="str">
            <v>India</v>
          </cell>
          <cell r="G215">
            <v>633.5</v>
          </cell>
          <cell r="H215">
            <v>7.7414236000000001</v>
          </cell>
          <cell r="I215">
            <v>0.4</v>
          </cell>
          <cell r="J215">
            <v>2</v>
          </cell>
          <cell r="K215">
            <v>5</v>
          </cell>
          <cell r="L215">
            <v>4.1993660000000004</v>
          </cell>
          <cell r="M215">
            <v>37.6</v>
          </cell>
          <cell r="N215">
            <v>36.084670000000003</v>
          </cell>
          <cell r="O215">
            <v>4.1993733072797967</v>
          </cell>
          <cell r="P215">
            <v>-3.0831043999999999</v>
          </cell>
          <cell r="Q215">
            <v>37.6</v>
          </cell>
          <cell r="R215">
            <v>38.796123999999999</v>
          </cell>
          <cell r="S215">
            <v>-3.0831018067681182</v>
          </cell>
          <cell r="T215">
            <v>490</v>
          </cell>
          <cell r="U215">
            <v>565</v>
          </cell>
          <cell r="V215">
            <v>725</v>
          </cell>
          <cell r="W215">
            <v>0.1348539</v>
          </cell>
          <cell r="X215">
            <v>5.9352796999999999E-2</v>
          </cell>
          <cell r="Y215">
            <v>6.6877134000000005E-2</v>
          </cell>
          <cell r="Z215">
            <v>0.20508056999999999</v>
          </cell>
          <cell r="AA215">
            <v>92.9</v>
          </cell>
          <cell r="AB215">
            <v>8</v>
          </cell>
          <cell r="AC215">
            <v>96.8</v>
          </cell>
          <cell r="AD215">
            <v>26.1</v>
          </cell>
          <cell r="AE215">
            <v>55.949999999999996</v>
          </cell>
          <cell r="AF215">
            <v>65.3</v>
          </cell>
        </row>
        <row r="216">
          <cell r="A216" t="str">
            <v>INE008A01015</v>
          </cell>
          <cell r="C216" t="str">
            <v>IDBI Bank Limited</v>
          </cell>
          <cell r="E216" t="str">
            <v>India</v>
          </cell>
          <cell r="G216">
            <v>57.92</v>
          </cell>
          <cell r="H216">
            <v>0.70778730000000001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 t="e">
            <v>#N/A</v>
          </cell>
          <cell r="Z216">
            <v>0.20508056999999999</v>
          </cell>
          <cell r="AA216">
            <v>33.5</v>
          </cell>
          <cell r="AB216">
            <v>11.600000000000001</v>
          </cell>
          <cell r="AC216">
            <v>13.900000000000002</v>
          </cell>
          <cell r="AD216">
            <v>1.7000000000000002</v>
          </cell>
          <cell r="AE216">
            <v>15.175000000000001</v>
          </cell>
          <cell r="AF216">
            <v>1.7000000000000002</v>
          </cell>
        </row>
        <row r="217">
          <cell r="A217" t="str">
            <v>INE092T01019</v>
          </cell>
          <cell r="C217" t="str">
            <v>IDFC First Bank Ltd.</v>
          </cell>
          <cell r="E217" t="str">
            <v>India</v>
          </cell>
          <cell r="G217">
            <v>83.67</v>
          </cell>
          <cell r="H217">
            <v>1.0224545</v>
          </cell>
          <cell r="I217">
            <v>0.54545454545454541</v>
          </cell>
          <cell r="J217">
            <v>6</v>
          </cell>
          <cell r="K217">
            <v>11</v>
          </cell>
          <cell r="L217">
            <v>3.4865699999999999</v>
          </cell>
          <cell r="M217">
            <v>4.8380850000000004</v>
          </cell>
          <cell r="N217">
            <v>4.6750850000000002</v>
          </cell>
          <cell r="O217">
            <v>3.4865676239041798</v>
          </cell>
          <cell r="P217">
            <v>37.931420000000003</v>
          </cell>
          <cell r="Q217">
            <v>4.8380850000000004</v>
          </cell>
          <cell r="R217">
            <v>3.5076019999999999</v>
          </cell>
          <cell r="S217">
            <v>37.931412971026958</v>
          </cell>
          <cell r="T217">
            <v>56</v>
          </cell>
          <cell r="U217">
            <v>75</v>
          </cell>
          <cell r="V217">
            <v>96</v>
          </cell>
          <cell r="W217">
            <v>7.6325946000000006E-2</v>
          </cell>
          <cell r="X217">
            <v>5.782342E-2</v>
          </cell>
          <cell r="Y217">
            <v>7.5787160000000006E-2</v>
          </cell>
          <cell r="Z217">
            <v>0.20508056999999999</v>
          </cell>
          <cell r="AA217">
            <v>92.5</v>
          </cell>
          <cell r="AB217">
            <v>79.900000000000006</v>
          </cell>
          <cell r="AC217">
            <v>91.600000000000009</v>
          </cell>
          <cell r="AD217">
            <v>42</v>
          </cell>
          <cell r="AE217">
            <v>76.5</v>
          </cell>
          <cell r="AF217">
            <v>91.8</v>
          </cell>
        </row>
        <row r="218">
          <cell r="A218" t="str">
            <v>INE043D01016</v>
          </cell>
          <cell r="C218" t="str">
            <v>IDFC Ltd.</v>
          </cell>
          <cell r="E218" t="str">
            <v>India</v>
          </cell>
          <cell r="G218">
            <v>113.7</v>
          </cell>
          <cell r="H218">
            <v>1.3894236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 t="e">
            <v>#N/A</v>
          </cell>
          <cell r="Z218">
            <v>0.20508056999999999</v>
          </cell>
          <cell r="AA218">
            <v>33.5</v>
          </cell>
          <cell r="AB218">
            <v>11.600000000000001</v>
          </cell>
          <cell r="AC218">
            <v>13.900000000000002</v>
          </cell>
          <cell r="AD218">
            <v>1.7000000000000002</v>
          </cell>
          <cell r="AE218">
            <v>15.175000000000001</v>
          </cell>
          <cell r="AF218">
            <v>1.7000000000000002</v>
          </cell>
        </row>
        <row r="219">
          <cell r="A219" t="str">
            <v>INE559A01017</v>
          </cell>
          <cell r="C219" t="str">
            <v>IFB Industries Ltd</v>
          </cell>
          <cell r="E219" t="str">
            <v>India</v>
          </cell>
          <cell r="G219">
            <v>842.6</v>
          </cell>
          <cell r="H219">
            <v>10.296643</v>
          </cell>
          <cell r="I219">
            <v>0.66666666666666663</v>
          </cell>
          <cell r="J219">
            <v>2</v>
          </cell>
          <cell r="K219">
            <v>3</v>
          </cell>
          <cell r="L219">
            <v>0</v>
          </cell>
          <cell r="M219">
            <v>22.733333999999999</v>
          </cell>
          <cell r="N219">
            <v>22.733333999999999</v>
          </cell>
          <cell r="O219">
            <v>0</v>
          </cell>
          <cell r="P219">
            <v>33.255184</v>
          </cell>
          <cell r="Q219">
            <v>22.733333999999999</v>
          </cell>
          <cell r="R219">
            <v>17.059999999999999</v>
          </cell>
          <cell r="S219">
            <v>33.255181711606106</v>
          </cell>
          <cell r="T219">
            <v>845</v>
          </cell>
          <cell r="U219">
            <v>925</v>
          </cell>
          <cell r="V219">
            <v>1130</v>
          </cell>
          <cell r="W219">
            <v>9.6408319999999992E-2</v>
          </cell>
          <cell r="X219">
            <v>2.6979985000000001E-2</v>
          </cell>
          <cell r="Y219">
            <v>4.5533665000000001E-2</v>
          </cell>
          <cell r="Z219">
            <v>0.20508056999999999</v>
          </cell>
          <cell r="AA219">
            <v>33.5</v>
          </cell>
          <cell r="AB219">
            <v>73.099999999999994</v>
          </cell>
          <cell r="AC219">
            <v>93.4</v>
          </cell>
          <cell r="AD219">
            <v>55.300000000000004</v>
          </cell>
          <cell r="AE219">
            <v>63.825000000000003</v>
          </cell>
          <cell r="AF219">
            <v>78.400000000000006</v>
          </cell>
        </row>
        <row r="220">
          <cell r="A220" t="str">
            <v>INE530B01024</v>
          </cell>
          <cell r="C220" t="str">
            <v>IIFL Finance Limited</v>
          </cell>
          <cell r="E220" t="str">
            <v>India</v>
          </cell>
          <cell r="G220">
            <v>564.75</v>
          </cell>
          <cell r="H220">
            <v>6.9012929999999999</v>
          </cell>
          <cell r="I220">
            <v>1</v>
          </cell>
          <cell r="J220">
            <v>2</v>
          </cell>
          <cell r="K220">
            <v>2</v>
          </cell>
          <cell r="L220">
            <v>0</v>
          </cell>
          <cell r="M220">
            <v>51.2</v>
          </cell>
          <cell r="N220">
            <v>51.2</v>
          </cell>
          <cell r="O220">
            <v>0</v>
          </cell>
          <cell r="P220">
            <v>32.299743999999997</v>
          </cell>
          <cell r="Q220">
            <v>51.2</v>
          </cell>
          <cell r="R220">
            <v>38.700000000000003</v>
          </cell>
          <cell r="S220">
            <v>32.299741602067186</v>
          </cell>
          <cell r="T220">
            <v>750</v>
          </cell>
          <cell r="U220">
            <v>762.5</v>
          </cell>
          <cell r="V220">
            <v>775</v>
          </cell>
          <cell r="W220">
            <v>0</v>
          </cell>
          <cell r="X220">
            <v>9.0659580000000003E-2</v>
          </cell>
          <cell r="Y220">
            <v>0.11660026</v>
          </cell>
          <cell r="Z220">
            <v>0.20508056999999999</v>
          </cell>
          <cell r="AA220">
            <v>33.5</v>
          </cell>
          <cell r="AB220">
            <v>71.5</v>
          </cell>
          <cell r="AC220">
            <v>13.900000000000002</v>
          </cell>
          <cell r="AD220">
            <v>85.7</v>
          </cell>
          <cell r="AE220">
            <v>51.150000000000006</v>
          </cell>
          <cell r="AF220">
            <v>54.1</v>
          </cell>
        </row>
        <row r="221">
          <cell r="A221" t="str">
            <v>INE466L01020</v>
          </cell>
          <cell r="C221" t="str">
            <v>360 One Wam Limited</v>
          </cell>
          <cell r="E221" t="str">
            <v>India</v>
          </cell>
          <cell r="G221">
            <v>521.15</v>
          </cell>
          <cell r="H221">
            <v>6.3684973999999999</v>
          </cell>
          <cell r="I221">
            <v>1</v>
          </cell>
          <cell r="J221">
            <v>6</v>
          </cell>
          <cell r="K221">
            <v>6</v>
          </cell>
          <cell r="L221">
            <v>0.46183056</v>
          </cell>
          <cell r="M221">
            <v>21.065964000000001</v>
          </cell>
          <cell r="N221">
            <v>20.969121999999999</v>
          </cell>
          <cell r="O221">
            <v>0.46183144911837726</v>
          </cell>
          <cell r="P221">
            <v>9.5567630000000001</v>
          </cell>
          <cell r="Q221">
            <v>21.065964000000001</v>
          </cell>
          <cell r="R221">
            <v>19.228355000000001</v>
          </cell>
          <cell r="S221">
            <v>9.5567665564735051</v>
          </cell>
          <cell r="T221">
            <v>590</v>
          </cell>
          <cell r="U221">
            <v>605.5</v>
          </cell>
          <cell r="V221">
            <v>625</v>
          </cell>
          <cell r="W221">
            <v>0.12900221000000001</v>
          </cell>
          <cell r="X221">
            <v>4.0422069999999997E-2</v>
          </cell>
          <cell r="Y221">
            <v>4.773823E-2</v>
          </cell>
          <cell r="Z221">
            <v>0.20508056999999999</v>
          </cell>
          <cell r="AA221">
            <v>80.900000000000006</v>
          </cell>
          <cell r="AB221">
            <v>37.799999999999997</v>
          </cell>
          <cell r="AC221">
            <v>96</v>
          </cell>
          <cell r="AD221">
            <v>85.7</v>
          </cell>
          <cell r="AE221">
            <v>75.099999999999994</v>
          </cell>
          <cell r="AF221">
            <v>90.8</v>
          </cell>
        </row>
        <row r="222">
          <cell r="A222" t="str">
            <v>INE148I01020</v>
          </cell>
          <cell r="C222" t="str">
            <v>Indiabulls Housing Finance Ltd.</v>
          </cell>
          <cell r="E222" t="str">
            <v>India</v>
          </cell>
          <cell r="G222">
            <v>121.55</v>
          </cell>
          <cell r="H222">
            <v>1.4853513</v>
          </cell>
          <cell r="I222">
            <v>0</v>
          </cell>
          <cell r="J222">
            <v>0</v>
          </cell>
          <cell r="K222">
            <v>1</v>
          </cell>
          <cell r="L222">
            <v>0</v>
          </cell>
          <cell r="M222">
            <v>25.14</v>
          </cell>
          <cell r="N222">
            <v>25.14</v>
          </cell>
          <cell r="O222">
            <v>0</v>
          </cell>
          <cell r="P222">
            <v>1.6168134000000001</v>
          </cell>
          <cell r="Q222">
            <v>25.14</v>
          </cell>
          <cell r="R222">
            <v>24.74</v>
          </cell>
          <cell r="S222">
            <v>1.616814874696848</v>
          </cell>
          <cell r="T222">
            <v>90</v>
          </cell>
          <cell r="U222">
            <v>90</v>
          </cell>
          <cell r="V222">
            <v>90</v>
          </cell>
          <cell r="W222">
            <v>0</v>
          </cell>
          <cell r="X222">
            <v>0.20682845999999999</v>
          </cell>
          <cell r="Y222">
            <v>0.24426160999999999</v>
          </cell>
          <cell r="Z222">
            <v>0.20508056999999999</v>
          </cell>
          <cell r="AA222">
            <v>33.5</v>
          </cell>
          <cell r="AB222">
            <v>25.6</v>
          </cell>
          <cell r="AC222">
            <v>13.900000000000002</v>
          </cell>
          <cell r="AD222">
            <v>1.7000000000000002</v>
          </cell>
          <cell r="AE222">
            <v>18.675000000000001</v>
          </cell>
          <cell r="AF222">
            <v>14.299999999999999</v>
          </cell>
        </row>
        <row r="223">
          <cell r="A223" t="str">
            <v>INE069I01010</v>
          </cell>
          <cell r="C223" t="str">
            <v>Indiabulls Real Estate Limited</v>
          </cell>
          <cell r="E223" t="str">
            <v>India</v>
          </cell>
          <cell r="G223">
            <v>67.040000000000006</v>
          </cell>
          <cell r="H223">
            <v>0.81923449999999998</v>
          </cell>
          <cell r="I223">
            <v>1</v>
          </cell>
          <cell r="J223">
            <v>1</v>
          </cell>
          <cell r="K223">
            <v>1</v>
          </cell>
          <cell r="L223">
            <v>0</v>
          </cell>
          <cell r="M223">
            <v>-1.9</v>
          </cell>
          <cell r="N223">
            <v>-1.9</v>
          </cell>
          <cell r="O223">
            <v>0</v>
          </cell>
          <cell r="P223">
            <v>0</v>
          </cell>
          <cell r="Q223">
            <v>-1.9</v>
          </cell>
          <cell r="R223">
            <v>0</v>
          </cell>
          <cell r="S223">
            <v>0</v>
          </cell>
          <cell r="T223">
            <v>85</v>
          </cell>
          <cell r="U223">
            <v>85</v>
          </cell>
          <cell r="V223">
            <v>85</v>
          </cell>
          <cell r="W223">
            <v>0</v>
          </cell>
          <cell r="X223">
            <v>0</v>
          </cell>
          <cell r="Y223" t="e">
            <v>#N/A</v>
          </cell>
          <cell r="Z223">
            <v>0.20508056999999999</v>
          </cell>
          <cell r="AA223">
            <v>33.5</v>
          </cell>
          <cell r="AB223">
            <v>11.600000000000001</v>
          </cell>
          <cell r="AC223">
            <v>13.900000000000002</v>
          </cell>
          <cell r="AD223">
            <v>85.7</v>
          </cell>
          <cell r="AE223">
            <v>36.174999999999997</v>
          </cell>
          <cell r="AF223">
            <v>28.4</v>
          </cell>
        </row>
        <row r="224">
          <cell r="A224" t="str">
            <v>INE933S01016</v>
          </cell>
          <cell r="C224" t="str">
            <v>IndiaMART InterMESH Ltd.</v>
          </cell>
          <cell r="E224" t="str">
            <v>India</v>
          </cell>
          <cell r="G224">
            <v>3046.9</v>
          </cell>
          <cell r="H224">
            <v>37.233376</v>
          </cell>
          <cell r="I224">
            <v>0.72222222222222221</v>
          </cell>
          <cell r="J224">
            <v>13</v>
          </cell>
          <cell r="K224">
            <v>18</v>
          </cell>
          <cell r="L224">
            <v>-0.54919989999999996</v>
          </cell>
          <cell r="M224">
            <v>53.358383000000003</v>
          </cell>
          <cell r="N224">
            <v>53.653046000000003</v>
          </cell>
          <cell r="O224">
            <v>-0.54920087854843924</v>
          </cell>
          <cell r="P224">
            <v>18.533529999999999</v>
          </cell>
          <cell r="Q224">
            <v>53.358383000000003</v>
          </cell>
          <cell r="R224">
            <v>45.015433999999999</v>
          </cell>
          <cell r="S224">
            <v>18.533530077706239</v>
          </cell>
          <cell r="T224">
            <v>2290</v>
          </cell>
          <cell r="U224">
            <v>3417</v>
          </cell>
          <cell r="V224">
            <v>3845</v>
          </cell>
          <cell r="W224">
            <v>9.664529999999999E-2</v>
          </cell>
          <cell r="X224">
            <v>1.7512350999999999E-2</v>
          </cell>
          <cell r="Y224">
            <v>2.2658636999999999E-2</v>
          </cell>
          <cell r="Z224">
            <v>0.20508056999999999</v>
          </cell>
          <cell r="AA224">
            <v>21.8</v>
          </cell>
          <cell r="AB224">
            <v>52.5</v>
          </cell>
          <cell r="AC224">
            <v>93.600000000000009</v>
          </cell>
          <cell r="AD224">
            <v>62.6</v>
          </cell>
          <cell r="AE224">
            <v>57.625</v>
          </cell>
          <cell r="AF224">
            <v>68.300000000000011</v>
          </cell>
        </row>
        <row r="225">
          <cell r="A225" t="str">
            <v>INE562A01011</v>
          </cell>
          <cell r="C225" t="str">
            <v>Indian Bank</v>
          </cell>
          <cell r="E225" t="str">
            <v>India</v>
          </cell>
          <cell r="G225">
            <v>336.35</v>
          </cell>
          <cell r="H225">
            <v>4.1102257</v>
          </cell>
          <cell r="I225">
            <v>0.88888888888888884</v>
          </cell>
          <cell r="J225">
            <v>8</v>
          </cell>
          <cell r="K225">
            <v>9</v>
          </cell>
          <cell r="L225">
            <v>0.75128496</v>
          </cell>
          <cell r="M225">
            <v>56.622222999999998</v>
          </cell>
          <cell r="N225">
            <v>56.2</v>
          </cell>
          <cell r="O225">
            <v>0.75128647686832917</v>
          </cell>
          <cell r="P225">
            <v>29.910055</v>
          </cell>
          <cell r="Q225">
            <v>56.622222999999998</v>
          </cell>
          <cell r="R225">
            <v>43.585712000000001</v>
          </cell>
          <cell r="S225">
            <v>29.910056304689924</v>
          </cell>
          <cell r="T225">
            <v>334</v>
          </cell>
          <cell r="U225">
            <v>356</v>
          </cell>
          <cell r="V225">
            <v>425</v>
          </cell>
          <cell r="W225">
            <v>-5.4178170000000001E-3</v>
          </cell>
          <cell r="X225">
            <v>0.16834316999999999</v>
          </cell>
          <cell r="Y225">
            <v>0.19183059999999999</v>
          </cell>
          <cell r="Z225">
            <v>0.20508056999999999</v>
          </cell>
          <cell r="AA225">
            <v>83.5</v>
          </cell>
          <cell r="AB225">
            <v>69.5</v>
          </cell>
          <cell r="AC225">
            <v>9.3000000000000007</v>
          </cell>
          <cell r="AD225">
            <v>79.600000000000009</v>
          </cell>
          <cell r="AE225">
            <v>60.475000000000009</v>
          </cell>
          <cell r="AF225">
            <v>74.099999999999994</v>
          </cell>
        </row>
        <row r="226">
          <cell r="A226" t="str">
            <v>INE022Q01020</v>
          </cell>
          <cell r="C226" t="str">
            <v>Indian Energy Exchange Ltd.</v>
          </cell>
          <cell r="E226" t="str">
            <v>India</v>
          </cell>
          <cell r="G226">
            <v>123.55</v>
          </cell>
          <cell r="H226">
            <v>1.5097915</v>
          </cell>
          <cell r="I226">
            <v>0.38461538461538464</v>
          </cell>
          <cell r="J226">
            <v>5</v>
          </cell>
          <cell r="K226">
            <v>13</v>
          </cell>
          <cell r="L226">
            <v>-0.31135797999999998</v>
          </cell>
          <cell r="M226">
            <v>3.88089</v>
          </cell>
          <cell r="N226">
            <v>3.8930113</v>
          </cell>
          <cell r="O226">
            <v>-0.31136051416034149</v>
          </cell>
          <cell r="P226">
            <v>16.630445000000002</v>
          </cell>
          <cell r="Q226">
            <v>3.88089</v>
          </cell>
          <cell r="R226">
            <v>3.3275104</v>
          </cell>
          <cell r="S226">
            <v>16.630439381947525</v>
          </cell>
          <cell r="T226">
            <v>95</v>
          </cell>
          <cell r="U226">
            <v>127</v>
          </cell>
          <cell r="V226">
            <v>200</v>
          </cell>
          <cell r="W226">
            <v>-1.3683658999999999E-2</v>
          </cell>
          <cell r="X226">
            <v>3.141149E-2</v>
          </cell>
          <cell r="Y226">
            <v>3.5284027000000003E-2</v>
          </cell>
          <cell r="Z226">
            <v>0.20508056999999999</v>
          </cell>
          <cell r="AA226">
            <v>26.1</v>
          </cell>
          <cell r="AB226">
            <v>49</v>
          </cell>
          <cell r="AC226">
            <v>5.7</v>
          </cell>
          <cell r="AD226">
            <v>25.3</v>
          </cell>
          <cell r="AE226">
            <v>26.524999999999999</v>
          </cell>
          <cell r="AF226">
            <v>18.3</v>
          </cell>
        </row>
        <row r="227">
          <cell r="A227" t="str">
            <v>INE242A01010</v>
          </cell>
          <cell r="C227" t="str">
            <v>Indian Oil Corp. Ltd.</v>
          </cell>
          <cell r="E227" t="str">
            <v>India</v>
          </cell>
          <cell r="G227">
            <v>99.79</v>
          </cell>
          <cell r="H227">
            <v>1.2194422</v>
          </cell>
          <cell r="I227">
            <v>0.6875</v>
          </cell>
          <cell r="J227">
            <v>22</v>
          </cell>
          <cell r="K227">
            <v>32</v>
          </cell>
          <cell r="L227">
            <v>-1.7343191</v>
          </cell>
          <cell r="M227">
            <v>15.820664000000001</v>
          </cell>
          <cell r="N227">
            <v>16.099888</v>
          </cell>
          <cell r="O227">
            <v>-1.7343226238592413</v>
          </cell>
          <cell r="P227">
            <v>298.26172000000003</v>
          </cell>
          <cell r="Q227">
            <v>15.820664000000001</v>
          </cell>
          <cell r="R227">
            <v>3.972429</v>
          </cell>
          <cell r="S227">
            <v>298.26171845991462</v>
          </cell>
          <cell r="T227">
            <v>80</v>
          </cell>
          <cell r="U227">
            <v>103</v>
          </cell>
          <cell r="V227">
            <v>122</v>
          </cell>
          <cell r="W227">
            <v>1.7317381E-2</v>
          </cell>
          <cell r="X227">
            <v>0.15853958000000001</v>
          </cell>
          <cell r="Y227">
            <v>0.14058286</v>
          </cell>
          <cell r="Z227">
            <v>0.20508056999999999</v>
          </cell>
          <cell r="AA227">
            <v>11</v>
          </cell>
          <cell r="AB227">
            <v>95.7</v>
          </cell>
          <cell r="AC227">
            <v>68.899999999999991</v>
          </cell>
          <cell r="AD227">
            <v>58.4</v>
          </cell>
          <cell r="AE227">
            <v>58.5</v>
          </cell>
          <cell r="AF227">
            <v>70.099999999999994</v>
          </cell>
        </row>
        <row r="228">
          <cell r="A228" t="str">
            <v>INE565A01014</v>
          </cell>
          <cell r="C228" t="str">
            <v>Indian Overseas Bank</v>
          </cell>
          <cell r="E228" t="str">
            <v>India</v>
          </cell>
          <cell r="G228">
            <v>26.4</v>
          </cell>
          <cell r="H228">
            <v>0.32261023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 t="e">
            <v>#N/A</v>
          </cell>
          <cell r="Z228">
            <v>0.20508056999999999</v>
          </cell>
          <cell r="AA228">
            <v>33.5</v>
          </cell>
          <cell r="AB228">
            <v>11.600000000000001</v>
          </cell>
          <cell r="AC228">
            <v>13.900000000000002</v>
          </cell>
          <cell r="AD228">
            <v>1.7000000000000002</v>
          </cell>
          <cell r="AE228">
            <v>15.175000000000001</v>
          </cell>
          <cell r="AF228">
            <v>1.7000000000000002</v>
          </cell>
        </row>
        <row r="229">
          <cell r="A229" t="str">
            <v>INE335Y01020</v>
          </cell>
          <cell r="C229" t="str">
            <v>Indian Railway Catering &amp; Tourism Corp. Ltd.</v>
          </cell>
          <cell r="E229" t="str">
            <v>India</v>
          </cell>
          <cell r="G229">
            <v>620.6</v>
          </cell>
          <cell r="H229">
            <v>7.5837839999999996</v>
          </cell>
          <cell r="I229">
            <v>0.4</v>
          </cell>
          <cell r="J229">
            <v>2</v>
          </cell>
          <cell r="K229">
            <v>5</v>
          </cell>
          <cell r="L229">
            <v>0</v>
          </cell>
          <cell r="M229">
            <v>13.82</v>
          </cell>
          <cell r="N229">
            <v>13.82</v>
          </cell>
          <cell r="O229">
            <v>0</v>
          </cell>
          <cell r="P229">
            <v>13.278688000000001</v>
          </cell>
          <cell r="Q229">
            <v>13.82</v>
          </cell>
          <cell r="R229">
            <v>12.2</v>
          </cell>
          <cell r="S229">
            <v>13.278688524590176</v>
          </cell>
          <cell r="T229">
            <v>420</v>
          </cell>
          <cell r="U229">
            <v>572</v>
          </cell>
          <cell r="V229">
            <v>740</v>
          </cell>
          <cell r="W229">
            <v>-2.5503376000000001E-2</v>
          </cell>
          <cell r="X229">
            <v>2.2268771999999999E-2</v>
          </cell>
          <cell r="Y229">
            <v>2.4879148E-2</v>
          </cell>
          <cell r="Z229">
            <v>0.20508056999999999</v>
          </cell>
          <cell r="AA229">
            <v>33.5</v>
          </cell>
          <cell r="AB229">
            <v>44.4</v>
          </cell>
          <cell r="AC229">
            <v>2.7</v>
          </cell>
          <cell r="AD229">
            <v>26.1</v>
          </cell>
          <cell r="AE229">
            <v>26.675000000000004</v>
          </cell>
          <cell r="AF229">
            <v>18.5</v>
          </cell>
        </row>
        <row r="230">
          <cell r="A230" t="str">
            <v>INE053F01010</v>
          </cell>
          <cell r="C230" t="str">
            <v>Indian Railway Finance Corp. Ltd.</v>
          </cell>
          <cell r="E230" t="str">
            <v>India</v>
          </cell>
          <cell r="G230">
            <v>35.04</v>
          </cell>
          <cell r="H230">
            <v>0.42819178000000002</v>
          </cell>
          <cell r="I230">
            <v>0</v>
          </cell>
          <cell r="J230">
            <v>0</v>
          </cell>
          <cell r="K230">
            <v>1</v>
          </cell>
          <cell r="L230">
            <v>0</v>
          </cell>
          <cell r="M230">
            <v>5.0999999999999996</v>
          </cell>
          <cell r="N230">
            <v>5.0999999999999996</v>
          </cell>
          <cell r="O230">
            <v>0</v>
          </cell>
          <cell r="P230">
            <v>0</v>
          </cell>
          <cell r="Q230">
            <v>5.0999999999999996</v>
          </cell>
          <cell r="R230">
            <v>0</v>
          </cell>
          <cell r="S230">
            <v>0</v>
          </cell>
          <cell r="T230">
            <v>32</v>
          </cell>
          <cell r="U230">
            <v>32</v>
          </cell>
          <cell r="V230">
            <v>32</v>
          </cell>
          <cell r="W230">
            <v>0</v>
          </cell>
          <cell r="X230">
            <v>0.14554792999999999</v>
          </cell>
          <cell r="Y230">
            <v>0.14554792999999999</v>
          </cell>
          <cell r="Z230">
            <v>0.20508056999999999</v>
          </cell>
          <cell r="AA230">
            <v>33.5</v>
          </cell>
          <cell r="AB230">
            <v>11.600000000000001</v>
          </cell>
          <cell r="AC230">
            <v>13.900000000000002</v>
          </cell>
          <cell r="AD230">
            <v>1.7000000000000002</v>
          </cell>
          <cell r="AE230">
            <v>15.175000000000001</v>
          </cell>
          <cell r="AF230">
            <v>1.7000000000000002</v>
          </cell>
        </row>
        <row r="231">
          <cell r="A231" t="str">
            <v>INE09VQ01012</v>
          </cell>
          <cell r="C231" t="str">
            <v>Indigo Paints Ltd</v>
          </cell>
          <cell r="E231" t="str">
            <v>India</v>
          </cell>
          <cell r="G231">
            <v>1493.05</v>
          </cell>
          <cell r="H231">
            <v>18.245197000000001</v>
          </cell>
          <cell r="I231">
            <v>0.5</v>
          </cell>
          <cell r="J231">
            <v>4</v>
          </cell>
          <cell r="K231">
            <v>8</v>
          </cell>
          <cell r="L231">
            <v>0.99122339999999998</v>
          </cell>
          <cell r="M231">
            <v>34.65</v>
          </cell>
          <cell r="N231">
            <v>34.309913999999999</v>
          </cell>
          <cell r="O231">
            <v>0.99121787364433445</v>
          </cell>
          <cell r="P231">
            <v>43.617184000000002</v>
          </cell>
          <cell r="Q231">
            <v>34.65</v>
          </cell>
          <cell r="R231">
            <v>24.126639999999998</v>
          </cell>
          <cell r="S231">
            <v>43.61718001346231</v>
          </cell>
          <cell r="T231">
            <v>1160</v>
          </cell>
          <cell r="U231">
            <v>1521.5</v>
          </cell>
          <cell r="V231">
            <v>1970</v>
          </cell>
          <cell r="W231">
            <v>1.1789001E-4</v>
          </cell>
          <cell r="X231">
            <v>2.3207529000000001E-2</v>
          </cell>
          <cell r="Y231">
            <v>2.7855732000000001E-2</v>
          </cell>
          <cell r="Z231">
            <v>0.20508056999999999</v>
          </cell>
          <cell r="AA231">
            <v>85.5</v>
          </cell>
          <cell r="AB231">
            <v>82.699999999999989</v>
          </cell>
          <cell r="AC231">
            <v>45.2</v>
          </cell>
          <cell r="AD231">
            <v>35.699999999999996</v>
          </cell>
          <cell r="AE231">
            <v>62.274999999999991</v>
          </cell>
          <cell r="AF231">
            <v>76.2</v>
          </cell>
        </row>
        <row r="232">
          <cell r="A232" t="str">
            <v>INE203G01027</v>
          </cell>
          <cell r="C232" t="str">
            <v>Indraprastha Gas Limited</v>
          </cell>
          <cell r="E232" t="str">
            <v>India</v>
          </cell>
          <cell r="G232">
            <v>470.7</v>
          </cell>
          <cell r="H232">
            <v>5.7519939999999998</v>
          </cell>
          <cell r="I232">
            <v>0.78787878787878785</v>
          </cell>
          <cell r="J232">
            <v>26</v>
          </cell>
          <cell r="K232">
            <v>33</v>
          </cell>
          <cell r="L232">
            <v>-0.75292325000000004</v>
          </cell>
          <cell r="M232">
            <v>25.484525999999999</v>
          </cell>
          <cell r="N232">
            <v>25.677859999999999</v>
          </cell>
          <cell r="O232">
            <v>-0.75292099886828945</v>
          </cell>
          <cell r="P232">
            <v>17.256257999999999</v>
          </cell>
          <cell r="Q232">
            <v>25.484525999999999</v>
          </cell>
          <cell r="R232">
            <v>21.734043</v>
          </cell>
          <cell r="S232">
            <v>17.256260144511536</v>
          </cell>
          <cell r="T232">
            <v>345</v>
          </cell>
          <cell r="U232">
            <v>564</v>
          </cell>
          <cell r="V232">
            <v>630</v>
          </cell>
          <cell r="W232">
            <v>-2.8160709999999999E-3</v>
          </cell>
          <cell r="X232">
            <v>5.4141759999999997E-2</v>
          </cell>
          <cell r="Y232">
            <v>6.0210157E-2</v>
          </cell>
          <cell r="Z232">
            <v>0.20508056999999999</v>
          </cell>
          <cell r="AA232">
            <v>19.400000000000002</v>
          </cell>
          <cell r="AB232">
            <v>50.5</v>
          </cell>
          <cell r="AC232">
            <v>11.700000000000001</v>
          </cell>
          <cell r="AD232">
            <v>64</v>
          </cell>
          <cell r="AE232">
            <v>36.400000000000006</v>
          </cell>
          <cell r="AF232">
            <v>30.8</v>
          </cell>
        </row>
        <row r="233">
          <cell r="A233" t="str">
            <v>INE121J01017</v>
          </cell>
          <cell r="C233" t="str">
            <v>Indus Towers Limited</v>
          </cell>
          <cell r="E233" t="str">
            <v>India</v>
          </cell>
          <cell r="G233">
            <v>169.5</v>
          </cell>
          <cell r="H233">
            <v>2.0713043</v>
          </cell>
          <cell r="I233">
            <v>0.36363636363636365</v>
          </cell>
          <cell r="J233">
            <v>8</v>
          </cell>
          <cell r="K233">
            <v>22</v>
          </cell>
          <cell r="L233">
            <v>2.0078185</v>
          </cell>
          <cell r="M233">
            <v>19.302289999999999</v>
          </cell>
          <cell r="N233">
            <v>18.922363000000001</v>
          </cell>
          <cell r="O233">
            <v>2.0078200592600348</v>
          </cell>
          <cell r="P233">
            <v>210.64775</v>
          </cell>
          <cell r="Q233">
            <v>19.302289999999999</v>
          </cell>
          <cell r="R233">
            <v>6.2135625000000001</v>
          </cell>
          <cell r="S233">
            <v>210.64771618536065</v>
          </cell>
          <cell r="T233">
            <v>118</v>
          </cell>
          <cell r="U233">
            <v>162.5</v>
          </cell>
          <cell r="V233">
            <v>265</v>
          </cell>
          <cell r="W233">
            <v>4.8307767000000001E-2</v>
          </cell>
          <cell r="X233">
            <v>0.11387782</v>
          </cell>
          <cell r="Y233">
            <v>0.12605721</v>
          </cell>
          <cell r="Z233">
            <v>0.20508056999999999</v>
          </cell>
          <cell r="AA233">
            <v>90.100000000000009</v>
          </cell>
          <cell r="AB233">
            <v>94.3</v>
          </cell>
          <cell r="AC233">
            <v>85.399999999999991</v>
          </cell>
          <cell r="AD233">
            <v>22.400000000000002</v>
          </cell>
          <cell r="AE233">
            <v>73.05</v>
          </cell>
          <cell r="AF233">
            <v>89.8</v>
          </cell>
        </row>
        <row r="234">
          <cell r="A234" t="str">
            <v>INE095A01012</v>
          </cell>
          <cell r="C234" t="str">
            <v>IndusInd Bank Ltd.</v>
          </cell>
          <cell r="E234" t="str">
            <v>India</v>
          </cell>
          <cell r="G234">
            <v>1435.75</v>
          </cell>
          <cell r="H234">
            <v>17.544986999999999</v>
          </cell>
          <cell r="I234">
            <v>0.93478260869565222</v>
          </cell>
          <cell r="J234">
            <v>43</v>
          </cell>
          <cell r="K234">
            <v>46</v>
          </cell>
          <cell r="L234">
            <v>1.0863179999999999</v>
          </cell>
          <cell r="M234">
            <v>117.36902000000001</v>
          </cell>
          <cell r="N234">
            <v>116.10772</v>
          </cell>
          <cell r="O234">
            <v>1.0863188080861619</v>
          </cell>
          <cell r="P234">
            <v>1.7082846</v>
          </cell>
          <cell r="Q234">
            <v>117.36902000000001</v>
          </cell>
          <cell r="R234">
            <v>115.3977</v>
          </cell>
          <cell r="S234">
            <v>1.7082836139715063</v>
          </cell>
          <cell r="T234">
            <v>1140</v>
          </cell>
          <cell r="U234">
            <v>1638</v>
          </cell>
          <cell r="V234">
            <v>1872</v>
          </cell>
          <cell r="W234">
            <v>0.13450772999999999</v>
          </cell>
          <cell r="X234">
            <v>8.1747529999999999E-2</v>
          </cell>
          <cell r="Y234">
            <v>9.7444119999999995E-2</v>
          </cell>
          <cell r="Z234">
            <v>0.20508056999999999</v>
          </cell>
          <cell r="AA234">
            <v>85.9</v>
          </cell>
          <cell r="AB234">
            <v>25.8</v>
          </cell>
          <cell r="AC234">
            <v>96.6</v>
          </cell>
          <cell r="AD234">
            <v>81.899999999999991</v>
          </cell>
          <cell r="AE234">
            <v>72.55</v>
          </cell>
          <cell r="AF234">
            <v>89.2</v>
          </cell>
        </row>
        <row r="235">
          <cell r="A235" t="str">
            <v>INE483S01020</v>
          </cell>
          <cell r="C235" t="str">
            <v>Infibeam Avenues Ltd.</v>
          </cell>
          <cell r="E235" t="str">
            <v>India</v>
          </cell>
          <cell r="G235">
            <v>14.92</v>
          </cell>
          <cell r="H235">
            <v>0.18232366</v>
          </cell>
          <cell r="I235">
            <v>1</v>
          </cell>
          <cell r="J235">
            <v>1</v>
          </cell>
          <cell r="K235">
            <v>1</v>
          </cell>
          <cell r="L235">
            <v>0</v>
          </cell>
          <cell r="M235">
            <v>0.48</v>
          </cell>
          <cell r="N235">
            <v>0.48</v>
          </cell>
          <cell r="O235">
            <v>0</v>
          </cell>
          <cell r="P235">
            <v>23.076924999999999</v>
          </cell>
          <cell r="Q235">
            <v>0.48</v>
          </cell>
          <cell r="R235">
            <v>0.39</v>
          </cell>
          <cell r="S235">
            <v>23.076923076923062</v>
          </cell>
          <cell r="T235">
            <v>28</v>
          </cell>
          <cell r="U235">
            <v>28</v>
          </cell>
          <cell r="V235">
            <v>28</v>
          </cell>
          <cell r="W235">
            <v>0</v>
          </cell>
          <cell r="X235">
            <v>3.2171579999999998E-2</v>
          </cell>
          <cell r="Y235">
            <v>4.2895443999999998E-2</v>
          </cell>
          <cell r="Z235">
            <v>0.20508056999999999</v>
          </cell>
          <cell r="AA235">
            <v>33.5</v>
          </cell>
          <cell r="AB235">
            <v>60.9</v>
          </cell>
          <cell r="AC235">
            <v>13.900000000000002</v>
          </cell>
          <cell r="AD235">
            <v>85.7</v>
          </cell>
          <cell r="AE235">
            <v>48.5</v>
          </cell>
          <cell r="AF235">
            <v>50.9</v>
          </cell>
        </row>
        <row r="236">
          <cell r="A236" t="str">
            <v>INE663F01024</v>
          </cell>
          <cell r="C236" t="str">
            <v>Info Edge India Ltd.</v>
          </cell>
          <cell r="E236" t="str">
            <v>India</v>
          </cell>
          <cell r="G236">
            <v>4566.75</v>
          </cell>
          <cell r="H236">
            <v>55.806072</v>
          </cell>
          <cell r="I236">
            <v>0.61904761904761907</v>
          </cell>
          <cell r="J236">
            <v>13</v>
          </cell>
          <cell r="K236">
            <v>21</v>
          </cell>
          <cell r="L236">
            <v>0.39705004999999999</v>
          </cell>
          <cell r="M236">
            <v>62.370350000000002</v>
          </cell>
          <cell r="N236">
            <v>62.123688000000001</v>
          </cell>
          <cell r="O236">
            <v>0.39704983387336412</v>
          </cell>
          <cell r="P236">
            <v>17.454308000000001</v>
          </cell>
          <cell r="Q236">
            <v>62.370350000000002</v>
          </cell>
          <cell r="R236">
            <v>53.101799999999997</v>
          </cell>
          <cell r="S236">
            <v>17.454304750498117</v>
          </cell>
          <cell r="T236">
            <v>3000</v>
          </cell>
          <cell r="U236">
            <v>4920</v>
          </cell>
          <cell r="V236">
            <v>5770</v>
          </cell>
          <cell r="W236">
            <v>9.3140142999999995E-3</v>
          </cell>
          <cell r="X236">
            <v>1.3657492E-2</v>
          </cell>
          <cell r="Y236">
            <v>1.6793828E-2</v>
          </cell>
          <cell r="Z236">
            <v>0.20508056999999999</v>
          </cell>
          <cell r="AA236">
            <v>79.7</v>
          </cell>
          <cell r="AB236">
            <v>50.7</v>
          </cell>
          <cell r="AC236">
            <v>61.7</v>
          </cell>
          <cell r="AD236">
            <v>49.5</v>
          </cell>
          <cell r="AE236">
            <v>60.400000000000006</v>
          </cell>
          <cell r="AF236">
            <v>73.900000000000006</v>
          </cell>
        </row>
        <row r="237">
          <cell r="A237" t="str">
            <v>INE009A01021</v>
          </cell>
          <cell r="C237" t="str">
            <v>Infosys Limited</v>
          </cell>
          <cell r="E237" t="str">
            <v>India</v>
          </cell>
          <cell r="G237">
            <v>1337.25</v>
          </cell>
          <cell r="H237">
            <v>16.341308999999999</v>
          </cell>
          <cell r="I237">
            <v>0.36734693877551022</v>
          </cell>
          <cell r="J237">
            <v>18</v>
          </cell>
          <cell r="K237">
            <v>49</v>
          </cell>
          <cell r="L237">
            <v>-4.7392554000000002</v>
          </cell>
          <cell r="M237">
            <v>61.226031999999996</v>
          </cell>
          <cell r="N237">
            <v>64.272049999999993</v>
          </cell>
          <cell r="O237">
            <v>-4.7392575777495782</v>
          </cell>
          <cell r="P237">
            <v>-4.9811490000000003</v>
          </cell>
          <cell r="Q237">
            <v>61.226031999999996</v>
          </cell>
          <cell r="R237">
            <v>64.435670000000002</v>
          </cell>
          <cell r="S237">
            <v>-4.981150968089576</v>
          </cell>
          <cell r="T237">
            <v>1065.4637</v>
          </cell>
          <cell r="U237">
            <v>1430</v>
          </cell>
          <cell r="V237">
            <v>1803.0924</v>
          </cell>
          <cell r="W237">
            <v>-3.8865127999999999E-2</v>
          </cell>
          <cell r="X237">
            <v>4.5785032000000003E-2</v>
          </cell>
          <cell r="Y237">
            <v>5.134147E-2</v>
          </cell>
          <cell r="Z237">
            <v>0.20508056999999999</v>
          </cell>
          <cell r="AA237">
            <v>4.8</v>
          </cell>
          <cell r="AB237">
            <v>6.2</v>
          </cell>
          <cell r="AC237">
            <v>1.7000000000000002</v>
          </cell>
          <cell r="AD237">
            <v>22.7</v>
          </cell>
          <cell r="AE237">
            <v>8.85</v>
          </cell>
          <cell r="AF237">
            <v>0.89999999999999991</v>
          </cell>
        </row>
        <row r="238">
          <cell r="A238" t="str">
            <v>INE312H01016</v>
          </cell>
          <cell r="C238" t="str">
            <v>Inox Leisure Limited</v>
          </cell>
          <cell r="E238" t="str">
            <v>India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8.31</v>
          </cell>
          <cell r="S238">
            <v>-100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 t="e">
            <v>#N/A</v>
          </cell>
          <cell r="Z238">
            <v>0.20508056999999999</v>
          </cell>
          <cell r="AA238">
            <v>33.5</v>
          </cell>
          <cell r="AB238">
            <v>11.600000000000001</v>
          </cell>
          <cell r="AC238">
            <v>13.900000000000002</v>
          </cell>
          <cell r="AD238">
            <v>1.7000000000000002</v>
          </cell>
          <cell r="AE238">
            <v>15.175000000000001</v>
          </cell>
          <cell r="AF238">
            <v>1.7000000000000002</v>
          </cell>
        </row>
        <row r="239">
          <cell r="A239" t="str">
            <v>INE306R01017</v>
          </cell>
          <cell r="C239" t="str">
            <v>Intellect Design Arena Ltd</v>
          </cell>
          <cell r="E239" t="str">
            <v>India</v>
          </cell>
          <cell r="G239">
            <v>630.85</v>
          </cell>
          <cell r="H239">
            <v>7.7090399999999999</v>
          </cell>
          <cell r="I239">
            <v>0.4</v>
          </cell>
          <cell r="J239">
            <v>2</v>
          </cell>
          <cell r="K239">
            <v>5</v>
          </cell>
          <cell r="L239">
            <v>-1.4283688999999999</v>
          </cell>
          <cell r="M239">
            <v>24.690930000000002</v>
          </cell>
          <cell r="N239">
            <v>25.048717</v>
          </cell>
          <cell r="O239">
            <v>-1.4283645745209128</v>
          </cell>
          <cell r="P239">
            <v>36.952972000000003</v>
          </cell>
          <cell r="Q239">
            <v>24.690930000000002</v>
          </cell>
          <cell r="R239">
            <v>18.028765</v>
          </cell>
          <cell r="S239">
            <v>36.952974870990893</v>
          </cell>
          <cell r="T239">
            <v>488.00220000000002</v>
          </cell>
          <cell r="U239">
            <v>584.11659999999995</v>
          </cell>
          <cell r="V239">
            <v>658.43097</v>
          </cell>
          <cell r="W239">
            <v>6.8455830000000009E-2</v>
          </cell>
          <cell r="X239">
            <v>3.9139147999999999E-2</v>
          </cell>
          <cell r="Y239">
            <v>4.8150588000000001E-2</v>
          </cell>
          <cell r="Z239">
            <v>0.20508056999999999</v>
          </cell>
          <cell r="AA239">
            <v>12.4</v>
          </cell>
          <cell r="AB239">
            <v>78.7</v>
          </cell>
          <cell r="AC239">
            <v>90.8</v>
          </cell>
          <cell r="AD239">
            <v>26.1</v>
          </cell>
          <cell r="AE239">
            <v>52</v>
          </cell>
          <cell r="AF239">
            <v>55.500000000000007</v>
          </cell>
        </row>
        <row r="240">
          <cell r="A240" t="str">
            <v>INE646L01027</v>
          </cell>
          <cell r="C240" t="str">
            <v>InterGlobe Aviation Ltd</v>
          </cell>
          <cell r="E240" t="str">
            <v>India</v>
          </cell>
          <cell r="G240">
            <v>2668.6</v>
          </cell>
          <cell r="H240">
            <v>32.610520000000001</v>
          </cell>
          <cell r="I240">
            <v>0.82608695652173914</v>
          </cell>
          <cell r="J240">
            <v>19</v>
          </cell>
          <cell r="K240">
            <v>23</v>
          </cell>
          <cell r="L240">
            <v>5.1830597000000003</v>
          </cell>
          <cell r="M240">
            <v>132.31093999999999</v>
          </cell>
          <cell r="N240">
            <v>125.791115</v>
          </cell>
          <cell r="O240">
            <v>5.1830568478544725</v>
          </cell>
          <cell r="P240">
            <v>100000</v>
          </cell>
          <cell r="Q240">
            <v>132.31093999999999</v>
          </cell>
          <cell r="R240">
            <v>-9.91371</v>
          </cell>
          <cell r="S240">
            <v>-1434.6258867769986</v>
          </cell>
          <cell r="T240">
            <v>1600</v>
          </cell>
          <cell r="U240">
            <v>2800</v>
          </cell>
          <cell r="V240">
            <v>3321</v>
          </cell>
          <cell r="W240">
            <v>4.9314547E-2</v>
          </cell>
          <cell r="X240">
            <v>4.9580656000000001E-2</v>
          </cell>
          <cell r="Y240">
            <v>5.3723350000000003E-2</v>
          </cell>
          <cell r="Z240">
            <v>0.20508056999999999</v>
          </cell>
          <cell r="AA240">
            <v>94.899999999999991</v>
          </cell>
          <cell r="AB240">
            <v>96.7</v>
          </cell>
          <cell r="AC240">
            <v>85.8</v>
          </cell>
          <cell r="AD240">
            <v>67.400000000000006</v>
          </cell>
          <cell r="AE240">
            <v>86.199999999999989</v>
          </cell>
          <cell r="AF240">
            <v>98.2</v>
          </cell>
        </row>
        <row r="241">
          <cell r="A241" t="str">
            <v>INE571A01038</v>
          </cell>
          <cell r="C241" t="str">
            <v>IPCA Laboratories Limited</v>
          </cell>
          <cell r="E241" t="str">
            <v>India</v>
          </cell>
          <cell r="G241">
            <v>791</v>
          </cell>
          <cell r="H241">
            <v>9.6660869999999992</v>
          </cell>
          <cell r="I241">
            <v>0.2857142857142857</v>
          </cell>
          <cell r="J241">
            <v>4</v>
          </cell>
          <cell r="K241">
            <v>14</v>
          </cell>
          <cell r="L241">
            <v>-3.3865750000000001</v>
          </cell>
          <cell r="M241">
            <v>31.152721</v>
          </cell>
          <cell r="N241">
            <v>32.244712999999997</v>
          </cell>
          <cell r="O241">
            <v>-3.3865768940166907</v>
          </cell>
          <cell r="P241">
            <v>47.392384</v>
          </cell>
          <cell r="Q241">
            <v>31.152721</v>
          </cell>
          <cell r="R241">
            <v>21.135909999999999</v>
          </cell>
          <cell r="S241">
            <v>47.392381023575524</v>
          </cell>
          <cell r="T241">
            <v>670</v>
          </cell>
          <cell r="U241">
            <v>795</v>
          </cell>
          <cell r="V241">
            <v>1010</v>
          </cell>
          <cell r="W241">
            <v>-1.3130635999999999E-2</v>
          </cell>
          <cell r="X241">
            <v>3.9383969999999997E-2</v>
          </cell>
          <cell r="Y241">
            <v>4.8635945E-2</v>
          </cell>
          <cell r="Z241">
            <v>0.20508056999999999</v>
          </cell>
          <cell r="AA241">
            <v>6.8000000000000007</v>
          </cell>
          <cell r="AB241">
            <v>84.5</v>
          </cell>
          <cell r="AC241">
            <v>5.8999999999999995</v>
          </cell>
          <cell r="AD241">
            <v>17.7</v>
          </cell>
          <cell r="AE241">
            <v>28.725000000000001</v>
          </cell>
          <cell r="AF241">
            <v>20.3</v>
          </cell>
        </row>
        <row r="242">
          <cell r="A242" t="str">
            <v>INE821I01022</v>
          </cell>
          <cell r="C242" t="str">
            <v>IRB Infrastructure Developers Limited</v>
          </cell>
          <cell r="E242" t="str">
            <v>India</v>
          </cell>
          <cell r="G242">
            <v>25.64</v>
          </cell>
          <cell r="H242">
            <v>0.31332295999999998</v>
          </cell>
          <cell r="I242">
            <v>0.625</v>
          </cell>
          <cell r="J242">
            <v>5</v>
          </cell>
          <cell r="K242">
            <v>8</v>
          </cell>
          <cell r="L242">
            <v>0</v>
          </cell>
          <cell r="M242">
            <v>1.4504651</v>
          </cell>
          <cell r="N242">
            <v>1.4504651</v>
          </cell>
          <cell r="O242">
            <v>0</v>
          </cell>
          <cell r="P242">
            <v>27.810257</v>
          </cell>
          <cell r="Q242">
            <v>1.4504651</v>
          </cell>
          <cell r="R242">
            <v>1.1348585</v>
          </cell>
          <cell r="S242">
            <v>27.810215987279463</v>
          </cell>
          <cell r="T242">
            <v>30</v>
          </cell>
          <cell r="U242">
            <v>32</v>
          </cell>
          <cell r="V242">
            <v>36</v>
          </cell>
          <cell r="W242">
            <v>0</v>
          </cell>
          <cell r="X242">
            <v>5.6570402999999998E-2</v>
          </cell>
          <cell r="Y242">
            <v>7.1630150000000004E-2</v>
          </cell>
          <cell r="Z242">
            <v>0.20508056999999999</v>
          </cell>
          <cell r="AA242">
            <v>33.5</v>
          </cell>
          <cell r="AB242">
            <v>67.300000000000011</v>
          </cell>
          <cell r="AC242">
            <v>13.900000000000002</v>
          </cell>
          <cell r="AD242">
            <v>50</v>
          </cell>
          <cell r="AE242">
            <v>41.175000000000004</v>
          </cell>
          <cell r="AF242">
            <v>37.200000000000003</v>
          </cell>
        </row>
        <row r="243">
          <cell r="A243" t="str">
            <v>INE962Y01021</v>
          </cell>
          <cell r="C243" t="str">
            <v>IRCON International Ltd.</v>
          </cell>
          <cell r="E243" t="str">
            <v>India</v>
          </cell>
          <cell r="G243">
            <v>92.81</v>
          </cell>
          <cell r="H243">
            <v>1.1341460000000001</v>
          </cell>
          <cell r="I243">
            <v>1</v>
          </cell>
          <cell r="J243">
            <v>1</v>
          </cell>
          <cell r="K243">
            <v>1</v>
          </cell>
          <cell r="L243">
            <v>0</v>
          </cell>
          <cell r="M243">
            <v>7.5</v>
          </cell>
          <cell r="N243">
            <v>7.5</v>
          </cell>
          <cell r="O243">
            <v>0</v>
          </cell>
          <cell r="P243">
            <v>-2.5974002</v>
          </cell>
          <cell r="Q243">
            <v>7.5</v>
          </cell>
          <cell r="R243">
            <v>7.7</v>
          </cell>
          <cell r="S243">
            <v>-2.5974025974025983</v>
          </cell>
          <cell r="T243">
            <v>90</v>
          </cell>
          <cell r="U243">
            <v>90</v>
          </cell>
          <cell r="V243">
            <v>90</v>
          </cell>
          <cell r="W243">
            <v>0</v>
          </cell>
          <cell r="X243">
            <v>8.0810264000000007E-2</v>
          </cell>
          <cell r="Y243">
            <v>8.4042675999999997E-2</v>
          </cell>
          <cell r="Z243">
            <v>0.20508056999999999</v>
          </cell>
          <cell r="AA243">
            <v>33.5</v>
          </cell>
          <cell r="AB243">
            <v>8.7999999999999989</v>
          </cell>
          <cell r="AC243">
            <v>13.900000000000002</v>
          </cell>
          <cell r="AD243">
            <v>85.7</v>
          </cell>
          <cell r="AE243">
            <v>35.475000000000001</v>
          </cell>
          <cell r="AF243">
            <v>26.6</v>
          </cell>
        </row>
        <row r="244">
          <cell r="A244" t="str">
            <v>INE154A01025</v>
          </cell>
          <cell r="C244" t="str">
            <v>ITC Limited</v>
          </cell>
          <cell r="E244" t="str">
            <v>India</v>
          </cell>
          <cell r="G244">
            <v>470.9</v>
          </cell>
          <cell r="H244">
            <v>5.7544380000000004</v>
          </cell>
          <cell r="I244">
            <v>0.92105263157894735</v>
          </cell>
          <cell r="J244">
            <v>35</v>
          </cell>
          <cell r="K244">
            <v>38</v>
          </cell>
          <cell r="L244">
            <v>0.18827975999999999</v>
          </cell>
          <cell r="M244">
            <v>17.033854999999999</v>
          </cell>
          <cell r="N244">
            <v>17.001843999999998</v>
          </cell>
          <cell r="O244">
            <v>0.18827957720350952</v>
          </cell>
          <cell r="P244">
            <v>12.441614</v>
          </cell>
          <cell r="Q244">
            <v>17.033854999999999</v>
          </cell>
          <cell r="R244">
            <v>15.149067000000001</v>
          </cell>
          <cell r="S244">
            <v>12.441611090636794</v>
          </cell>
          <cell r="T244">
            <v>400</v>
          </cell>
          <cell r="U244">
            <v>475</v>
          </cell>
          <cell r="V244">
            <v>565</v>
          </cell>
          <cell r="W244">
            <v>1.515323E-2</v>
          </cell>
          <cell r="X244">
            <v>3.617298E-2</v>
          </cell>
          <cell r="Y244">
            <v>3.9981200000000001E-2</v>
          </cell>
          <cell r="Z244">
            <v>0.20508056999999999</v>
          </cell>
          <cell r="AA244">
            <v>74.400000000000006</v>
          </cell>
          <cell r="AB244">
            <v>42.8</v>
          </cell>
          <cell r="AC244">
            <v>66.7</v>
          </cell>
          <cell r="AD244">
            <v>81.100000000000009</v>
          </cell>
          <cell r="AE244">
            <v>66.25</v>
          </cell>
          <cell r="AF244">
            <v>81.399999999999991</v>
          </cell>
        </row>
        <row r="245">
          <cell r="A245" t="str">
            <v>INE248A01017</v>
          </cell>
          <cell r="C245" t="str">
            <v>ITI Limited</v>
          </cell>
          <cell r="E245" t="str">
            <v>India</v>
          </cell>
          <cell r="G245">
            <v>109.9</v>
          </cell>
          <cell r="H245">
            <v>1.3429873000000001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 t="e">
            <v>#N/A</v>
          </cell>
          <cell r="Z245">
            <v>0.20508056999999999</v>
          </cell>
          <cell r="AA245">
            <v>33.5</v>
          </cell>
          <cell r="AB245">
            <v>11.600000000000001</v>
          </cell>
          <cell r="AC245">
            <v>13.900000000000002</v>
          </cell>
          <cell r="AD245">
            <v>1.7000000000000002</v>
          </cell>
          <cell r="AE245">
            <v>15.175000000000001</v>
          </cell>
          <cell r="AF245">
            <v>1.7000000000000002</v>
          </cell>
        </row>
        <row r="246">
          <cell r="A246" t="str">
            <v>INE039C01032</v>
          </cell>
          <cell r="C246" t="str">
            <v>Jamna Auto Industries Limited</v>
          </cell>
          <cell r="E246" t="str">
            <v>India</v>
          </cell>
          <cell r="G246">
            <v>108.55</v>
          </cell>
          <cell r="H246">
            <v>1.3264902999999999</v>
          </cell>
          <cell r="I246">
            <v>0.66666666666666663</v>
          </cell>
          <cell r="J246">
            <v>2</v>
          </cell>
          <cell r="K246">
            <v>3</v>
          </cell>
          <cell r="L246">
            <v>-0.90090007000000005</v>
          </cell>
          <cell r="M246">
            <v>5.1333330000000004</v>
          </cell>
          <cell r="N246">
            <v>5.18</v>
          </cell>
          <cell r="O246">
            <v>-0.90090733590731942</v>
          </cell>
          <cell r="P246">
            <v>10.831220999999999</v>
          </cell>
          <cell r="Q246">
            <v>5.1333330000000004</v>
          </cell>
          <cell r="R246">
            <v>4.6316667000000002</v>
          </cell>
          <cell r="S246">
            <v>10.831226262459692</v>
          </cell>
          <cell r="T246">
            <v>106</v>
          </cell>
          <cell r="U246">
            <v>129</v>
          </cell>
          <cell r="V246">
            <v>139</v>
          </cell>
          <cell r="W246">
            <v>0</v>
          </cell>
          <cell r="X246">
            <v>4.7290035000000001E-2</v>
          </cell>
          <cell r="Y246">
            <v>5.496699E-2</v>
          </cell>
          <cell r="Z246">
            <v>0.20508056999999999</v>
          </cell>
          <cell r="AA246">
            <v>17.399999999999999</v>
          </cell>
          <cell r="AB246">
            <v>40.200000000000003</v>
          </cell>
          <cell r="AC246">
            <v>13.900000000000002</v>
          </cell>
          <cell r="AD246">
            <v>55.300000000000004</v>
          </cell>
          <cell r="AE246">
            <v>31.700000000000003</v>
          </cell>
          <cell r="AF246">
            <v>22.5</v>
          </cell>
        </row>
        <row r="247">
          <cell r="A247" t="str">
            <v>INE572A01028</v>
          </cell>
          <cell r="C247" t="str">
            <v>JB Chemicals &amp; Pharmaceuticals Ltd.</v>
          </cell>
          <cell r="E247" t="str">
            <v>India</v>
          </cell>
          <cell r="G247">
            <v>2440.0500000000002</v>
          </cell>
          <cell r="H247">
            <v>29.817616999999998</v>
          </cell>
          <cell r="I247">
            <v>0.8</v>
          </cell>
          <cell r="J247">
            <v>12</v>
          </cell>
          <cell r="K247">
            <v>15</v>
          </cell>
          <cell r="L247">
            <v>0</v>
          </cell>
          <cell r="M247">
            <v>71.746709999999993</v>
          </cell>
          <cell r="N247">
            <v>71.746709999999993</v>
          </cell>
          <cell r="O247">
            <v>0</v>
          </cell>
          <cell r="P247">
            <v>27.996704000000001</v>
          </cell>
          <cell r="Q247">
            <v>71.746709999999993</v>
          </cell>
          <cell r="R247">
            <v>56.053561999999999</v>
          </cell>
          <cell r="S247">
            <v>27.996700727065281</v>
          </cell>
          <cell r="T247">
            <v>1903</v>
          </cell>
          <cell r="U247">
            <v>2426</v>
          </cell>
          <cell r="V247">
            <v>2680</v>
          </cell>
          <cell r="W247">
            <v>1.8106899000000002E-3</v>
          </cell>
          <cell r="X247">
            <v>2.9403787000000001E-2</v>
          </cell>
          <cell r="Y247">
            <v>3.5621837000000003E-2</v>
          </cell>
          <cell r="Z247">
            <v>0.20508056999999999</v>
          </cell>
          <cell r="AA247">
            <v>33.5</v>
          </cell>
          <cell r="AB247">
            <v>67.7</v>
          </cell>
          <cell r="AC247">
            <v>47.199999999999996</v>
          </cell>
          <cell r="AD247">
            <v>64.2</v>
          </cell>
          <cell r="AE247">
            <v>53.150000000000006</v>
          </cell>
          <cell r="AF247">
            <v>58.699999999999996</v>
          </cell>
        </row>
        <row r="248">
          <cell r="A248" t="str">
            <v>INE455T01018</v>
          </cell>
          <cell r="C248" t="str">
            <v>Jindal Stainless (Hisar) Ltd.</v>
          </cell>
          <cell r="E248" t="str">
            <v>India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53.5</v>
          </cell>
          <cell r="S248">
            <v>-100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 t="e">
            <v>#N/A</v>
          </cell>
          <cell r="Z248">
            <v>0.20508056999999999</v>
          </cell>
          <cell r="AA248">
            <v>33.5</v>
          </cell>
          <cell r="AB248">
            <v>11.600000000000001</v>
          </cell>
          <cell r="AC248">
            <v>13.900000000000002</v>
          </cell>
          <cell r="AD248">
            <v>1.7000000000000002</v>
          </cell>
          <cell r="AE248">
            <v>15.175000000000001</v>
          </cell>
          <cell r="AF248">
            <v>1.7000000000000002</v>
          </cell>
        </row>
        <row r="249">
          <cell r="A249" t="str">
            <v>INE220G01021</v>
          </cell>
          <cell r="C249" t="str">
            <v>Jindal Stainless Limited</v>
          </cell>
          <cell r="E249" t="str">
            <v>India</v>
          </cell>
          <cell r="G249">
            <v>360.65</v>
          </cell>
          <cell r="H249">
            <v>4.4071736000000001</v>
          </cell>
          <cell r="I249">
            <v>1</v>
          </cell>
          <cell r="J249">
            <v>7</v>
          </cell>
          <cell r="K249">
            <v>7</v>
          </cell>
          <cell r="L249">
            <v>0.1978676</v>
          </cell>
          <cell r="M249">
            <v>36.171430000000001</v>
          </cell>
          <cell r="N249">
            <v>36.1</v>
          </cell>
          <cell r="O249">
            <v>0.19786703601107902</v>
          </cell>
          <cell r="P249">
            <v>49.778174999999997</v>
          </cell>
          <cell r="Q249">
            <v>36.171430000000001</v>
          </cell>
          <cell r="R249">
            <v>24.15</v>
          </cell>
          <cell r="S249">
            <v>49.778178053830246</v>
          </cell>
          <cell r="T249">
            <v>350</v>
          </cell>
          <cell r="U249">
            <v>380</v>
          </cell>
          <cell r="V249">
            <v>498</v>
          </cell>
          <cell r="W249">
            <v>5.9233460000000002E-2</v>
          </cell>
          <cell r="X249">
            <v>0.100295104</v>
          </cell>
          <cell r="Y249">
            <v>0.12758710000000001</v>
          </cell>
          <cell r="Z249">
            <v>0.20508056999999999</v>
          </cell>
          <cell r="AA249">
            <v>74.599999999999994</v>
          </cell>
          <cell r="AB249">
            <v>85.3</v>
          </cell>
          <cell r="AC249">
            <v>89</v>
          </cell>
          <cell r="AD249">
            <v>85.7</v>
          </cell>
          <cell r="AE249">
            <v>83.649999999999991</v>
          </cell>
          <cell r="AF249">
            <v>97</v>
          </cell>
        </row>
        <row r="250">
          <cell r="A250" t="str">
            <v>INE749A01030</v>
          </cell>
          <cell r="C250" t="str">
            <v>Jindal Steel &amp; Power Ltd.</v>
          </cell>
          <cell r="E250" t="str">
            <v>India</v>
          </cell>
          <cell r="G250">
            <v>629.4</v>
          </cell>
          <cell r="H250">
            <v>7.6913213999999996</v>
          </cell>
          <cell r="I250">
            <v>0.73913043478260865</v>
          </cell>
          <cell r="J250">
            <v>17</v>
          </cell>
          <cell r="K250">
            <v>23</v>
          </cell>
          <cell r="L250">
            <v>-1.0834702</v>
          </cell>
          <cell r="M250">
            <v>51.328594000000002</v>
          </cell>
          <cell r="N250">
            <v>51.890816000000001</v>
          </cell>
          <cell r="O250">
            <v>-1.0834711098010041</v>
          </cell>
          <cell r="P250">
            <v>5.4006515000000004</v>
          </cell>
          <cell r="Q250">
            <v>51.328594000000002</v>
          </cell>
          <cell r="R250">
            <v>48.698554999999999</v>
          </cell>
          <cell r="S250">
            <v>5.4006510049425582</v>
          </cell>
          <cell r="T250">
            <v>385</v>
          </cell>
          <cell r="U250">
            <v>665</v>
          </cell>
          <cell r="V250">
            <v>800</v>
          </cell>
          <cell r="W250">
            <v>8.0803219999999992E-3</v>
          </cell>
          <cell r="X250">
            <v>8.1551620000000005E-2</v>
          </cell>
          <cell r="Y250">
            <v>0.106277734</v>
          </cell>
          <cell r="Z250">
            <v>0.20508056999999999</v>
          </cell>
          <cell r="AA250">
            <v>15</v>
          </cell>
          <cell r="AB250">
            <v>32.6</v>
          </cell>
          <cell r="AC250">
            <v>59.5</v>
          </cell>
          <cell r="AD250">
            <v>63</v>
          </cell>
          <cell r="AE250">
            <v>42.524999999999999</v>
          </cell>
          <cell r="AF250">
            <v>40.200000000000003</v>
          </cell>
        </row>
        <row r="251">
          <cell r="A251" t="str">
            <v>INE823G01014</v>
          </cell>
          <cell r="C251" t="str">
            <v>J.K. Cement Ltd.</v>
          </cell>
          <cell r="E251" t="str">
            <v>India</v>
          </cell>
          <cell r="G251">
            <v>3144.55</v>
          </cell>
          <cell r="H251">
            <v>38.426665999999997</v>
          </cell>
          <cell r="I251">
            <v>0.5</v>
          </cell>
          <cell r="J251">
            <v>12</v>
          </cell>
          <cell r="K251">
            <v>24</v>
          </cell>
          <cell r="L251">
            <v>0</v>
          </cell>
          <cell r="M251">
            <v>102.68886999999999</v>
          </cell>
          <cell r="N251">
            <v>102.68886999999999</v>
          </cell>
          <cell r="O251">
            <v>0</v>
          </cell>
          <cell r="P251">
            <v>62.295974999999999</v>
          </cell>
          <cell r="Q251">
            <v>102.68886999999999</v>
          </cell>
          <cell r="R251">
            <v>63.272593999999998</v>
          </cell>
          <cell r="S251">
            <v>62.295969721108627</v>
          </cell>
          <cell r="T251">
            <v>2265</v>
          </cell>
          <cell r="U251">
            <v>3498.5</v>
          </cell>
          <cell r="V251">
            <v>4000</v>
          </cell>
          <cell r="W251">
            <v>2.5274947000000002E-2</v>
          </cell>
          <cell r="X251">
            <v>3.2656143999999998E-2</v>
          </cell>
          <cell r="Y251">
            <v>4.3994498E-2</v>
          </cell>
          <cell r="Z251">
            <v>0.20508056999999999</v>
          </cell>
          <cell r="AA251">
            <v>33.5</v>
          </cell>
          <cell r="AB251">
            <v>89.5</v>
          </cell>
          <cell r="AC251">
            <v>74.5</v>
          </cell>
          <cell r="AD251">
            <v>35.699999999999996</v>
          </cell>
          <cell r="AE251">
            <v>58.3</v>
          </cell>
          <cell r="AF251">
            <v>69.899999999999991</v>
          </cell>
        </row>
        <row r="252">
          <cell r="A252" t="str">
            <v>INE786A01032</v>
          </cell>
          <cell r="C252" t="str">
            <v>JK Lakshmi Cement Limited</v>
          </cell>
          <cell r="E252" t="str">
            <v>India</v>
          </cell>
          <cell r="G252">
            <v>669.5</v>
          </cell>
          <cell r="H252">
            <v>8.1813470000000006</v>
          </cell>
          <cell r="I252">
            <v>0.75</v>
          </cell>
          <cell r="J252">
            <v>15</v>
          </cell>
          <cell r="K252">
            <v>20</v>
          </cell>
          <cell r="L252">
            <v>0</v>
          </cell>
          <cell r="M252">
            <v>42.346663999999997</v>
          </cell>
          <cell r="N252">
            <v>42.346663999999997</v>
          </cell>
          <cell r="O252">
            <v>0</v>
          </cell>
          <cell r="P252">
            <v>29.617080000000001</v>
          </cell>
          <cell r="Q252">
            <v>42.346663999999997</v>
          </cell>
          <cell r="R252">
            <v>32.670589999999997</v>
          </cell>
          <cell r="S252">
            <v>29.617077622412079</v>
          </cell>
          <cell r="T252">
            <v>494</v>
          </cell>
          <cell r="U252">
            <v>850</v>
          </cell>
          <cell r="V252">
            <v>1000</v>
          </cell>
          <cell r="W252">
            <v>9.1240875000000001E-4</v>
          </cell>
          <cell r="X252">
            <v>6.3251175000000007E-2</v>
          </cell>
          <cell r="Y252">
            <v>8.2873605000000003E-2</v>
          </cell>
          <cell r="Z252">
            <v>0.20508056999999999</v>
          </cell>
          <cell r="AA252">
            <v>33.5</v>
          </cell>
          <cell r="AB252">
            <v>69.099999999999994</v>
          </cell>
          <cell r="AC252">
            <v>46</v>
          </cell>
          <cell r="AD252">
            <v>63.2</v>
          </cell>
          <cell r="AE252">
            <v>52.95</v>
          </cell>
          <cell r="AF252">
            <v>57.499999999999993</v>
          </cell>
        </row>
        <row r="253">
          <cell r="A253" t="str">
            <v>INE789E01012</v>
          </cell>
          <cell r="C253" t="str">
            <v>JK Paper Limited</v>
          </cell>
          <cell r="E253" t="str">
            <v>India</v>
          </cell>
          <cell r="G253">
            <v>313.25</v>
          </cell>
          <cell r="H253">
            <v>3.8279413999999998</v>
          </cell>
          <cell r="I253">
            <v>0.66666666666666663</v>
          </cell>
          <cell r="J253">
            <v>2</v>
          </cell>
          <cell r="K253">
            <v>3</v>
          </cell>
          <cell r="L253">
            <v>1.7614662999999999</v>
          </cell>
          <cell r="M253">
            <v>55.46</v>
          </cell>
          <cell r="N253">
            <v>54.5</v>
          </cell>
          <cell r="O253">
            <v>1.7614678899082525</v>
          </cell>
          <cell r="P253">
            <v>-24.200455000000002</v>
          </cell>
          <cell r="Q253">
            <v>55.46</v>
          </cell>
          <cell r="R253">
            <v>73.166663999999997</v>
          </cell>
          <cell r="S253">
            <v>-24.200452818239736</v>
          </cell>
          <cell r="T253">
            <v>409</v>
          </cell>
          <cell r="U253">
            <v>415</v>
          </cell>
          <cell r="V253">
            <v>500</v>
          </cell>
          <cell r="W253">
            <v>-7.0224679999999998E-2</v>
          </cell>
          <cell r="X253">
            <v>0.17704708999999999</v>
          </cell>
          <cell r="Y253">
            <v>0.17661611999999999</v>
          </cell>
          <cell r="Z253">
            <v>0.20508056999999999</v>
          </cell>
          <cell r="AA253">
            <v>89.3</v>
          </cell>
          <cell r="AB253">
            <v>1.7999999999999998</v>
          </cell>
          <cell r="AC253">
            <v>0.70000000000000007</v>
          </cell>
          <cell r="AD253">
            <v>55.300000000000004</v>
          </cell>
          <cell r="AE253">
            <v>36.774999999999999</v>
          </cell>
          <cell r="AF253">
            <v>31.8</v>
          </cell>
        </row>
        <row r="254">
          <cell r="A254" t="str">
            <v>INE780C01023</v>
          </cell>
          <cell r="C254" t="str">
            <v>JM Financial Limited</v>
          </cell>
          <cell r="E254" t="str">
            <v>India</v>
          </cell>
          <cell r="G254">
            <v>72.8</v>
          </cell>
          <cell r="H254">
            <v>0.88962220000000003</v>
          </cell>
          <cell r="I254">
            <v>1</v>
          </cell>
          <cell r="J254">
            <v>1</v>
          </cell>
          <cell r="K254">
            <v>1</v>
          </cell>
          <cell r="L254">
            <v>0</v>
          </cell>
          <cell r="M254">
            <v>6.3</v>
          </cell>
          <cell r="N254">
            <v>6.3</v>
          </cell>
          <cell r="O254">
            <v>0</v>
          </cell>
          <cell r="P254">
            <v>-17.647058000000001</v>
          </cell>
          <cell r="Q254">
            <v>6.3</v>
          </cell>
          <cell r="R254">
            <v>7.65</v>
          </cell>
          <cell r="S254">
            <v>-17.647058823529417</v>
          </cell>
          <cell r="T254">
            <v>109</v>
          </cell>
          <cell r="U254">
            <v>109</v>
          </cell>
          <cell r="V254">
            <v>109</v>
          </cell>
          <cell r="W254">
            <v>0</v>
          </cell>
          <cell r="X254">
            <v>8.6538463999999996E-2</v>
          </cell>
          <cell r="Y254">
            <v>0.11538461</v>
          </cell>
          <cell r="Z254">
            <v>0.20508056999999999</v>
          </cell>
          <cell r="AA254">
            <v>33.5</v>
          </cell>
          <cell r="AB254">
            <v>3.5999999999999996</v>
          </cell>
          <cell r="AC254">
            <v>13.900000000000002</v>
          </cell>
          <cell r="AD254">
            <v>85.7</v>
          </cell>
          <cell r="AE254">
            <v>34.174999999999997</v>
          </cell>
          <cell r="AF254">
            <v>25.6</v>
          </cell>
        </row>
        <row r="255">
          <cell r="A255" t="str">
            <v>INE782A01015</v>
          </cell>
          <cell r="C255" t="str">
            <v>Johnson Controls-Hitachi Air Conditioning India Ltd.</v>
          </cell>
          <cell r="E255" t="str">
            <v>India</v>
          </cell>
          <cell r="G255">
            <v>1036.2</v>
          </cell>
          <cell r="H255">
            <v>12.662451000000001</v>
          </cell>
          <cell r="I255">
            <v>0.66666666666666663</v>
          </cell>
          <cell r="J255">
            <v>2</v>
          </cell>
          <cell r="K255">
            <v>3</v>
          </cell>
          <cell r="L255">
            <v>0</v>
          </cell>
          <cell r="M255">
            <v>12.3</v>
          </cell>
          <cell r="N255">
            <v>12.3</v>
          </cell>
          <cell r="O255">
            <v>0</v>
          </cell>
          <cell r="P255">
            <v>100000</v>
          </cell>
          <cell r="Q255">
            <v>12.3</v>
          </cell>
          <cell r="R255">
            <v>-4</v>
          </cell>
          <cell r="S255">
            <v>-407.5</v>
          </cell>
          <cell r="T255">
            <v>875</v>
          </cell>
          <cell r="U255">
            <v>1040</v>
          </cell>
          <cell r="V255">
            <v>1101</v>
          </cell>
          <cell r="W255">
            <v>-7.795785999999999E-2</v>
          </cell>
          <cell r="X255">
            <v>1.1870296000000001E-2</v>
          </cell>
          <cell r="Y255">
            <v>3.17828E-2</v>
          </cell>
          <cell r="Z255">
            <v>0.20508056999999999</v>
          </cell>
          <cell r="AA255">
            <v>33.5</v>
          </cell>
          <cell r="AB255">
            <v>96.7</v>
          </cell>
          <cell r="AC255">
            <v>0.5</v>
          </cell>
          <cell r="AD255">
            <v>55.300000000000004</v>
          </cell>
          <cell r="AE255">
            <v>46.5</v>
          </cell>
          <cell r="AF255">
            <v>46</v>
          </cell>
        </row>
        <row r="256">
          <cell r="A256" t="str">
            <v>INE121E01018</v>
          </cell>
          <cell r="C256" t="str">
            <v>JSW Energy Limited</v>
          </cell>
          <cell r="E256" t="str">
            <v>India</v>
          </cell>
          <cell r="G256">
            <v>286.5</v>
          </cell>
          <cell r="H256">
            <v>3.5010542999999998</v>
          </cell>
          <cell r="I256">
            <v>0.375</v>
          </cell>
          <cell r="J256">
            <v>3</v>
          </cell>
          <cell r="K256">
            <v>8</v>
          </cell>
          <cell r="L256">
            <v>5.7884960000000003</v>
          </cell>
          <cell r="M256">
            <v>9.8739539999999995</v>
          </cell>
          <cell r="N256">
            <v>9.3336740000000002</v>
          </cell>
          <cell r="O256">
            <v>5.7885030053545838</v>
          </cell>
          <cell r="P256">
            <v>7.5872700000000002</v>
          </cell>
          <cell r="Q256">
            <v>9.8739539999999995</v>
          </cell>
          <cell r="R256">
            <v>9.1776230000000005</v>
          </cell>
          <cell r="S256">
            <v>7.5872696012899921</v>
          </cell>
          <cell r="T256">
            <v>195</v>
          </cell>
          <cell r="U256">
            <v>271</v>
          </cell>
          <cell r="V256">
            <v>365</v>
          </cell>
          <cell r="W256">
            <v>0.11808301</v>
          </cell>
          <cell r="X256">
            <v>3.4464059999999998E-2</v>
          </cell>
          <cell r="Y256">
            <v>4.608367E-2</v>
          </cell>
          <cell r="Z256">
            <v>0.20508056999999999</v>
          </cell>
          <cell r="AA256">
            <v>95.899999999999991</v>
          </cell>
          <cell r="AB256">
            <v>35.6</v>
          </cell>
          <cell r="AC256">
            <v>95.199999999999989</v>
          </cell>
          <cell r="AD256">
            <v>23.200000000000003</v>
          </cell>
          <cell r="AE256">
            <v>62.474999999999994</v>
          </cell>
          <cell r="AF256">
            <v>76.8</v>
          </cell>
        </row>
        <row r="257">
          <cell r="A257" t="str">
            <v>INE019A01038</v>
          </cell>
          <cell r="C257" t="str">
            <v>JSW Steel Limited</v>
          </cell>
          <cell r="E257" t="str">
            <v>India</v>
          </cell>
          <cell r="G257">
            <v>775.2</v>
          </cell>
          <cell r="H257">
            <v>9.4730100000000004</v>
          </cell>
          <cell r="I257">
            <v>0.23333333333333334</v>
          </cell>
          <cell r="J257">
            <v>7</v>
          </cell>
          <cell r="K257">
            <v>30</v>
          </cell>
          <cell r="L257">
            <v>-1.0737677999999999</v>
          </cell>
          <cell r="M257">
            <v>50.976840000000003</v>
          </cell>
          <cell r="N257">
            <v>51.530155000000001</v>
          </cell>
          <cell r="O257">
            <v>-1.0737693298225048</v>
          </cell>
          <cell r="P257">
            <v>216.95041000000001</v>
          </cell>
          <cell r="Q257">
            <v>50.976840000000003</v>
          </cell>
          <cell r="R257">
            <v>16.083538000000001</v>
          </cell>
          <cell r="S257">
            <v>216.95041227869143</v>
          </cell>
          <cell r="T257">
            <v>330</v>
          </cell>
          <cell r="U257">
            <v>745</v>
          </cell>
          <cell r="V257">
            <v>918</v>
          </cell>
          <cell r="W257">
            <v>3.5166854999999997E-2</v>
          </cell>
          <cell r="X257">
            <v>6.5759600000000001E-2</v>
          </cell>
          <cell r="Y257">
            <v>9.222263E-2</v>
          </cell>
          <cell r="Z257">
            <v>0.20508056999999999</v>
          </cell>
          <cell r="AA257">
            <v>15.2</v>
          </cell>
          <cell r="AB257">
            <v>94.899999999999991</v>
          </cell>
          <cell r="AC257">
            <v>80.800000000000011</v>
          </cell>
          <cell r="AD257">
            <v>16.3</v>
          </cell>
          <cell r="AE257">
            <v>51.800000000000004</v>
          </cell>
          <cell r="AF257">
            <v>55.1</v>
          </cell>
        </row>
        <row r="258">
          <cell r="A258" t="str">
            <v>INE797F01020</v>
          </cell>
          <cell r="C258" t="str">
            <v>Jubilant Foodworks Limited</v>
          </cell>
          <cell r="E258" t="str">
            <v>India</v>
          </cell>
          <cell r="G258">
            <v>466.7</v>
          </cell>
          <cell r="H258">
            <v>5.7031136</v>
          </cell>
          <cell r="I258">
            <v>0.51724137931034486</v>
          </cell>
          <cell r="J258">
            <v>15</v>
          </cell>
          <cell r="K258">
            <v>29</v>
          </cell>
          <cell r="L258">
            <v>-0.79342853999999996</v>
          </cell>
          <cell r="M258">
            <v>7.2236776000000003</v>
          </cell>
          <cell r="N258">
            <v>7.2814509999999997</v>
          </cell>
          <cell r="O258">
            <v>-0.79343251777701518</v>
          </cell>
          <cell r="P258">
            <v>9.8578709999999994</v>
          </cell>
          <cell r="Q258">
            <v>7.2236776000000003</v>
          </cell>
          <cell r="R258">
            <v>6.5754757000000001</v>
          </cell>
          <cell r="S258">
            <v>9.8578708153388881</v>
          </cell>
          <cell r="T258">
            <v>350</v>
          </cell>
          <cell r="U258">
            <v>500</v>
          </cell>
          <cell r="V258">
            <v>620</v>
          </cell>
          <cell r="W258">
            <v>1.8080125999999999E-3</v>
          </cell>
          <cell r="X258">
            <v>1.5478204000000001E-2</v>
          </cell>
          <cell r="Y258">
            <v>2.0515937000000001E-2</v>
          </cell>
          <cell r="Z258">
            <v>0.20508056999999999</v>
          </cell>
          <cell r="AA258">
            <v>18.399999999999999</v>
          </cell>
          <cell r="AB258">
            <v>38.800000000000004</v>
          </cell>
          <cell r="AC258">
            <v>47</v>
          </cell>
          <cell r="AD258">
            <v>40</v>
          </cell>
          <cell r="AE258">
            <v>36.049999999999997</v>
          </cell>
          <cell r="AF258">
            <v>27.800000000000004</v>
          </cell>
        </row>
        <row r="259">
          <cell r="A259" t="str">
            <v>INE0BY001018</v>
          </cell>
          <cell r="C259" t="str">
            <v>Jubilant Ingrevia Ltd.</v>
          </cell>
          <cell r="E259" t="str">
            <v>India</v>
          </cell>
          <cell r="G259">
            <v>405.6</v>
          </cell>
          <cell r="H259">
            <v>4.9564659999999998</v>
          </cell>
          <cell r="I259">
            <v>1</v>
          </cell>
          <cell r="J259">
            <v>2</v>
          </cell>
          <cell r="K259">
            <v>2</v>
          </cell>
          <cell r="L259">
            <v>0</v>
          </cell>
          <cell r="M259">
            <v>22.75</v>
          </cell>
          <cell r="N259">
            <v>22.75</v>
          </cell>
          <cell r="O259">
            <v>0</v>
          </cell>
          <cell r="P259">
            <v>-7.7079095999999998</v>
          </cell>
          <cell r="Q259">
            <v>22.75</v>
          </cell>
          <cell r="R259">
            <v>24.65</v>
          </cell>
          <cell r="S259">
            <v>-7.7079107505070965</v>
          </cell>
          <cell r="T259">
            <v>650</v>
          </cell>
          <cell r="U259">
            <v>699.5</v>
          </cell>
          <cell r="V259">
            <v>749</v>
          </cell>
          <cell r="W259">
            <v>0</v>
          </cell>
          <cell r="X259">
            <v>5.6089743999999997E-2</v>
          </cell>
          <cell r="Y259">
            <v>7.4580859999999999E-2</v>
          </cell>
          <cell r="Z259">
            <v>0.20508056999999999</v>
          </cell>
          <cell r="AA259">
            <v>33.5</v>
          </cell>
          <cell r="AB259">
            <v>5.2</v>
          </cell>
          <cell r="AC259">
            <v>13.900000000000002</v>
          </cell>
          <cell r="AD259">
            <v>85.7</v>
          </cell>
          <cell r="AE259">
            <v>34.575000000000003</v>
          </cell>
          <cell r="AF259">
            <v>25.8</v>
          </cell>
        </row>
        <row r="260">
          <cell r="A260" t="str">
            <v>INE700A01033</v>
          </cell>
          <cell r="C260" t="str">
            <v>Jubilant Pharmova Limited</v>
          </cell>
          <cell r="E260" t="str">
            <v>India</v>
          </cell>
          <cell r="G260">
            <v>372.4</v>
          </cell>
          <cell r="H260">
            <v>4.5507593000000002</v>
          </cell>
          <cell r="I260">
            <v>1</v>
          </cell>
          <cell r="J260">
            <v>1</v>
          </cell>
          <cell r="K260">
            <v>1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331</v>
          </cell>
          <cell r="U260">
            <v>331</v>
          </cell>
          <cell r="V260">
            <v>331</v>
          </cell>
          <cell r="W260">
            <v>0</v>
          </cell>
          <cell r="X260">
            <v>0</v>
          </cell>
          <cell r="Y260">
            <v>8.8882920000000004E-2</v>
          </cell>
          <cell r="Z260">
            <v>0.20508056999999999</v>
          </cell>
          <cell r="AA260">
            <v>33.5</v>
          </cell>
          <cell r="AB260">
            <v>11.600000000000001</v>
          </cell>
          <cell r="AC260">
            <v>13.900000000000002</v>
          </cell>
          <cell r="AD260">
            <v>85.7</v>
          </cell>
          <cell r="AE260">
            <v>36.174999999999997</v>
          </cell>
          <cell r="AF260">
            <v>28.4</v>
          </cell>
        </row>
        <row r="261">
          <cell r="A261" t="str">
            <v>INE599M01018</v>
          </cell>
          <cell r="C261" t="str">
            <v>Just Dial Ltd.</v>
          </cell>
          <cell r="E261" t="str">
            <v>India</v>
          </cell>
          <cell r="G261">
            <v>799.55</v>
          </cell>
          <cell r="H261">
            <v>9.7705690000000001</v>
          </cell>
          <cell r="I261">
            <v>0.6</v>
          </cell>
          <cell r="J261">
            <v>6</v>
          </cell>
          <cell r="K261">
            <v>10</v>
          </cell>
          <cell r="L261">
            <v>16.817936</v>
          </cell>
          <cell r="M261">
            <v>37.062179999999998</v>
          </cell>
          <cell r="N261">
            <v>31.726445999999999</v>
          </cell>
          <cell r="O261">
            <v>16.817937943632266</v>
          </cell>
          <cell r="P261">
            <v>14.819706999999999</v>
          </cell>
          <cell r="Q261">
            <v>37.062179999999998</v>
          </cell>
          <cell r="R261">
            <v>32.278587000000002</v>
          </cell>
          <cell r="S261">
            <v>14.819710044928524</v>
          </cell>
          <cell r="T261">
            <v>690</v>
          </cell>
          <cell r="U261">
            <v>835</v>
          </cell>
          <cell r="V261">
            <v>1150</v>
          </cell>
          <cell r="W261">
            <v>5.2663436000000001E-2</v>
          </cell>
          <cell r="X261">
            <v>4.6353802E-2</v>
          </cell>
          <cell r="Y261">
            <v>5.3851858000000002E-2</v>
          </cell>
          <cell r="Z261">
            <v>0.20508056999999999</v>
          </cell>
          <cell r="AA261">
            <v>98.3</v>
          </cell>
          <cell r="AB261">
            <v>46.400000000000006</v>
          </cell>
          <cell r="AC261">
            <v>86.8</v>
          </cell>
          <cell r="AD261">
            <v>48.199999999999996</v>
          </cell>
          <cell r="AE261">
            <v>69.924999999999997</v>
          </cell>
          <cell r="AF261">
            <v>85.399999999999991</v>
          </cell>
        </row>
        <row r="262">
          <cell r="A262" t="str">
            <v>INE668F01031</v>
          </cell>
          <cell r="C262" t="str">
            <v>Jyothy Labs Limited</v>
          </cell>
          <cell r="E262" t="str">
            <v>India</v>
          </cell>
          <cell r="G262">
            <v>242.25</v>
          </cell>
          <cell r="H262">
            <v>2.9603155000000001</v>
          </cell>
          <cell r="I262">
            <v>0.84615384615384615</v>
          </cell>
          <cell r="J262">
            <v>11</v>
          </cell>
          <cell r="K262">
            <v>13</v>
          </cell>
          <cell r="L262">
            <v>0.44807053000000002</v>
          </cell>
          <cell r="M262">
            <v>8.6223080000000003</v>
          </cell>
          <cell r="N262">
            <v>8.5838459999999994</v>
          </cell>
          <cell r="O262">
            <v>0.44807420822787769</v>
          </cell>
          <cell r="P262">
            <v>29.050571000000001</v>
          </cell>
          <cell r="Q262">
            <v>8.6223080000000003</v>
          </cell>
          <cell r="R262">
            <v>6.6813396999999997</v>
          </cell>
          <cell r="S262">
            <v>29.05058546865984</v>
          </cell>
          <cell r="T262">
            <v>200</v>
          </cell>
          <cell r="U262">
            <v>250</v>
          </cell>
          <cell r="V262">
            <v>280</v>
          </cell>
          <cell r="W262">
            <v>3.6118016000000003E-2</v>
          </cell>
          <cell r="X262">
            <v>3.5592600000000002E-2</v>
          </cell>
          <cell r="Y262">
            <v>4.1098677E-2</v>
          </cell>
          <cell r="Z262">
            <v>0.20508056999999999</v>
          </cell>
          <cell r="AA262">
            <v>80.7</v>
          </cell>
          <cell r="AB262">
            <v>68.899999999999991</v>
          </cell>
          <cell r="AC262">
            <v>81.399999999999991</v>
          </cell>
          <cell r="AD262">
            <v>72.3</v>
          </cell>
          <cell r="AE262">
            <v>75.825000000000003</v>
          </cell>
          <cell r="AF262">
            <v>91.2</v>
          </cell>
        </row>
        <row r="263">
          <cell r="A263" t="str">
            <v>INE930H01031</v>
          </cell>
          <cell r="C263" t="str">
            <v>K.P.R. Mill Limited</v>
          </cell>
          <cell r="E263" t="str">
            <v>India</v>
          </cell>
          <cell r="G263">
            <v>625</v>
          </cell>
          <cell r="H263">
            <v>7.6375526999999996</v>
          </cell>
          <cell r="I263">
            <v>1</v>
          </cell>
          <cell r="J263">
            <v>10</v>
          </cell>
          <cell r="K263">
            <v>10</v>
          </cell>
          <cell r="L263">
            <v>0</v>
          </cell>
          <cell r="M263">
            <v>27.144444</v>
          </cell>
          <cell r="N263">
            <v>27.144444</v>
          </cell>
          <cell r="O263">
            <v>0</v>
          </cell>
          <cell r="P263">
            <v>13.456403</v>
          </cell>
          <cell r="Q263">
            <v>27.144444</v>
          </cell>
          <cell r="R263">
            <v>23.925000000000001</v>
          </cell>
          <cell r="S263">
            <v>13.456401253918493</v>
          </cell>
          <cell r="T263">
            <v>656</v>
          </cell>
          <cell r="U263">
            <v>729</v>
          </cell>
          <cell r="V263">
            <v>804</v>
          </cell>
          <cell r="W263">
            <v>0</v>
          </cell>
          <cell r="X263">
            <v>4.3431106999999997E-2</v>
          </cell>
          <cell r="Y263">
            <v>5.1040000000000002E-2</v>
          </cell>
          <cell r="Z263">
            <v>0.20508056999999999</v>
          </cell>
          <cell r="AA263">
            <v>33.5</v>
          </cell>
          <cell r="AB263">
            <v>44.800000000000004</v>
          </cell>
          <cell r="AC263">
            <v>13.900000000000002</v>
          </cell>
          <cell r="AD263">
            <v>85.7</v>
          </cell>
          <cell r="AE263">
            <v>44.475000000000009</v>
          </cell>
          <cell r="AF263">
            <v>42.4</v>
          </cell>
        </row>
        <row r="264">
          <cell r="A264" t="str">
            <v>INE217B01036</v>
          </cell>
          <cell r="C264" t="str">
            <v>Kajaria Ceramics Limited</v>
          </cell>
          <cell r="E264" t="str">
            <v>India</v>
          </cell>
          <cell r="G264">
            <v>1422.8</v>
          </cell>
          <cell r="H264">
            <v>17.386738000000001</v>
          </cell>
          <cell r="I264">
            <v>0.90322580645161288</v>
          </cell>
          <cell r="J264">
            <v>28</v>
          </cell>
          <cell r="K264">
            <v>31</v>
          </cell>
          <cell r="L264">
            <v>-0.41765585999999999</v>
          </cell>
          <cell r="M264">
            <v>32.338850000000001</v>
          </cell>
          <cell r="N264">
            <v>32.47448</v>
          </cell>
          <cell r="O264">
            <v>-0.41765102936213161</v>
          </cell>
          <cell r="P264">
            <v>40.927826000000003</v>
          </cell>
          <cell r="Q264">
            <v>32.338850000000001</v>
          </cell>
          <cell r="R264">
            <v>22.947099999999999</v>
          </cell>
          <cell r="S264">
            <v>40.927829660392831</v>
          </cell>
          <cell r="T264">
            <v>1103</v>
          </cell>
          <cell r="U264">
            <v>1366</v>
          </cell>
          <cell r="V264">
            <v>1680</v>
          </cell>
          <cell r="W264">
            <v>2.2027770000000002E-2</v>
          </cell>
          <cell r="X264">
            <v>2.2729019E-2</v>
          </cell>
          <cell r="Y264">
            <v>2.8082264999999999E-2</v>
          </cell>
          <cell r="Z264">
            <v>0.20508056999999999</v>
          </cell>
          <cell r="AA264">
            <v>23.400000000000002</v>
          </cell>
          <cell r="AB264">
            <v>81.899999999999991</v>
          </cell>
          <cell r="AC264">
            <v>72.3</v>
          </cell>
          <cell r="AD264">
            <v>80.100000000000009</v>
          </cell>
          <cell r="AE264">
            <v>64.424999999999997</v>
          </cell>
          <cell r="AF264">
            <v>79.600000000000009</v>
          </cell>
        </row>
        <row r="265">
          <cell r="A265" t="str">
            <v>INE220B01022</v>
          </cell>
          <cell r="C265" t="str">
            <v>Kalpataru Projects International Ltd</v>
          </cell>
          <cell r="E265" t="str">
            <v>India</v>
          </cell>
          <cell r="G265">
            <v>575.29999999999995</v>
          </cell>
          <cell r="H265">
            <v>7.0302150000000001</v>
          </cell>
          <cell r="I265">
            <v>0.9285714285714286</v>
          </cell>
          <cell r="J265">
            <v>13</v>
          </cell>
          <cell r="K265">
            <v>14</v>
          </cell>
          <cell r="L265">
            <v>0.83966039999999997</v>
          </cell>
          <cell r="M265">
            <v>42.033332999999999</v>
          </cell>
          <cell r="N265">
            <v>41.683334000000002</v>
          </cell>
          <cell r="O265">
            <v>0.8396617218766611</v>
          </cell>
          <cell r="P265">
            <v>39.827866</v>
          </cell>
          <cell r="Q265">
            <v>42.033332999999999</v>
          </cell>
          <cell r="R265">
            <v>30.060770000000002</v>
          </cell>
          <cell r="S265">
            <v>39.827865354081069</v>
          </cell>
          <cell r="T265">
            <v>583</v>
          </cell>
          <cell r="U265">
            <v>640</v>
          </cell>
          <cell r="V265">
            <v>756</v>
          </cell>
          <cell r="W265">
            <v>2.0493804999999997E-2</v>
          </cell>
          <cell r="X265">
            <v>7.3063329999999996E-2</v>
          </cell>
          <cell r="Y265">
            <v>9.4371060000000007E-2</v>
          </cell>
          <cell r="Z265">
            <v>0.20508056999999999</v>
          </cell>
          <cell r="AA265">
            <v>84.1</v>
          </cell>
          <cell r="AB265">
            <v>80.5</v>
          </cell>
          <cell r="AC265">
            <v>71.5</v>
          </cell>
          <cell r="AD265">
            <v>81.5</v>
          </cell>
          <cell r="AE265">
            <v>79.400000000000006</v>
          </cell>
          <cell r="AF265">
            <v>94.6</v>
          </cell>
        </row>
        <row r="266">
          <cell r="A266" t="str">
            <v>INE303R01014</v>
          </cell>
          <cell r="C266" t="str">
            <v>Kalyan Jewellers India Ltd.</v>
          </cell>
          <cell r="E266" t="str">
            <v>India</v>
          </cell>
          <cell r="G266">
            <v>172.75</v>
          </cell>
          <cell r="H266">
            <v>2.1110196000000001</v>
          </cell>
          <cell r="I266">
            <v>1</v>
          </cell>
          <cell r="J266">
            <v>6</v>
          </cell>
          <cell r="K266">
            <v>6</v>
          </cell>
          <cell r="L266">
            <v>0.43468857</v>
          </cell>
          <cell r="M266">
            <v>6.5463757999999999</v>
          </cell>
          <cell r="N266">
            <v>6.5180426000000002</v>
          </cell>
          <cell r="O266">
            <v>0.4346887821813139</v>
          </cell>
          <cell r="P266">
            <v>25.438800000000001</v>
          </cell>
          <cell r="Q266">
            <v>6.5463757999999999</v>
          </cell>
          <cell r="R266">
            <v>5.2187815000000004</v>
          </cell>
          <cell r="S266">
            <v>25.438779147967772</v>
          </cell>
          <cell r="T266">
            <v>160</v>
          </cell>
          <cell r="U266">
            <v>177</v>
          </cell>
          <cell r="V266">
            <v>210</v>
          </cell>
          <cell r="W266">
            <v>0.12849745000000001</v>
          </cell>
          <cell r="X266">
            <v>3.7895083000000003E-2</v>
          </cell>
          <cell r="Y266">
            <v>4.8967727000000003E-2</v>
          </cell>
          <cell r="Z266">
            <v>0.20508056999999999</v>
          </cell>
          <cell r="AA266">
            <v>80.5</v>
          </cell>
          <cell r="AB266">
            <v>64.5</v>
          </cell>
          <cell r="AC266">
            <v>95.8</v>
          </cell>
          <cell r="AD266">
            <v>85.7</v>
          </cell>
          <cell r="AE266">
            <v>81.625</v>
          </cell>
          <cell r="AF266">
            <v>96</v>
          </cell>
        </row>
        <row r="267">
          <cell r="A267" t="str">
            <v>INE531A01024</v>
          </cell>
          <cell r="C267" t="str">
            <v>Kansai Nerolac Paints Limited</v>
          </cell>
          <cell r="E267" t="str">
            <v>India</v>
          </cell>
          <cell r="G267">
            <v>322.89999999999998</v>
          </cell>
          <cell r="H267">
            <v>3.9458652000000001</v>
          </cell>
          <cell r="I267">
            <v>0.47368421052631576</v>
          </cell>
          <cell r="J267">
            <v>9</v>
          </cell>
          <cell r="K267">
            <v>19</v>
          </cell>
          <cell r="L267">
            <v>2.3160908</v>
          </cell>
          <cell r="M267">
            <v>8.1664860000000008</v>
          </cell>
          <cell r="N267">
            <v>7.9816235999999998</v>
          </cell>
          <cell r="O267">
            <v>2.3161001979597362</v>
          </cell>
          <cell r="P267">
            <v>33.205089999999998</v>
          </cell>
          <cell r="Q267">
            <v>8.1664860000000008</v>
          </cell>
          <cell r="R267">
            <v>6.1307609999999997</v>
          </cell>
          <cell r="S267">
            <v>33.205094767191248</v>
          </cell>
          <cell r="T267">
            <v>233</v>
          </cell>
          <cell r="U267">
            <v>305</v>
          </cell>
          <cell r="V267">
            <v>388</v>
          </cell>
          <cell r="W267">
            <v>2.4085105999999999E-4</v>
          </cell>
          <cell r="X267">
            <v>2.5291068E-2</v>
          </cell>
          <cell r="Y267">
            <v>2.9704419999999999E-2</v>
          </cell>
          <cell r="Z267">
            <v>0.20508056999999999</v>
          </cell>
          <cell r="AA267">
            <v>91.3</v>
          </cell>
          <cell r="AB267">
            <v>72.899999999999991</v>
          </cell>
          <cell r="AC267">
            <v>45.4</v>
          </cell>
          <cell r="AD267">
            <v>34.1</v>
          </cell>
          <cell r="AE267">
            <v>60.924999999999997</v>
          </cell>
          <cell r="AF267">
            <v>74.7</v>
          </cell>
        </row>
        <row r="268">
          <cell r="A268" t="str">
            <v>INE389H01022</v>
          </cell>
          <cell r="C268" t="str">
            <v>KEC International Limited</v>
          </cell>
          <cell r="E268" t="str">
            <v>India</v>
          </cell>
          <cell r="G268">
            <v>637.45000000000005</v>
          </cell>
          <cell r="H268">
            <v>7.7896934</v>
          </cell>
          <cell r="I268">
            <v>0.6</v>
          </cell>
          <cell r="J268">
            <v>15</v>
          </cell>
          <cell r="K268">
            <v>25</v>
          </cell>
          <cell r="L268">
            <v>-0.36182894999999998</v>
          </cell>
          <cell r="M268">
            <v>22.895458000000001</v>
          </cell>
          <cell r="N268">
            <v>22.978601000000001</v>
          </cell>
          <cell r="O268">
            <v>-0.36182794592237721</v>
          </cell>
          <cell r="P268">
            <v>213.43477999999999</v>
          </cell>
          <cell r="Q268">
            <v>22.895458000000001</v>
          </cell>
          <cell r="R268">
            <v>7.3046959999999999</v>
          </cell>
          <cell r="S268">
            <v>213.43478222776145</v>
          </cell>
          <cell r="T268">
            <v>433</v>
          </cell>
          <cell r="U268">
            <v>600</v>
          </cell>
          <cell r="V268">
            <v>664</v>
          </cell>
          <cell r="W268">
            <v>5.2075547000000003E-3</v>
          </cell>
          <cell r="X268">
            <v>3.5917259999999999E-2</v>
          </cell>
          <cell r="Y268">
            <v>5.8922625999999999E-2</v>
          </cell>
          <cell r="Z268">
            <v>0.20508056999999999</v>
          </cell>
          <cell r="AA268">
            <v>25.1</v>
          </cell>
          <cell r="AB268">
            <v>94.699999999999989</v>
          </cell>
          <cell r="AC268">
            <v>54.1</v>
          </cell>
          <cell r="AD268">
            <v>48.199999999999996</v>
          </cell>
          <cell r="AE268">
            <v>55.524999999999991</v>
          </cell>
          <cell r="AF268">
            <v>64.099999999999994</v>
          </cell>
        </row>
        <row r="269">
          <cell r="A269" t="str">
            <v>INE878B01027</v>
          </cell>
          <cell r="C269" t="str">
            <v>KEI Industries Limited</v>
          </cell>
          <cell r="E269" t="str">
            <v>India</v>
          </cell>
          <cell r="G269">
            <v>2622.3</v>
          </cell>
          <cell r="H269">
            <v>32.044727000000002</v>
          </cell>
          <cell r="I269">
            <v>0.82352941176470584</v>
          </cell>
          <cell r="J269">
            <v>14</v>
          </cell>
          <cell r="K269">
            <v>17</v>
          </cell>
          <cell r="L269">
            <v>3.0275006E-2</v>
          </cell>
          <cell r="M269">
            <v>66.069999999999993</v>
          </cell>
          <cell r="N269">
            <v>66.05</v>
          </cell>
          <cell r="O269">
            <v>3.0280090840273388E-2</v>
          </cell>
          <cell r="P269">
            <v>23.864402999999999</v>
          </cell>
          <cell r="Q269">
            <v>66.069999999999993</v>
          </cell>
          <cell r="R269">
            <v>53.340587999999997</v>
          </cell>
          <cell r="S269">
            <v>23.864401344807074</v>
          </cell>
          <cell r="T269">
            <v>1711</v>
          </cell>
          <cell r="U269">
            <v>2114</v>
          </cell>
          <cell r="V269">
            <v>2875</v>
          </cell>
          <cell r="W269">
            <v>5.1677814000000002E-2</v>
          </cell>
          <cell r="X269">
            <v>2.5195438000000001E-2</v>
          </cell>
          <cell r="Y269">
            <v>3.0682316000000001E-2</v>
          </cell>
          <cell r="Z269">
            <v>0.20508056999999999</v>
          </cell>
          <cell r="AA269">
            <v>69.599999999999994</v>
          </cell>
          <cell r="AB269">
            <v>62.1</v>
          </cell>
          <cell r="AC269">
            <v>86.4</v>
          </cell>
          <cell r="AD269">
            <v>67.300000000000011</v>
          </cell>
          <cell r="AE269">
            <v>71.349999999999994</v>
          </cell>
          <cell r="AF269">
            <v>87.6</v>
          </cell>
        </row>
        <row r="270">
          <cell r="A270" t="str">
            <v>INE880L01014</v>
          </cell>
          <cell r="C270" t="str">
            <v>KIOCL Ltd</v>
          </cell>
          <cell r="E270" t="str">
            <v>India</v>
          </cell>
          <cell r="G270">
            <v>190.6</v>
          </cell>
          <cell r="H270">
            <v>2.3291482999999999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 t="e">
            <v>#N/A</v>
          </cell>
          <cell r="Z270">
            <v>0.20508056999999999</v>
          </cell>
          <cell r="AA270">
            <v>33.5</v>
          </cell>
          <cell r="AB270">
            <v>11.600000000000001</v>
          </cell>
          <cell r="AC270">
            <v>13.900000000000002</v>
          </cell>
          <cell r="AD270">
            <v>1.7000000000000002</v>
          </cell>
          <cell r="AE270">
            <v>15.175000000000001</v>
          </cell>
          <cell r="AF270">
            <v>1.7000000000000002</v>
          </cell>
        </row>
        <row r="271">
          <cell r="A271" t="str">
            <v>INE634I01029</v>
          </cell>
          <cell r="C271" t="str">
            <v>KNR Constructions Limited</v>
          </cell>
          <cell r="E271" t="str">
            <v>India</v>
          </cell>
          <cell r="G271">
            <v>240.65</v>
          </cell>
          <cell r="H271">
            <v>2.9407632000000001</v>
          </cell>
          <cell r="I271">
            <v>0.86363636363636365</v>
          </cell>
          <cell r="J271">
            <v>19</v>
          </cell>
          <cell r="K271">
            <v>22</v>
          </cell>
          <cell r="L271">
            <v>-0.18793172999999999</v>
          </cell>
          <cell r="M271">
            <v>15.620588</v>
          </cell>
          <cell r="N271">
            <v>15.65</v>
          </cell>
          <cell r="O271">
            <v>-0.18793610223643009</v>
          </cell>
          <cell r="P271">
            <v>7.8164945000000001</v>
          </cell>
          <cell r="Q271">
            <v>15.620588</v>
          </cell>
          <cell r="R271">
            <v>14.488125</v>
          </cell>
          <cell r="S271">
            <v>7.816491091842459</v>
          </cell>
          <cell r="T271">
            <v>235</v>
          </cell>
          <cell r="U271">
            <v>300</v>
          </cell>
          <cell r="V271">
            <v>327</v>
          </cell>
          <cell r="W271">
            <v>8.0922954000000008E-4</v>
          </cell>
          <cell r="X271">
            <v>6.4909990000000001E-2</v>
          </cell>
          <cell r="Y271">
            <v>7.1295339999999999E-2</v>
          </cell>
          <cell r="Z271">
            <v>0.20508056999999999</v>
          </cell>
          <cell r="AA271">
            <v>28.499999999999996</v>
          </cell>
          <cell r="AB271">
            <v>36.199999999999996</v>
          </cell>
          <cell r="AC271">
            <v>45.800000000000004</v>
          </cell>
          <cell r="AD271">
            <v>78.7</v>
          </cell>
          <cell r="AE271">
            <v>47.3</v>
          </cell>
          <cell r="AF271">
            <v>47.8</v>
          </cell>
        </row>
        <row r="272">
          <cell r="A272" t="str">
            <v>INE237A01028</v>
          </cell>
          <cell r="C272" t="str">
            <v>Kotak Mahindra Bank Limited</v>
          </cell>
          <cell r="E272" t="str">
            <v>India</v>
          </cell>
          <cell r="G272">
            <v>1896.15</v>
          </cell>
          <cell r="H272">
            <v>23.171113999999999</v>
          </cell>
          <cell r="I272">
            <v>0.52500000000000002</v>
          </cell>
          <cell r="J272">
            <v>21</v>
          </cell>
          <cell r="K272">
            <v>40</v>
          </cell>
          <cell r="L272">
            <v>2.5892816000000001</v>
          </cell>
          <cell r="M272">
            <v>62.695625</v>
          </cell>
          <cell r="N272">
            <v>61.113230000000001</v>
          </cell>
          <cell r="O272">
            <v>2.5892838588305711</v>
          </cell>
          <cell r="P272">
            <v>20.18974</v>
          </cell>
          <cell r="Q272">
            <v>62.695625</v>
          </cell>
          <cell r="R272">
            <v>52.163876000000002</v>
          </cell>
          <cell r="S272">
            <v>20.189736284167225</v>
          </cell>
          <cell r="T272">
            <v>1615</v>
          </cell>
          <cell r="U272">
            <v>2200</v>
          </cell>
          <cell r="V272">
            <v>2624</v>
          </cell>
          <cell r="W272">
            <v>1.5135932000000001E-2</v>
          </cell>
          <cell r="X272">
            <v>3.3064696999999997E-2</v>
          </cell>
          <cell r="Y272">
            <v>3.7121580000000001E-2</v>
          </cell>
          <cell r="Z272">
            <v>0.20508056999999999</v>
          </cell>
          <cell r="AA272">
            <v>91.7</v>
          </cell>
          <cell r="AB272">
            <v>56.699999999999996</v>
          </cell>
          <cell r="AC272">
            <v>66.5</v>
          </cell>
          <cell r="AD272">
            <v>40.400000000000006</v>
          </cell>
          <cell r="AE272">
            <v>63.825000000000003</v>
          </cell>
          <cell r="AF272">
            <v>78.400000000000006</v>
          </cell>
        </row>
        <row r="273">
          <cell r="A273" t="str">
            <v>INE04I401011</v>
          </cell>
          <cell r="C273" t="str">
            <v>KPIT Technologies Limited</v>
          </cell>
          <cell r="E273" t="str">
            <v>India</v>
          </cell>
          <cell r="G273">
            <v>1056.5999999999999</v>
          </cell>
          <cell r="H273">
            <v>12.911740999999999</v>
          </cell>
          <cell r="I273">
            <v>0.55555555555555558</v>
          </cell>
          <cell r="J273">
            <v>5</v>
          </cell>
          <cell r="K273">
            <v>9</v>
          </cell>
          <cell r="L273">
            <v>-6.4836247000000001E-3</v>
          </cell>
          <cell r="M273">
            <v>19.267499999999998</v>
          </cell>
          <cell r="N273">
            <v>19.268750000000001</v>
          </cell>
          <cell r="O273">
            <v>-6.4871878040939635E-3</v>
          </cell>
          <cell r="P273">
            <v>40.558886999999999</v>
          </cell>
          <cell r="Q273">
            <v>19.267499999999998</v>
          </cell>
          <cell r="R273">
            <v>13.707777999999999</v>
          </cell>
          <cell r="S273">
            <v>40.558885619536575</v>
          </cell>
          <cell r="T273">
            <v>540</v>
          </cell>
          <cell r="U273">
            <v>1010</v>
          </cell>
          <cell r="V273">
            <v>1250</v>
          </cell>
          <cell r="W273">
            <v>4.0376849999999999E-2</v>
          </cell>
          <cell r="X273">
            <v>1.8235378E-2</v>
          </cell>
          <cell r="Y273">
            <v>2.3142627999999998E-2</v>
          </cell>
          <cell r="Z273">
            <v>0.20508056999999999</v>
          </cell>
          <cell r="AA273">
            <v>33.1</v>
          </cell>
          <cell r="AB273">
            <v>81.5</v>
          </cell>
          <cell r="AC273">
            <v>82.6</v>
          </cell>
          <cell r="AD273">
            <v>43</v>
          </cell>
          <cell r="AE273">
            <v>60.05</v>
          </cell>
          <cell r="AF273">
            <v>72.899999999999991</v>
          </cell>
        </row>
        <row r="274">
          <cell r="A274" t="str">
            <v>INE001B01026</v>
          </cell>
          <cell r="C274" t="str">
            <v>KRBL Limited</v>
          </cell>
          <cell r="E274" t="str">
            <v>India</v>
          </cell>
          <cell r="G274">
            <v>380.1</v>
          </cell>
          <cell r="H274">
            <v>4.6448539999999996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 t="e">
            <v>#N/A</v>
          </cell>
          <cell r="Z274">
            <v>0.20508056999999999</v>
          </cell>
          <cell r="AA274">
            <v>33.5</v>
          </cell>
          <cell r="AB274">
            <v>11.600000000000001</v>
          </cell>
          <cell r="AC274">
            <v>13.900000000000002</v>
          </cell>
          <cell r="AD274">
            <v>1.7000000000000002</v>
          </cell>
          <cell r="AE274">
            <v>15.175000000000001</v>
          </cell>
          <cell r="AF274">
            <v>1.7000000000000002</v>
          </cell>
        </row>
        <row r="275">
          <cell r="A275" t="str">
            <v>INE967H01017</v>
          </cell>
          <cell r="C275" t="str">
            <v>Krishna Institute of Medical Sciences Ltd.</v>
          </cell>
          <cell r="E275" t="str">
            <v>India</v>
          </cell>
          <cell r="G275">
            <v>1921.35</v>
          </cell>
          <cell r="H275">
            <v>23.47906</v>
          </cell>
          <cell r="I275">
            <v>0.75</v>
          </cell>
          <cell r="J275">
            <v>6</v>
          </cell>
          <cell r="K275">
            <v>8</v>
          </cell>
          <cell r="L275">
            <v>0</v>
          </cell>
          <cell r="M275">
            <v>52.611820000000002</v>
          </cell>
          <cell r="N275">
            <v>52.611820000000002</v>
          </cell>
          <cell r="O275">
            <v>0</v>
          </cell>
          <cell r="P275">
            <v>30.997340999999999</v>
          </cell>
          <cell r="Q275">
            <v>52.611820000000002</v>
          </cell>
          <cell r="R275">
            <v>40.162509999999997</v>
          </cell>
          <cell r="S275">
            <v>30.997340554661569</v>
          </cell>
          <cell r="T275">
            <v>1300</v>
          </cell>
          <cell r="U275">
            <v>1797.5</v>
          </cell>
          <cell r="V275">
            <v>1935</v>
          </cell>
          <cell r="W275">
            <v>0</v>
          </cell>
          <cell r="X275">
            <v>2.7382737000000001E-2</v>
          </cell>
          <cell r="Y275">
            <v>3.182455E-2</v>
          </cell>
          <cell r="Z275">
            <v>0.20508056999999999</v>
          </cell>
          <cell r="AA275">
            <v>33.5</v>
          </cell>
          <cell r="AB275">
            <v>70.7</v>
          </cell>
          <cell r="AC275">
            <v>13.900000000000002</v>
          </cell>
          <cell r="AD275">
            <v>63.2</v>
          </cell>
          <cell r="AE275">
            <v>45.325000000000003</v>
          </cell>
          <cell r="AF275">
            <v>43.8</v>
          </cell>
        </row>
        <row r="276">
          <cell r="A276" t="str">
            <v>INE999A01015</v>
          </cell>
          <cell r="C276" t="str">
            <v>KSB Ltd.</v>
          </cell>
          <cell r="E276" t="str">
            <v>India</v>
          </cell>
          <cell r="G276">
            <v>2179.5</v>
          </cell>
          <cell r="H276">
            <v>26.633675</v>
          </cell>
          <cell r="I276">
            <v>1</v>
          </cell>
          <cell r="J276">
            <v>2</v>
          </cell>
          <cell r="K276">
            <v>2</v>
          </cell>
          <cell r="L276">
            <v>0</v>
          </cell>
          <cell r="M276">
            <v>64.25</v>
          </cell>
          <cell r="N276">
            <v>64.25</v>
          </cell>
          <cell r="O276">
            <v>0</v>
          </cell>
          <cell r="P276">
            <v>22.380953000000002</v>
          </cell>
          <cell r="Q276">
            <v>64.25</v>
          </cell>
          <cell r="R276">
            <v>52.5</v>
          </cell>
          <cell r="S276">
            <v>22.38095238095239</v>
          </cell>
          <cell r="T276">
            <v>2408</v>
          </cell>
          <cell r="U276">
            <v>2417</v>
          </cell>
          <cell r="V276">
            <v>2426</v>
          </cell>
          <cell r="W276">
            <v>0</v>
          </cell>
          <cell r="X276">
            <v>2.9479236999999998E-2</v>
          </cell>
          <cell r="Y276">
            <v>3.7302136E-2</v>
          </cell>
          <cell r="Z276">
            <v>0.20508056999999999</v>
          </cell>
          <cell r="AA276">
            <v>33.5</v>
          </cell>
          <cell r="AB276">
            <v>59.699999999999996</v>
          </cell>
          <cell r="AC276">
            <v>13.900000000000002</v>
          </cell>
          <cell r="AD276">
            <v>85.7</v>
          </cell>
          <cell r="AE276">
            <v>48.2</v>
          </cell>
          <cell r="AF276">
            <v>50.5</v>
          </cell>
        </row>
        <row r="277">
          <cell r="A277" t="str">
            <v>INE498L01015</v>
          </cell>
          <cell r="C277" t="str">
            <v>L&amp;T Finance Holdings Ltd</v>
          </cell>
          <cell r="E277" t="str">
            <v>India</v>
          </cell>
          <cell r="G277">
            <v>131.69999999999999</v>
          </cell>
          <cell r="H277">
            <v>1.6093850999999999</v>
          </cell>
          <cell r="I277">
            <v>0.73333333333333328</v>
          </cell>
          <cell r="J277">
            <v>11</v>
          </cell>
          <cell r="K277">
            <v>15</v>
          </cell>
          <cell r="L277">
            <v>2.6576050000000002</v>
          </cell>
          <cell r="M277">
            <v>8.9572570000000002</v>
          </cell>
          <cell r="N277">
            <v>8.7253710000000009</v>
          </cell>
          <cell r="O277">
            <v>2.6576061923326844</v>
          </cell>
          <cell r="P277">
            <v>34.478929999999998</v>
          </cell>
          <cell r="Q277">
            <v>8.9572570000000002</v>
          </cell>
          <cell r="R277">
            <v>6.6607136999999996</v>
          </cell>
          <cell r="S277">
            <v>34.4789372946626</v>
          </cell>
          <cell r="T277">
            <v>100</v>
          </cell>
          <cell r="U277">
            <v>145</v>
          </cell>
          <cell r="V277">
            <v>160</v>
          </cell>
          <cell r="W277">
            <v>0.21961032999999999</v>
          </cell>
          <cell r="X277">
            <v>6.8012589999999998E-2</v>
          </cell>
          <cell r="Y277">
            <v>8.2224980000000003E-2</v>
          </cell>
          <cell r="Z277">
            <v>0.20508056999999999</v>
          </cell>
          <cell r="AA277">
            <v>91.9</v>
          </cell>
          <cell r="AB277">
            <v>75.3</v>
          </cell>
          <cell r="AC277">
            <v>99</v>
          </cell>
          <cell r="AD277">
            <v>62.8</v>
          </cell>
          <cell r="AE277">
            <v>82.25</v>
          </cell>
          <cell r="AF277">
            <v>96.399999999999991</v>
          </cell>
        </row>
        <row r="278">
          <cell r="A278" t="str">
            <v>INE010V01017</v>
          </cell>
          <cell r="C278" t="str">
            <v>L&amp;T Technology Services Ltd.</v>
          </cell>
          <cell r="E278" t="str">
            <v>India</v>
          </cell>
          <cell r="G278">
            <v>3996</v>
          </cell>
          <cell r="H278">
            <v>48.83146</v>
          </cell>
          <cell r="I278">
            <v>0.18518518518518517</v>
          </cell>
          <cell r="J278">
            <v>5</v>
          </cell>
          <cell r="K278">
            <v>27</v>
          </cell>
          <cell r="L278">
            <v>0.16088568</v>
          </cell>
          <cell r="M278">
            <v>123.08978999999999</v>
          </cell>
          <cell r="N278">
            <v>122.89207500000001</v>
          </cell>
          <cell r="O278">
            <v>0.1608850692772501</v>
          </cell>
          <cell r="P278">
            <v>12.197323000000001</v>
          </cell>
          <cell r="Q278">
            <v>123.08978999999999</v>
          </cell>
          <cell r="R278">
            <v>109.70831</v>
          </cell>
          <cell r="S278">
            <v>12.197325799659108</v>
          </cell>
          <cell r="T278">
            <v>2900</v>
          </cell>
          <cell r="U278">
            <v>3535</v>
          </cell>
          <cell r="V278">
            <v>4760</v>
          </cell>
          <cell r="W278">
            <v>5.4262860000000003E-2</v>
          </cell>
          <cell r="X278">
            <v>3.0803250000000001E-2</v>
          </cell>
          <cell r="Y278">
            <v>3.6236744000000001E-2</v>
          </cell>
          <cell r="Z278">
            <v>0.20508056999999999</v>
          </cell>
          <cell r="AA278">
            <v>73.400000000000006</v>
          </cell>
          <cell r="AB278">
            <v>42.6</v>
          </cell>
          <cell r="AC278">
            <v>87.6</v>
          </cell>
          <cell r="AD278">
            <v>15.1</v>
          </cell>
          <cell r="AE278">
            <v>54.674999999999997</v>
          </cell>
          <cell r="AF278">
            <v>61.5</v>
          </cell>
        </row>
        <row r="279">
          <cell r="A279" t="str">
            <v>INE059D01020</v>
          </cell>
          <cell r="C279" t="str">
            <v>La Opala RG Ltd.</v>
          </cell>
          <cell r="E279" t="str">
            <v>India</v>
          </cell>
          <cell r="G279">
            <v>465.05</v>
          </cell>
          <cell r="H279">
            <v>5.6829499999999999</v>
          </cell>
          <cell r="I279">
            <v>1</v>
          </cell>
          <cell r="J279">
            <v>2</v>
          </cell>
          <cell r="K279">
            <v>2</v>
          </cell>
          <cell r="L279">
            <v>0</v>
          </cell>
          <cell r="M279">
            <v>13.85</v>
          </cell>
          <cell r="N279">
            <v>13.85</v>
          </cell>
          <cell r="O279">
            <v>0</v>
          </cell>
          <cell r="P279">
            <v>15.096952</v>
          </cell>
          <cell r="Q279">
            <v>13.85</v>
          </cell>
          <cell r="R279">
            <v>12.033334</v>
          </cell>
          <cell r="S279">
            <v>15.096946532025113</v>
          </cell>
          <cell r="T279">
            <v>470</v>
          </cell>
          <cell r="U279">
            <v>508.5</v>
          </cell>
          <cell r="V279">
            <v>547</v>
          </cell>
          <cell r="W279">
            <v>0</v>
          </cell>
          <cell r="X279">
            <v>2.9781748E-2</v>
          </cell>
          <cell r="Y279">
            <v>3.5265024999999998E-2</v>
          </cell>
          <cell r="Z279">
            <v>0.20508056999999999</v>
          </cell>
          <cell r="AA279">
            <v>33.5</v>
          </cell>
          <cell r="AB279">
            <v>46.800000000000004</v>
          </cell>
          <cell r="AC279">
            <v>13.900000000000002</v>
          </cell>
          <cell r="AD279">
            <v>85.7</v>
          </cell>
          <cell r="AE279">
            <v>44.975000000000009</v>
          </cell>
          <cell r="AF279">
            <v>43</v>
          </cell>
        </row>
        <row r="280">
          <cell r="A280" t="str">
            <v>INE269B01029</v>
          </cell>
          <cell r="C280" t="str">
            <v>Lakshmi Machine Works Limited</v>
          </cell>
          <cell r="E280" t="str">
            <v>India</v>
          </cell>
          <cell r="G280">
            <v>13622.95</v>
          </cell>
          <cell r="H280">
            <v>166.4736</v>
          </cell>
          <cell r="I280">
            <v>1</v>
          </cell>
          <cell r="J280">
            <v>2</v>
          </cell>
          <cell r="K280">
            <v>2</v>
          </cell>
          <cell r="L280">
            <v>0</v>
          </cell>
          <cell r="M280">
            <v>378.5</v>
          </cell>
          <cell r="N280">
            <v>378.5</v>
          </cell>
          <cell r="O280">
            <v>0</v>
          </cell>
          <cell r="P280">
            <v>9.4879909999999992</v>
          </cell>
          <cell r="Q280">
            <v>378.5</v>
          </cell>
          <cell r="R280">
            <v>345.7</v>
          </cell>
          <cell r="S280">
            <v>9.4879953717095677</v>
          </cell>
          <cell r="T280">
            <v>14135</v>
          </cell>
          <cell r="U280">
            <v>14358.5</v>
          </cell>
          <cell r="V280">
            <v>14582</v>
          </cell>
          <cell r="W280">
            <v>3.5033337999999997E-2</v>
          </cell>
          <cell r="X280">
            <v>2.7783994999999999E-2</v>
          </cell>
          <cell r="Y280">
            <v>3.7055115999999999E-2</v>
          </cell>
          <cell r="Z280">
            <v>0.20508056999999999</v>
          </cell>
          <cell r="AA280">
            <v>33.5</v>
          </cell>
          <cell r="AB280">
            <v>37.6</v>
          </cell>
          <cell r="AC280">
            <v>80.600000000000009</v>
          </cell>
          <cell r="AD280">
            <v>85.7</v>
          </cell>
          <cell r="AE280">
            <v>59.349999999999994</v>
          </cell>
          <cell r="AF280">
            <v>71.099999999999994</v>
          </cell>
        </row>
        <row r="281">
          <cell r="A281" t="str">
            <v>INE018A01030</v>
          </cell>
          <cell r="C281" t="str">
            <v>Larsen &amp; Toubro Ltd.</v>
          </cell>
          <cell r="E281" t="str">
            <v>India</v>
          </cell>
          <cell r="G281">
            <v>2605.35</v>
          </cell>
          <cell r="H281">
            <v>31.837599000000001</v>
          </cell>
          <cell r="I281">
            <v>0.91666666666666663</v>
          </cell>
          <cell r="J281">
            <v>33</v>
          </cell>
          <cell r="K281">
            <v>36</v>
          </cell>
          <cell r="L281">
            <v>-0.19149277000000001</v>
          </cell>
          <cell r="M281">
            <v>93.818479999999994</v>
          </cell>
          <cell r="N281">
            <v>93.998480000000001</v>
          </cell>
          <cell r="O281">
            <v>-0.19149245817592364</v>
          </cell>
          <cell r="P281">
            <v>23.444008</v>
          </cell>
          <cell r="Q281">
            <v>93.818479999999994</v>
          </cell>
          <cell r="R281">
            <v>76.000839999999997</v>
          </cell>
          <cell r="S281">
            <v>23.444004039955345</v>
          </cell>
          <cell r="T281">
            <v>1666</v>
          </cell>
          <cell r="U281">
            <v>2638.5</v>
          </cell>
          <cell r="V281">
            <v>3080</v>
          </cell>
          <cell r="W281">
            <v>1.5306726E-2</v>
          </cell>
          <cell r="X281">
            <v>3.6009934E-2</v>
          </cell>
          <cell r="Y281">
            <v>4.4580086999999997E-2</v>
          </cell>
          <cell r="Z281">
            <v>0.20508056999999999</v>
          </cell>
          <cell r="AA281">
            <v>28.1</v>
          </cell>
          <cell r="AB281">
            <v>61.9</v>
          </cell>
          <cell r="AC281">
            <v>66.900000000000006</v>
          </cell>
          <cell r="AD281">
            <v>80.800000000000011</v>
          </cell>
          <cell r="AE281">
            <v>59.425000000000004</v>
          </cell>
          <cell r="AF281">
            <v>71.3</v>
          </cell>
        </row>
        <row r="282">
          <cell r="A282" t="str">
            <v>INE0I7C01011</v>
          </cell>
          <cell r="C282" t="str">
            <v>Latent View Analytics Limited</v>
          </cell>
          <cell r="E282" t="str">
            <v>India</v>
          </cell>
          <cell r="G282">
            <v>377.2</v>
          </cell>
          <cell r="H282">
            <v>4.6094160000000004</v>
          </cell>
          <cell r="I282">
            <v>0</v>
          </cell>
          <cell r="J282">
            <v>0</v>
          </cell>
          <cell r="K282">
            <v>1</v>
          </cell>
          <cell r="L282">
            <v>-1.2345725000000001</v>
          </cell>
          <cell r="M282">
            <v>8</v>
          </cell>
          <cell r="N282">
            <v>8.1</v>
          </cell>
          <cell r="O282">
            <v>-1.2345679012345623</v>
          </cell>
          <cell r="P282">
            <v>-4.7619004</v>
          </cell>
          <cell r="Q282">
            <v>8</v>
          </cell>
          <cell r="R282">
            <v>8.4</v>
          </cell>
          <cell r="S282">
            <v>-4.7619047619047672</v>
          </cell>
          <cell r="T282">
            <v>425</v>
          </cell>
          <cell r="U282">
            <v>425</v>
          </cell>
          <cell r="V282">
            <v>425</v>
          </cell>
          <cell r="W282">
            <v>0.14864864999999999</v>
          </cell>
          <cell r="X282">
            <v>2.1208906999999999E-2</v>
          </cell>
          <cell r="Y282">
            <v>2.6246019999999998E-2</v>
          </cell>
          <cell r="Z282">
            <v>0.20508056999999999</v>
          </cell>
          <cell r="AA282">
            <v>14.000000000000002</v>
          </cell>
          <cell r="AB282">
            <v>6.4</v>
          </cell>
          <cell r="AC282">
            <v>97.399999999999991</v>
          </cell>
          <cell r="AD282">
            <v>1.7000000000000002</v>
          </cell>
          <cell r="AE282">
            <v>29.875</v>
          </cell>
          <cell r="AF282">
            <v>21.099999999999998</v>
          </cell>
        </row>
        <row r="283">
          <cell r="A283" t="str">
            <v>INE947Q01028</v>
          </cell>
          <cell r="C283" t="str">
            <v>Laurus Labs Ltd.</v>
          </cell>
          <cell r="E283" t="str">
            <v>India</v>
          </cell>
          <cell r="G283">
            <v>348.55</v>
          </cell>
          <cell r="H283">
            <v>4.2593101999999998</v>
          </cell>
          <cell r="I283">
            <v>0.33333333333333331</v>
          </cell>
          <cell r="J283">
            <v>4</v>
          </cell>
          <cell r="K283">
            <v>12</v>
          </cell>
          <cell r="L283">
            <v>-1.3585529999999999</v>
          </cell>
          <cell r="M283">
            <v>11.249331</v>
          </cell>
          <cell r="N283">
            <v>11.404264</v>
          </cell>
          <cell r="O283">
            <v>-1.3585532569221459</v>
          </cell>
          <cell r="P283">
            <v>-28.515291000000001</v>
          </cell>
          <cell r="Q283">
            <v>11.249331</v>
          </cell>
          <cell r="R283">
            <v>15.736696</v>
          </cell>
          <cell r="S283">
            <v>-28.515293172086441</v>
          </cell>
          <cell r="T283">
            <v>250</v>
          </cell>
          <cell r="U283">
            <v>307.5</v>
          </cell>
          <cell r="V283">
            <v>475</v>
          </cell>
          <cell r="W283">
            <v>-1.7264979E-2</v>
          </cell>
          <cell r="X283">
            <v>3.2274655999999999E-2</v>
          </cell>
          <cell r="Y283">
            <v>4.5001157E-2</v>
          </cell>
          <cell r="Z283">
            <v>0.20508056999999999</v>
          </cell>
          <cell r="AA283">
            <v>13.200000000000001</v>
          </cell>
          <cell r="AB283">
            <v>1.6</v>
          </cell>
          <cell r="AC283">
            <v>4.3</v>
          </cell>
          <cell r="AD283">
            <v>20.9</v>
          </cell>
          <cell r="AE283">
            <v>10</v>
          </cell>
          <cell r="AF283">
            <v>1.0999999999999999</v>
          </cell>
        </row>
        <row r="284">
          <cell r="A284" t="str">
            <v>INE576O01020</v>
          </cell>
          <cell r="C284" t="str">
            <v>Laxmi Organic Industries Ltd.</v>
          </cell>
          <cell r="E284" t="str">
            <v>India</v>
          </cell>
          <cell r="G284">
            <v>252.25</v>
          </cell>
          <cell r="H284">
            <v>3.0825163999999998</v>
          </cell>
          <cell r="I284">
            <v>0.33333333333333331</v>
          </cell>
          <cell r="J284">
            <v>1</v>
          </cell>
          <cell r="K284">
            <v>3</v>
          </cell>
          <cell r="L284">
            <v>0</v>
          </cell>
          <cell r="M284">
            <v>10.653333999999999</v>
          </cell>
          <cell r="N284">
            <v>10.653333999999999</v>
          </cell>
          <cell r="O284">
            <v>0</v>
          </cell>
          <cell r="P284">
            <v>25.777253999999999</v>
          </cell>
          <cell r="Q284">
            <v>10.653333999999999</v>
          </cell>
          <cell r="R284">
            <v>8.4700000000000006</v>
          </cell>
          <cell r="S284">
            <v>25.77726092089727</v>
          </cell>
          <cell r="T284">
            <v>250</v>
          </cell>
          <cell r="U284">
            <v>250</v>
          </cell>
          <cell r="V284">
            <v>343</v>
          </cell>
          <cell r="W284">
            <v>0</v>
          </cell>
          <cell r="X284">
            <v>4.2233236E-2</v>
          </cell>
          <cell r="Y284">
            <v>5.9213742999999999E-2</v>
          </cell>
          <cell r="Z284">
            <v>0.20508056999999999</v>
          </cell>
          <cell r="AA284">
            <v>33.5</v>
          </cell>
          <cell r="AB284">
            <v>65.3</v>
          </cell>
          <cell r="AC284">
            <v>13.900000000000002</v>
          </cell>
          <cell r="AD284">
            <v>20.9</v>
          </cell>
          <cell r="AE284">
            <v>33.4</v>
          </cell>
          <cell r="AF284">
            <v>24.5</v>
          </cell>
        </row>
        <row r="285">
          <cell r="A285" t="str">
            <v>INE970X01018</v>
          </cell>
          <cell r="C285" t="str">
            <v>Lemon Tree Hotels Ltd.</v>
          </cell>
          <cell r="E285" t="str">
            <v>India</v>
          </cell>
          <cell r="G285">
            <v>91.1</v>
          </cell>
          <cell r="H285">
            <v>1.1132496999999999</v>
          </cell>
          <cell r="I285">
            <v>0.81818181818181823</v>
          </cell>
          <cell r="J285">
            <v>9</v>
          </cell>
          <cell r="K285">
            <v>11</v>
          </cell>
          <cell r="L285">
            <v>0</v>
          </cell>
          <cell r="M285">
            <v>2.1096854</v>
          </cell>
          <cell r="N285">
            <v>2.1096854</v>
          </cell>
          <cell r="O285">
            <v>0</v>
          </cell>
          <cell r="P285">
            <v>46.937218000000001</v>
          </cell>
          <cell r="Q285">
            <v>2.1096854</v>
          </cell>
          <cell r="R285">
            <v>1.4357734</v>
          </cell>
          <cell r="S285">
            <v>46.937211679781775</v>
          </cell>
          <cell r="T285">
            <v>90.246539999999996</v>
          </cell>
          <cell r="U285">
            <v>113.5</v>
          </cell>
          <cell r="V285">
            <v>137</v>
          </cell>
          <cell r="W285">
            <v>4.4277309999999999E-3</v>
          </cell>
          <cell r="X285">
            <v>2.3157908000000001E-2</v>
          </cell>
          <cell r="Y285">
            <v>4.2828079999999998E-2</v>
          </cell>
          <cell r="Z285">
            <v>0.20508056999999999</v>
          </cell>
          <cell r="AA285">
            <v>33.5</v>
          </cell>
          <cell r="AB285">
            <v>84.3</v>
          </cell>
          <cell r="AC285">
            <v>53.1</v>
          </cell>
          <cell r="AD285">
            <v>67</v>
          </cell>
          <cell r="AE285">
            <v>59.475000000000001</v>
          </cell>
          <cell r="AF285">
            <v>71.5</v>
          </cell>
        </row>
        <row r="286">
          <cell r="A286" t="str">
            <v>INE115A01026</v>
          </cell>
          <cell r="C286" t="str">
            <v>LIC Housing Finance Ltd</v>
          </cell>
          <cell r="E286" t="str">
            <v>India</v>
          </cell>
          <cell r="G286">
            <v>390.25</v>
          </cell>
          <cell r="H286">
            <v>4.7688879999999996</v>
          </cell>
          <cell r="I286">
            <v>0.6428571428571429</v>
          </cell>
          <cell r="J286">
            <v>18</v>
          </cell>
          <cell r="K286">
            <v>28</v>
          </cell>
          <cell r="L286">
            <v>9.8711690000000005E-2</v>
          </cell>
          <cell r="M286">
            <v>66.720405999999997</v>
          </cell>
          <cell r="N286">
            <v>66.654610000000005</v>
          </cell>
          <cell r="O286">
            <v>9.8711852038424475E-2</v>
          </cell>
          <cell r="P286">
            <v>42.863101999999998</v>
          </cell>
          <cell r="Q286">
            <v>66.720405999999997</v>
          </cell>
          <cell r="R286">
            <v>46.702334999999998</v>
          </cell>
          <cell r="S286">
            <v>42.863105238742349</v>
          </cell>
          <cell r="T286">
            <v>320</v>
          </cell>
          <cell r="U286">
            <v>432.5</v>
          </cell>
          <cell r="V286">
            <v>560</v>
          </cell>
          <cell r="W286">
            <v>1.2752403000000001E-2</v>
          </cell>
          <cell r="X286">
            <v>0.17096837000000001</v>
          </cell>
          <cell r="Y286">
            <v>0.19064455999999999</v>
          </cell>
          <cell r="Z286">
            <v>0.20508056999999999</v>
          </cell>
          <cell r="AA286">
            <v>71.8</v>
          </cell>
          <cell r="AB286">
            <v>82.3</v>
          </cell>
          <cell r="AC286">
            <v>65.100000000000009</v>
          </cell>
          <cell r="AD286">
            <v>51.2</v>
          </cell>
          <cell r="AE286">
            <v>67.599999999999994</v>
          </cell>
          <cell r="AF286">
            <v>82.6</v>
          </cell>
        </row>
        <row r="287">
          <cell r="A287" t="str">
            <v>INE0J1Y01017</v>
          </cell>
          <cell r="C287" t="str">
            <v>Life Insurance Corp. of India</v>
          </cell>
          <cell r="E287" t="str">
            <v>India</v>
          </cell>
          <cell r="G287">
            <v>626.6</v>
          </cell>
          <cell r="H287">
            <v>7.6571049999999996</v>
          </cell>
          <cell r="I287">
            <v>0.75</v>
          </cell>
          <cell r="J287">
            <v>12</v>
          </cell>
          <cell r="K287">
            <v>16</v>
          </cell>
          <cell r="L287">
            <v>5.3342679999999998</v>
          </cell>
          <cell r="M287">
            <v>44.412253999999997</v>
          </cell>
          <cell r="N287">
            <v>42.163159999999998</v>
          </cell>
          <cell r="O287">
            <v>5.3342633711515042</v>
          </cell>
          <cell r="P287">
            <v>36.196765999999997</v>
          </cell>
          <cell r="Q287">
            <v>44.412253999999997</v>
          </cell>
          <cell r="R287">
            <v>32.608890000000002</v>
          </cell>
          <cell r="S287">
            <v>36.19676720060081</v>
          </cell>
          <cell r="T287">
            <v>590</v>
          </cell>
          <cell r="U287">
            <v>762.5</v>
          </cell>
          <cell r="V287">
            <v>1045</v>
          </cell>
          <cell r="W287">
            <v>4.886507E-3</v>
          </cell>
          <cell r="X287">
            <v>7.0878159999999996E-2</v>
          </cell>
          <cell r="Y287">
            <v>8.0619350000000006E-2</v>
          </cell>
          <cell r="Z287">
            <v>0.20508056999999999</v>
          </cell>
          <cell r="AA287">
            <v>95.1</v>
          </cell>
          <cell r="AB287">
            <v>77.5</v>
          </cell>
          <cell r="AC287">
            <v>53.7</v>
          </cell>
          <cell r="AD287">
            <v>63.2</v>
          </cell>
          <cell r="AE287">
            <v>72.375</v>
          </cell>
          <cell r="AF287">
            <v>89</v>
          </cell>
        </row>
        <row r="288">
          <cell r="A288" t="str">
            <v>INE473A01011</v>
          </cell>
          <cell r="C288" t="str">
            <v>Linde India Ltd.</v>
          </cell>
          <cell r="E288" t="str">
            <v>India</v>
          </cell>
          <cell r="G288">
            <v>4582.75</v>
          </cell>
          <cell r="H288">
            <v>56.001595000000002</v>
          </cell>
          <cell r="I288">
            <v>1</v>
          </cell>
          <cell r="J288">
            <v>3</v>
          </cell>
          <cell r="K288">
            <v>3</v>
          </cell>
          <cell r="L288">
            <v>-12.187975</v>
          </cell>
          <cell r="M288">
            <v>57.926665999999997</v>
          </cell>
          <cell r="N288">
            <v>65.966669999999993</v>
          </cell>
          <cell r="O288">
            <v>-12.187979171906049</v>
          </cell>
          <cell r="P288">
            <v>-18.066948</v>
          </cell>
          <cell r="Q288">
            <v>57.926665999999997</v>
          </cell>
          <cell r="R288">
            <v>70.7</v>
          </cell>
          <cell r="S288">
            <v>-18.066950495049518</v>
          </cell>
          <cell r="T288">
            <v>4679</v>
          </cell>
          <cell r="U288">
            <v>4861</v>
          </cell>
          <cell r="V288">
            <v>5043</v>
          </cell>
          <cell r="W288">
            <v>3.5687652E-2</v>
          </cell>
          <cell r="X288">
            <v>1.2640154000000001E-2</v>
          </cell>
          <cell r="Y288">
            <v>1.6344626000000001E-2</v>
          </cell>
          <cell r="Z288">
            <v>0.20508056999999999</v>
          </cell>
          <cell r="AA288">
            <v>2</v>
          </cell>
          <cell r="AB288">
            <v>3.4000000000000004</v>
          </cell>
          <cell r="AC288">
            <v>81.2</v>
          </cell>
          <cell r="AD288">
            <v>85.7</v>
          </cell>
          <cell r="AE288">
            <v>43.075000000000003</v>
          </cell>
          <cell r="AF288">
            <v>40.799999999999997</v>
          </cell>
        </row>
        <row r="289">
          <cell r="A289" t="str">
            <v>INE281B01032</v>
          </cell>
          <cell r="C289" t="str">
            <v>Lloyds Metals &amp; Energy Ltd.</v>
          </cell>
          <cell r="E289" t="str">
            <v>India</v>
          </cell>
          <cell r="G289">
            <v>576.04999999999995</v>
          </cell>
          <cell r="H289">
            <v>7.0393796000000002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 t="e">
            <v>#N/A</v>
          </cell>
          <cell r="Z289">
            <v>0.20508056999999999</v>
          </cell>
          <cell r="AA289">
            <v>33.5</v>
          </cell>
          <cell r="AB289">
            <v>11.600000000000001</v>
          </cell>
          <cell r="AC289">
            <v>13.900000000000002</v>
          </cell>
          <cell r="AD289">
            <v>1.7000000000000002</v>
          </cell>
          <cell r="AE289">
            <v>15.175000000000001</v>
          </cell>
          <cell r="AF289">
            <v>1.7000000000000002</v>
          </cell>
        </row>
        <row r="290">
          <cell r="A290" t="str">
            <v>INE214T01019</v>
          </cell>
          <cell r="C290" t="str">
            <v>LTIMindtree Limited</v>
          </cell>
          <cell r="E290" t="str">
            <v>India</v>
          </cell>
          <cell r="G290">
            <v>4879.8</v>
          </cell>
          <cell r="H290">
            <v>59.631565000000002</v>
          </cell>
          <cell r="I290">
            <v>0.44736842105263158</v>
          </cell>
          <cell r="J290">
            <v>17</v>
          </cell>
          <cell r="K290">
            <v>38</v>
          </cell>
          <cell r="L290">
            <v>-2.5797881999999999</v>
          </cell>
          <cell r="M290">
            <v>167.86949000000001</v>
          </cell>
          <cell r="N290">
            <v>172.31485000000001</v>
          </cell>
          <cell r="O290">
            <v>-2.5797892636647335</v>
          </cell>
          <cell r="P290">
            <v>11.735759</v>
          </cell>
          <cell r="Q290">
            <v>167.86949000000001</v>
          </cell>
          <cell r="R290">
            <v>150.23793000000001</v>
          </cell>
          <cell r="S290">
            <v>11.735758073876546</v>
          </cell>
          <cell r="T290">
            <v>3800</v>
          </cell>
          <cell r="U290">
            <v>5037.5</v>
          </cell>
          <cell r="V290">
            <v>7300</v>
          </cell>
          <cell r="W290">
            <v>4.0376599999999999E-2</v>
          </cell>
          <cell r="X290">
            <v>3.4400895000000001E-2</v>
          </cell>
          <cell r="Y290">
            <v>4.1352883E-2</v>
          </cell>
          <cell r="Z290">
            <v>0.20508056999999999</v>
          </cell>
          <cell r="AA290">
            <v>8.4</v>
          </cell>
          <cell r="AB290">
            <v>42.4</v>
          </cell>
          <cell r="AC290">
            <v>82.399999999999991</v>
          </cell>
          <cell r="AD290">
            <v>31</v>
          </cell>
          <cell r="AE290">
            <v>41.05</v>
          </cell>
          <cell r="AF290">
            <v>36.799999999999997</v>
          </cell>
        </row>
        <row r="291">
          <cell r="A291" t="str">
            <v>INE326A01037</v>
          </cell>
          <cell r="C291" t="str">
            <v>Lupin Limited</v>
          </cell>
          <cell r="E291" t="str">
            <v>India</v>
          </cell>
          <cell r="G291">
            <v>937.4</v>
          </cell>
          <cell r="H291">
            <v>11.455107999999999</v>
          </cell>
          <cell r="I291">
            <v>0.27027027027027029</v>
          </cell>
          <cell r="J291">
            <v>10</v>
          </cell>
          <cell r="K291">
            <v>37</v>
          </cell>
          <cell r="L291">
            <v>0.33657292</v>
          </cell>
          <cell r="M291">
            <v>26.262129000000002</v>
          </cell>
          <cell r="N291">
            <v>26.174033999999999</v>
          </cell>
          <cell r="O291">
            <v>0.33657402599844843</v>
          </cell>
          <cell r="P291">
            <v>211.38526999999999</v>
          </cell>
          <cell r="Q291">
            <v>26.262129000000002</v>
          </cell>
          <cell r="R291">
            <v>8.4339670000000009</v>
          </cell>
          <cell r="S291">
            <v>211.38524729821683</v>
          </cell>
          <cell r="T291">
            <v>655</v>
          </cell>
          <cell r="U291">
            <v>775</v>
          </cell>
          <cell r="V291">
            <v>992</v>
          </cell>
          <cell r="W291">
            <v>3.1414730000000001E-3</v>
          </cell>
          <cell r="X291">
            <v>2.8015925000000001E-2</v>
          </cell>
          <cell r="Y291">
            <v>4.0261239999999997E-2</v>
          </cell>
          <cell r="Z291">
            <v>0.20508056999999999</v>
          </cell>
          <cell r="AA291">
            <v>78.3</v>
          </cell>
          <cell r="AB291">
            <v>94.5</v>
          </cell>
          <cell r="AC291">
            <v>50.5</v>
          </cell>
          <cell r="AD291">
            <v>17.299999999999997</v>
          </cell>
          <cell r="AE291">
            <v>60.150000000000006</v>
          </cell>
          <cell r="AF291">
            <v>73.3</v>
          </cell>
        </row>
        <row r="292">
          <cell r="A292" t="str">
            <v>INE670K01029</v>
          </cell>
          <cell r="C292" t="str">
            <v>Macrotech Developers Ltd.</v>
          </cell>
          <cell r="E292" t="str">
            <v>India</v>
          </cell>
          <cell r="G292">
            <v>720.85</v>
          </cell>
          <cell r="H292">
            <v>8.8088470000000001</v>
          </cell>
          <cell r="I292">
            <v>0.875</v>
          </cell>
          <cell r="J292">
            <v>14</v>
          </cell>
          <cell r="K292">
            <v>16</v>
          </cell>
          <cell r="L292">
            <v>-7.5435169999999996</v>
          </cell>
          <cell r="M292">
            <v>30.480160000000001</v>
          </cell>
          <cell r="N292">
            <v>32.967033000000001</v>
          </cell>
          <cell r="O292">
            <v>-7.5435147591231484</v>
          </cell>
          <cell r="P292">
            <v>-17.521281999999999</v>
          </cell>
          <cell r="Q292">
            <v>30.480160000000001</v>
          </cell>
          <cell r="R292">
            <v>36.955179999999999</v>
          </cell>
          <cell r="S292">
            <v>-17.521278478416281</v>
          </cell>
          <cell r="T292">
            <v>559</v>
          </cell>
          <cell r="U292">
            <v>1175</v>
          </cell>
          <cell r="V292">
            <v>1300</v>
          </cell>
          <cell r="W292">
            <v>-0.1006416</v>
          </cell>
          <cell r="X292">
            <v>4.2283639999999997E-2</v>
          </cell>
          <cell r="Y292">
            <v>4.9553778E-2</v>
          </cell>
          <cell r="Z292">
            <v>0.20508056999999999</v>
          </cell>
          <cell r="AA292">
            <v>3</v>
          </cell>
          <cell r="AB292">
            <v>3.8</v>
          </cell>
          <cell r="AC292">
            <v>0.3</v>
          </cell>
          <cell r="AD292">
            <v>79.100000000000009</v>
          </cell>
          <cell r="AE292">
            <v>21.55</v>
          </cell>
          <cell r="AF292">
            <v>15.7</v>
          </cell>
        </row>
        <row r="293">
          <cell r="A293" t="str">
            <v>INE002S01010</v>
          </cell>
          <cell r="C293" t="str">
            <v>Mahanagar Gas Ltd</v>
          </cell>
          <cell r="E293" t="str">
            <v>India</v>
          </cell>
          <cell r="G293">
            <v>1049.3499999999999</v>
          </cell>
          <cell r="H293">
            <v>12.823145999999999</v>
          </cell>
          <cell r="I293">
            <v>0.70967741935483875</v>
          </cell>
          <cell r="J293">
            <v>22</v>
          </cell>
          <cell r="K293">
            <v>31</v>
          </cell>
          <cell r="L293">
            <v>-0.25526520000000003</v>
          </cell>
          <cell r="M293">
            <v>90.159874000000002</v>
          </cell>
          <cell r="N293">
            <v>90.390609999999995</v>
          </cell>
          <cell r="O293">
            <v>-0.25526545290489588</v>
          </cell>
          <cell r="P293">
            <v>24.145056</v>
          </cell>
          <cell r="Q293">
            <v>90.159874000000002</v>
          </cell>
          <cell r="R293">
            <v>72.624619999999993</v>
          </cell>
          <cell r="S293">
            <v>24.145054390646049</v>
          </cell>
          <cell r="T293">
            <v>890</v>
          </cell>
          <cell r="U293">
            <v>1210</v>
          </cell>
          <cell r="V293">
            <v>1411</v>
          </cell>
          <cell r="W293">
            <v>2.0604116999999998E-2</v>
          </cell>
          <cell r="X293">
            <v>8.5919739999999994E-2</v>
          </cell>
          <cell r="Y293">
            <v>9.0754710000000002E-2</v>
          </cell>
          <cell r="Z293">
            <v>0.20508056999999999</v>
          </cell>
          <cell r="AA293">
            <v>26.700000000000003</v>
          </cell>
          <cell r="AB293">
            <v>62.9</v>
          </cell>
          <cell r="AC293">
            <v>71.7</v>
          </cell>
          <cell r="AD293">
            <v>61.5</v>
          </cell>
          <cell r="AE293">
            <v>55.7</v>
          </cell>
          <cell r="AF293">
            <v>64.900000000000006</v>
          </cell>
        </row>
        <row r="294">
          <cell r="A294" t="str">
            <v>INE288A01013</v>
          </cell>
          <cell r="C294" t="str">
            <v>Maharashtra Scooters Ltd</v>
          </cell>
          <cell r="E294" t="str">
            <v>India</v>
          </cell>
          <cell r="G294">
            <v>5712.55</v>
          </cell>
          <cell r="H294">
            <v>69.807845999999998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 t="e">
            <v>#N/A</v>
          </cell>
          <cell r="Z294">
            <v>0.20508056999999999</v>
          </cell>
          <cell r="AA294">
            <v>33.5</v>
          </cell>
          <cell r="AB294">
            <v>11.600000000000001</v>
          </cell>
          <cell r="AC294">
            <v>13.900000000000002</v>
          </cell>
          <cell r="AD294">
            <v>1.7000000000000002</v>
          </cell>
          <cell r="AE294">
            <v>15.175000000000001</v>
          </cell>
          <cell r="AF294">
            <v>1.7000000000000002</v>
          </cell>
        </row>
        <row r="295">
          <cell r="A295" t="str">
            <v>INE774D01024</v>
          </cell>
          <cell r="C295" t="str">
            <v>Mahindra &amp; Mahindra Financial Services Ltd.</v>
          </cell>
          <cell r="E295" t="str">
            <v>India</v>
          </cell>
          <cell r="G295">
            <v>321.10000000000002</v>
          </cell>
          <cell r="H295">
            <v>3.9238694000000001</v>
          </cell>
          <cell r="I295">
            <v>0.5714285714285714</v>
          </cell>
          <cell r="J295">
            <v>20</v>
          </cell>
          <cell r="K295">
            <v>35</v>
          </cell>
          <cell r="L295">
            <v>0.61410500000000001</v>
          </cell>
          <cell r="M295">
            <v>18.916713999999999</v>
          </cell>
          <cell r="N295">
            <v>18.801254</v>
          </cell>
          <cell r="O295">
            <v>0.61410797386174387</v>
          </cell>
          <cell r="P295">
            <v>21.322431999999999</v>
          </cell>
          <cell r="Q295">
            <v>18.916713999999999</v>
          </cell>
          <cell r="R295">
            <v>15.592098999999999</v>
          </cell>
          <cell r="S295">
            <v>21.32243388141648</v>
          </cell>
          <cell r="T295">
            <v>215</v>
          </cell>
          <cell r="U295">
            <v>315</v>
          </cell>
          <cell r="V295">
            <v>430</v>
          </cell>
          <cell r="W295">
            <v>7.0667549999999996E-2</v>
          </cell>
          <cell r="X295">
            <v>5.8912218000000002E-2</v>
          </cell>
          <cell r="Y295">
            <v>7.3125129999999997E-2</v>
          </cell>
          <cell r="Z295">
            <v>0.20508056999999999</v>
          </cell>
          <cell r="AA295">
            <v>82.3</v>
          </cell>
          <cell r="AB295">
            <v>57.9</v>
          </cell>
          <cell r="AC295">
            <v>91.2</v>
          </cell>
          <cell r="AD295">
            <v>44</v>
          </cell>
          <cell r="AE295">
            <v>68.849999999999994</v>
          </cell>
          <cell r="AF295">
            <v>83.8</v>
          </cell>
        </row>
        <row r="296">
          <cell r="A296" t="str">
            <v>INE101A01026</v>
          </cell>
          <cell r="C296" t="str">
            <v>Mahindra &amp; Mahindra Ltd.</v>
          </cell>
          <cell r="E296" t="str">
            <v>India</v>
          </cell>
          <cell r="G296">
            <v>1547</v>
          </cell>
          <cell r="H296">
            <v>18.90447</v>
          </cell>
          <cell r="I296">
            <v>0.88095238095238093</v>
          </cell>
          <cell r="J296">
            <v>37</v>
          </cell>
          <cell r="K296">
            <v>42</v>
          </cell>
          <cell r="L296">
            <v>0.124179505</v>
          </cell>
          <cell r="M296">
            <v>72.950320000000005</v>
          </cell>
          <cell r="N296">
            <v>72.859840000000005</v>
          </cell>
          <cell r="O296">
            <v>0.12418363806454558</v>
          </cell>
          <cell r="P296">
            <v>21.005693000000001</v>
          </cell>
          <cell r="Q296">
            <v>72.950320000000005</v>
          </cell>
          <cell r="R296">
            <v>60.286681999999999</v>
          </cell>
          <cell r="S296">
            <v>21.005697410914092</v>
          </cell>
          <cell r="T296">
            <v>1190</v>
          </cell>
          <cell r="U296">
            <v>1594.5</v>
          </cell>
          <cell r="V296">
            <v>1920</v>
          </cell>
          <cell r="W296">
            <v>2.4239783000000001E-2</v>
          </cell>
          <cell r="X296">
            <v>4.7155990000000002E-2</v>
          </cell>
          <cell r="Y296">
            <v>5.3281740000000001E-2</v>
          </cell>
          <cell r="Z296">
            <v>0.20508056999999999</v>
          </cell>
          <cell r="AA296">
            <v>72.399999999999991</v>
          </cell>
          <cell r="AB296">
            <v>57.099999999999994</v>
          </cell>
          <cell r="AC296">
            <v>73.5</v>
          </cell>
          <cell r="AD296">
            <v>79.3</v>
          </cell>
          <cell r="AE296">
            <v>70.575000000000003</v>
          </cell>
          <cell r="AF296">
            <v>86.6</v>
          </cell>
        </row>
        <row r="297">
          <cell r="A297" t="str">
            <v>INE536H01010</v>
          </cell>
          <cell r="C297" t="str">
            <v>CIE Automotive India Ltd</v>
          </cell>
          <cell r="E297" t="str">
            <v>India</v>
          </cell>
          <cell r="G297">
            <v>490.25</v>
          </cell>
          <cell r="H297">
            <v>5.9908967000000004</v>
          </cell>
          <cell r="I297">
            <v>0.875</v>
          </cell>
          <cell r="J297">
            <v>7</v>
          </cell>
          <cell r="K297">
            <v>8</v>
          </cell>
          <cell r="L297">
            <v>0.31454991999999998</v>
          </cell>
          <cell r="M297">
            <v>27.537500000000001</v>
          </cell>
          <cell r="N297">
            <v>27.451153000000001</v>
          </cell>
          <cell r="O297">
            <v>0.31454780788260361</v>
          </cell>
          <cell r="P297">
            <v>4.5440244999999999</v>
          </cell>
          <cell r="Q297">
            <v>27.537500000000001</v>
          </cell>
          <cell r="R297">
            <v>26.340578000000001</v>
          </cell>
          <cell r="S297">
            <v>4.5440232936422298</v>
          </cell>
          <cell r="T297">
            <v>475</v>
          </cell>
          <cell r="U297">
            <v>599</v>
          </cell>
          <cell r="V297">
            <v>710</v>
          </cell>
          <cell r="W297">
            <v>0.1041948</v>
          </cell>
          <cell r="X297">
            <v>5.6170322000000002E-2</v>
          </cell>
          <cell r="Y297">
            <v>6.5527790000000002E-2</v>
          </cell>
          <cell r="Z297">
            <v>0.20508056999999999</v>
          </cell>
          <cell r="AA297">
            <v>77.7</v>
          </cell>
          <cell r="AB297">
            <v>29.599999999999998</v>
          </cell>
          <cell r="AC297">
            <v>93.8</v>
          </cell>
          <cell r="AD297">
            <v>79.100000000000009</v>
          </cell>
          <cell r="AE297">
            <v>70.05</v>
          </cell>
          <cell r="AF297">
            <v>85.8</v>
          </cell>
        </row>
        <row r="298">
          <cell r="A298" t="str">
            <v>INE998I01010</v>
          </cell>
          <cell r="C298" t="str">
            <v>Mahindra Holidays &amp; Resorts India Limited</v>
          </cell>
          <cell r="E298" t="str">
            <v>India</v>
          </cell>
          <cell r="G298">
            <v>360.05</v>
          </cell>
          <cell r="H298">
            <v>4.3998413000000003</v>
          </cell>
          <cell r="I298">
            <v>1</v>
          </cell>
          <cell r="J298">
            <v>2</v>
          </cell>
          <cell r="K298">
            <v>2</v>
          </cell>
          <cell r="L298">
            <v>8.0246870000000001</v>
          </cell>
          <cell r="M298">
            <v>8.75</v>
          </cell>
          <cell r="N298">
            <v>8.1</v>
          </cell>
          <cell r="O298">
            <v>8.0246913580247039</v>
          </cell>
          <cell r="P298">
            <v>16.666668000000001</v>
          </cell>
          <cell r="Q298">
            <v>8.75</v>
          </cell>
          <cell r="R298">
            <v>7.5</v>
          </cell>
          <cell r="S298">
            <v>16.666666666666675</v>
          </cell>
          <cell r="T298">
            <v>370</v>
          </cell>
          <cell r="U298">
            <v>385</v>
          </cell>
          <cell r="V298">
            <v>400</v>
          </cell>
          <cell r="W298">
            <v>4.054054E-2</v>
          </cell>
          <cell r="X298">
            <v>2.430218E-2</v>
          </cell>
          <cell r="Y298">
            <v>2.7079572999999999E-2</v>
          </cell>
          <cell r="Z298">
            <v>0.20508056999999999</v>
          </cell>
          <cell r="AA298">
            <v>97.1</v>
          </cell>
          <cell r="AB298">
            <v>49.2</v>
          </cell>
          <cell r="AC298">
            <v>82.8</v>
          </cell>
          <cell r="AD298">
            <v>85.7</v>
          </cell>
          <cell r="AE298">
            <v>78.7</v>
          </cell>
          <cell r="AF298">
            <v>94</v>
          </cell>
        </row>
        <row r="299">
          <cell r="A299" t="str">
            <v>INE813A01018</v>
          </cell>
          <cell r="C299" t="str">
            <v>Mahindra Lifespace Developers Limited</v>
          </cell>
          <cell r="E299" t="str">
            <v>India</v>
          </cell>
          <cell r="G299">
            <v>478.95</v>
          </cell>
          <cell r="H299">
            <v>5.8528099999999998</v>
          </cell>
          <cell r="I299">
            <v>1</v>
          </cell>
          <cell r="J299">
            <v>7</v>
          </cell>
          <cell r="K299">
            <v>7</v>
          </cell>
          <cell r="L299">
            <v>8.6767889999999994</v>
          </cell>
          <cell r="M299">
            <v>6.2625000000000002</v>
          </cell>
          <cell r="N299">
            <v>5.7625000000000002</v>
          </cell>
          <cell r="O299">
            <v>8.6767895878524968</v>
          </cell>
          <cell r="P299">
            <v>-21.500699999999998</v>
          </cell>
          <cell r="Q299">
            <v>6.2625000000000002</v>
          </cell>
          <cell r="R299">
            <v>7.9777779999999998</v>
          </cell>
          <cell r="S299">
            <v>-21.500698565440146</v>
          </cell>
          <cell r="T299">
            <v>437</v>
          </cell>
          <cell r="U299">
            <v>521</v>
          </cell>
          <cell r="V299">
            <v>565</v>
          </cell>
          <cell r="W299">
            <v>2.1423169999999998E-2</v>
          </cell>
          <cell r="X299">
            <v>1.3075476500000001E-2</v>
          </cell>
          <cell r="Y299">
            <v>2.2940809E-2</v>
          </cell>
          <cell r="Z299">
            <v>0.20508056999999999</v>
          </cell>
          <cell r="AA299">
            <v>97.3</v>
          </cell>
          <cell r="AB299">
            <v>2.4</v>
          </cell>
          <cell r="AC299">
            <v>71.899999999999991</v>
          </cell>
          <cell r="AD299">
            <v>85.7</v>
          </cell>
          <cell r="AE299">
            <v>64.325000000000003</v>
          </cell>
          <cell r="AF299">
            <v>79.400000000000006</v>
          </cell>
        </row>
        <row r="300">
          <cell r="A300" t="str">
            <v>INE766P01016</v>
          </cell>
          <cell r="C300" t="str">
            <v>Mahindra Logistics Ltd.</v>
          </cell>
          <cell r="E300" t="str">
            <v>India</v>
          </cell>
          <cell r="G300">
            <v>398.85</v>
          </cell>
          <cell r="H300">
            <v>4.8739809999999997</v>
          </cell>
          <cell r="I300">
            <v>0.61538461538461542</v>
          </cell>
          <cell r="J300">
            <v>8</v>
          </cell>
          <cell r="K300">
            <v>13</v>
          </cell>
          <cell r="L300">
            <v>-7.1428566</v>
          </cell>
          <cell r="M300">
            <v>6.76</v>
          </cell>
          <cell r="N300">
            <v>7.28</v>
          </cell>
          <cell r="O300">
            <v>-7.1428571428571512</v>
          </cell>
          <cell r="P300">
            <v>59.267043999999999</v>
          </cell>
          <cell r="Q300">
            <v>6.76</v>
          </cell>
          <cell r="R300">
            <v>4.2444443999999999</v>
          </cell>
          <cell r="S300">
            <v>59.267017374523732</v>
          </cell>
          <cell r="T300">
            <v>325</v>
          </cell>
          <cell r="U300">
            <v>410</v>
          </cell>
          <cell r="V300">
            <v>501</v>
          </cell>
          <cell r="W300">
            <v>0</v>
          </cell>
          <cell r="X300">
            <v>1.6948728E-2</v>
          </cell>
          <cell r="Y300">
            <v>3.6204084999999997E-2</v>
          </cell>
          <cell r="Z300">
            <v>0.20508056999999999</v>
          </cell>
          <cell r="AA300">
            <v>3.2</v>
          </cell>
          <cell r="AB300">
            <v>88.5</v>
          </cell>
          <cell r="AC300">
            <v>13.900000000000002</v>
          </cell>
          <cell r="AD300">
            <v>49.3</v>
          </cell>
          <cell r="AE300">
            <v>38.725000000000001</v>
          </cell>
          <cell r="AF300">
            <v>34</v>
          </cell>
        </row>
        <row r="301">
          <cell r="A301" t="str">
            <v>INE522D01027</v>
          </cell>
          <cell r="C301" t="str">
            <v>Manappuram Finance Limited</v>
          </cell>
          <cell r="E301" t="str">
            <v>India</v>
          </cell>
          <cell r="G301">
            <v>126.05</v>
          </cell>
          <cell r="H301">
            <v>1.5403416999999999</v>
          </cell>
          <cell r="I301">
            <v>0.8</v>
          </cell>
          <cell r="J301">
            <v>12</v>
          </cell>
          <cell r="K301">
            <v>15</v>
          </cell>
          <cell r="L301">
            <v>0.98231816000000005</v>
          </cell>
          <cell r="M301">
            <v>20.749684999999999</v>
          </cell>
          <cell r="N301">
            <v>20.547840000000001</v>
          </cell>
          <cell r="O301">
            <v>0.98231736279823512</v>
          </cell>
          <cell r="P301">
            <v>19.972988000000001</v>
          </cell>
          <cell r="Q301">
            <v>20.749684999999999</v>
          </cell>
          <cell r="R301">
            <v>17.295297999999999</v>
          </cell>
          <cell r="S301">
            <v>19.972983408554157</v>
          </cell>
          <cell r="T301">
            <v>90</v>
          </cell>
          <cell r="U301">
            <v>155</v>
          </cell>
          <cell r="V301">
            <v>193</v>
          </cell>
          <cell r="W301">
            <v>3.3817371999999998E-2</v>
          </cell>
          <cell r="X301">
            <v>0.16461471999999999</v>
          </cell>
          <cell r="Y301">
            <v>0.19290394999999999</v>
          </cell>
          <cell r="Z301">
            <v>0.20508056999999999</v>
          </cell>
          <cell r="AA301">
            <v>85.3</v>
          </cell>
          <cell r="AB301">
            <v>55.7</v>
          </cell>
          <cell r="AC301">
            <v>79.800000000000011</v>
          </cell>
          <cell r="AD301">
            <v>64.2</v>
          </cell>
          <cell r="AE301">
            <v>71.25</v>
          </cell>
          <cell r="AF301">
            <v>87.2</v>
          </cell>
        </row>
        <row r="302">
          <cell r="A302" t="str">
            <v>INE103A01014</v>
          </cell>
          <cell r="C302" t="str">
            <v>Mangalore Refinery &amp; Petrochemicals Ltd.</v>
          </cell>
          <cell r="E302" t="str">
            <v>India</v>
          </cell>
          <cell r="G302">
            <v>87.27</v>
          </cell>
          <cell r="H302">
            <v>1.0664468</v>
          </cell>
          <cell r="I302">
            <v>0.33333333333333331</v>
          </cell>
          <cell r="J302">
            <v>1</v>
          </cell>
          <cell r="K302">
            <v>3</v>
          </cell>
          <cell r="L302">
            <v>0</v>
          </cell>
          <cell r="M302">
            <v>6.3333335000000002</v>
          </cell>
          <cell r="N302">
            <v>6.3333335000000002</v>
          </cell>
          <cell r="O302">
            <v>0</v>
          </cell>
          <cell r="P302">
            <v>-41.896023</v>
          </cell>
          <cell r="Q302">
            <v>6.3333335000000002</v>
          </cell>
          <cell r="R302">
            <v>10.9</v>
          </cell>
          <cell r="S302">
            <v>-41.896022935779818</v>
          </cell>
          <cell r="T302">
            <v>68</v>
          </cell>
          <cell r="U302">
            <v>73</v>
          </cell>
          <cell r="V302">
            <v>79</v>
          </cell>
          <cell r="W302">
            <v>0</v>
          </cell>
          <cell r="X302">
            <v>7.2571720000000006E-2</v>
          </cell>
          <cell r="Y302">
            <v>0.10847561</v>
          </cell>
          <cell r="Z302">
            <v>0.20508056999999999</v>
          </cell>
          <cell r="AA302">
            <v>33.5</v>
          </cell>
          <cell r="AB302">
            <v>1.2</v>
          </cell>
          <cell r="AC302">
            <v>13.900000000000002</v>
          </cell>
          <cell r="AD302">
            <v>20.9</v>
          </cell>
          <cell r="AE302">
            <v>17.375</v>
          </cell>
          <cell r="AF302">
            <v>13.700000000000001</v>
          </cell>
        </row>
        <row r="303">
          <cell r="A303" t="str">
            <v>INE196A01026</v>
          </cell>
          <cell r="C303" t="str">
            <v>Marico Limited</v>
          </cell>
          <cell r="E303" t="str">
            <v>India</v>
          </cell>
          <cell r="G303">
            <v>535</v>
          </cell>
          <cell r="H303">
            <v>6.5377454999999998</v>
          </cell>
          <cell r="I303">
            <v>0.70731707317073167</v>
          </cell>
          <cell r="J303">
            <v>29</v>
          </cell>
          <cell r="K303">
            <v>41</v>
          </cell>
          <cell r="L303">
            <v>1.1367893E-2</v>
          </cell>
          <cell r="M303">
            <v>11.905616</v>
          </cell>
          <cell r="N303">
            <v>11.904263</v>
          </cell>
          <cell r="O303">
            <v>1.1365676312768969E-2</v>
          </cell>
          <cell r="P303">
            <v>17.102974</v>
          </cell>
          <cell r="Q303">
            <v>11.905616</v>
          </cell>
          <cell r="R303">
            <v>10.166791999999999</v>
          </cell>
          <cell r="S303">
            <v>17.102976042000286</v>
          </cell>
          <cell r="T303">
            <v>520</v>
          </cell>
          <cell r="U303">
            <v>570</v>
          </cell>
          <cell r="V303">
            <v>690</v>
          </cell>
          <cell r="W303">
            <v>1.0741782E-2</v>
          </cell>
          <cell r="X303">
            <v>2.2253490000000001E-2</v>
          </cell>
          <cell r="Y303">
            <v>2.5174016E-2</v>
          </cell>
          <cell r="Z303">
            <v>0.20508056999999999</v>
          </cell>
          <cell r="AA303">
            <v>68.400000000000006</v>
          </cell>
          <cell r="AB303">
            <v>49.8</v>
          </cell>
          <cell r="AC303">
            <v>62.9</v>
          </cell>
          <cell r="AD303">
            <v>61</v>
          </cell>
          <cell r="AE303">
            <v>60.524999999999999</v>
          </cell>
          <cell r="AF303">
            <v>74.3</v>
          </cell>
        </row>
        <row r="304">
          <cell r="A304" t="str">
            <v>INE585B01010</v>
          </cell>
          <cell r="C304" t="str">
            <v>Maruti Suzuki India Limited</v>
          </cell>
          <cell r="E304" t="str">
            <v>India</v>
          </cell>
          <cell r="G304">
            <v>9694.7000000000007</v>
          </cell>
          <cell r="H304">
            <v>118.470055</v>
          </cell>
          <cell r="I304">
            <v>0.75555555555555554</v>
          </cell>
          <cell r="J304">
            <v>34</v>
          </cell>
          <cell r="K304">
            <v>45</v>
          </cell>
          <cell r="L304">
            <v>0.89554719999999999</v>
          </cell>
          <cell r="M304">
            <v>361.48061999999999</v>
          </cell>
          <cell r="N304">
            <v>358.27213</v>
          </cell>
          <cell r="O304">
            <v>0.89554551731387821</v>
          </cell>
          <cell r="P304">
            <v>40.003757</v>
          </cell>
          <cell r="Q304">
            <v>361.48061999999999</v>
          </cell>
          <cell r="R304">
            <v>258.19349999999997</v>
          </cell>
          <cell r="S304">
            <v>40.003764618396673</v>
          </cell>
          <cell r="T304">
            <v>7400</v>
          </cell>
          <cell r="U304">
            <v>10426</v>
          </cell>
          <cell r="V304">
            <v>13700</v>
          </cell>
          <cell r="W304">
            <v>1.1148396E-2</v>
          </cell>
          <cell r="X304">
            <v>3.7286416000000003E-2</v>
          </cell>
          <cell r="Y304">
            <v>4.4844533999999998E-2</v>
          </cell>
          <cell r="Z304">
            <v>0.20508056999999999</v>
          </cell>
          <cell r="AA304">
            <v>84.7</v>
          </cell>
          <cell r="AB304">
            <v>80.900000000000006</v>
          </cell>
          <cell r="AC304">
            <v>63.1</v>
          </cell>
          <cell r="AD304">
            <v>63.3</v>
          </cell>
          <cell r="AE304">
            <v>73</v>
          </cell>
          <cell r="AF304">
            <v>89.4</v>
          </cell>
        </row>
        <row r="305">
          <cell r="A305" t="str">
            <v>INE348L01012</v>
          </cell>
          <cell r="C305" t="str">
            <v>MAS Financial Services Ltd.</v>
          </cell>
          <cell r="E305" t="str">
            <v>India</v>
          </cell>
          <cell r="G305">
            <v>771.9</v>
          </cell>
          <cell r="H305">
            <v>9.4326840000000001</v>
          </cell>
          <cell r="I305">
            <v>1</v>
          </cell>
          <cell r="J305">
            <v>2</v>
          </cell>
          <cell r="K305">
            <v>2</v>
          </cell>
          <cell r="L305">
            <v>-0.72440959999999999</v>
          </cell>
          <cell r="M305">
            <v>47.965000000000003</v>
          </cell>
          <cell r="N305">
            <v>48.314999999999998</v>
          </cell>
          <cell r="O305">
            <v>-0.72441270826864024</v>
          </cell>
          <cell r="P305">
            <v>25.333157</v>
          </cell>
          <cell r="Q305">
            <v>47.965000000000003</v>
          </cell>
          <cell r="R305">
            <v>38.270000000000003</v>
          </cell>
          <cell r="S305">
            <v>25.333159132479754</v>
          </cell>
          <cell r="T305">
            <v>910</v>
          </cell>
          <cell r="U305">
            <v>955</v>
          </cell>
          <cell r="V305">
            <v>1000</v>
          </cell>
          <cell r="W305">
            <v>5.2631580000000004E-3</v>
          </cell>
          <cell r="X305">
            <v>6.2138873999999997E-2</v>
          </cell>
          <cell r="Y305">
            <v>8.0457315000000001E-2</v>
          </cell>
          <cell r="Z305">
            <v>0.20508056999999999</v>
          </cell>
          <cell r="AA305">
            <v>19.600000000000001</v>
          </cell>
          <cell r="AB305">
            <v>64.3</v>
          </cell>
          <cell r="AC305">
            <v>54.300000000000004</v>
          </cell>
          <cell r="AD305">
            <v>85.7</v>
          </cell>
          <cell r="AE305">
            <v>55.975000000000009</v>
          </cell>
          <cell r="AF305">
            <v>65.5</v>
          </cell>
        </row>
        <row r="306">
          <cell r="A306" t="str">
            <v>INE759A01021</v>
          </cell>
          <cell r="C306" t="str">
            <v>Mastek Limited</v>
          </cell>
          <cell r="E306" t="str">
            <v>India</v>
          </cell>
          <cell r="G306">
            <v>2137.4</v>
          </cell>
          <cell r="H306">
            <v>26.119206999999999</v>
          </cell>
          <cell r="I306">
            <v>0.5</v>
          </cell>
          <cell r="J306">
            <v>3</v>
          </cell>
          <cell r="K306">
            <v>6</v>
          </cell>
          <cell r="L306">
            <v>-2.5390603999999999</v>
          </cell>
          <cell r="M306">
            <v>108.11672</v>
          </cell>
          <cell r="N306">
            <v>110.93339</v>
          </cell>
          <cell r="O306">
            <v>-2.5390642078097492</v>
          </cell>
          <cell r="P306">
            <v>-1.0430819</v>
          </cell>
          <cell r="Q306">
            <v>108.11672</v>
          </cell>
          <cell r="R306">
            <v>109.256355</v>
          </cell>
          <cell r="S306">
            <v>-1.0430834892853569</v>
          </cell>
          <cell r="T306">
            <v>1880</v>
          </cell>
          <cell r="U306">
            <v>2335</v>
          </cell>
          <cell r="V306">
            <v>2830</v>
          </cell>
          <cell r="W306">
            <v>7.9595536999999994E-2</v>
          </cell>
          <cell r="X306">
            <v>5.0583296E-2</v>
          </cell>
          <cell r="Y306">
            <v>6.3705764999999998E-2</v>
          </cell>
          <cell r="Z306">
            <v>0.20508056999999999</v>
          </cell>
          <cell r="AA306">
            <v>8.6</v>
          </cell>
          <cell r="AB306">
            <v>10.8</v>
          </cell>
          <cell r="AC306">
            <v>92.2</v>
          </cell>
          <cell r="AD306">
            <v>35.699999999999996</v>
          </cell>
          <cell r="AE306">
            <v>36.824999999999996</v>
          </cell>
          <cell r="AF306">
            <v>32.200000000000003</v>
          </cell>
        </row>
        <row r="307">
          <cell r="A307" t="str">
            <v>INE180A01020</v>
          </cell>
          <cell r="C307" t="str">
            <v>Max Financial Services Limited</v>
          </cell>
          <cell r="E307" t="str">
            <v>India</v>
          </cell>
          <cell r="G307">
            <v>804.95</v>
          </cell>
          <cell r="H307">
            <v>9.8365570000000009</v>
          </cell>
          <cell r="I307">
            <v>0.9375</v>
          </cell>
          <cell r="J307">
            <v>15</v>
          </cell>
          <cell r="K307">
            <v>16</v>
          </cell>
          <cell r="L307">
            <v>2.0855687000000001</v>
          </cell>
          <cell r="M307">
            <v>12.974277499999999</v>
          </cell>
          <cell r="N307">
            <v>12.709217000000001</v>
          </cell>
          <cell r="O307">
            <v>2.0855769478166808</v>
          </cell>
          <cell r="P307">
            <v>21.342341999999999</v>
          </cell>
          <cell r="Q307">
            <v>12.974277499999999</v>
          </cell>
          <cell r="R307">
            <v>10.692291000000001</v>
          </cell>
          <cell r="S307">
            <v>21.342353102810229</v>
          </cell>
          <cell r="T307">
            <v>800</v>
          </cell>
          <cell r="U307">
            <v>940</v>
          </cell>
          <cell r="V307">
            <v>1150</v>
          </cell>
          <cell r="W307">
            <v>2.7810698000000002E-2</v>
          </cell>
          <cell r="X307">
            <v>1.6118114999999999E-2</v>
          </cell>
          <cell r="Y307">
            <v>1.8660090000000001E-2</v>
          </cell>
          <cell r="Z307">
            <v>0.20508056999999999</v>
          </cell>
          <cell r="AA307">
            <v>90.3</v>
          </cell>
          <cell r="AB307">
            <v>58.099999999999994</v>
          </cell>
          <cell r="AC307">
            <v>76.400000000000006</v>
          </cell>
          <cell r="AD307">
            <v>82.1</v>
          </cell>
          <cell r="AE307">
            <v>76.724999999999994</v>
          </cell>
          <cell r="AF307">
            <v>92</v>
          </cell>
        </row>
        <row r="308">
          <cell r="A308" t="str">
            <v>INE027H01010</v>
          </cell>
          <cell r="C308" t="str">
            <v>Max Healthcare Institute Ltd</v>
          </cell>
          <cell r="E308" t="str">
            <v>India</v>
          </cell>
          <cell r="G308">
            <v>611.9</v>
          </cell>
          <cell r="H308">
            <v>7.4774700000000003</v>
          </cell>
          <cell r="I308">
            <v>0.72727272727272729</v>
          </cell>
          <cell r="J308">
            <v>8</v>
          </cell>
          <cell r="K308">
            <v>11</v>
          </cell>
          <cell r="L308">
            <v>0</v>
          </cell>
          <cell r="M308">
            <v>13.2398405</v>
          </cell>
          <cell r="N308">
            <v>13.2398405</v>
          </cell>
          <cell r="O308">
            <v>0</v>
          </cell>
          <cell r="P308">
            <v>7.6580805999999999</v>
          </cell>
          <cell r="Q308">
            <v>13.2398405</v>
          </cell>
          <cell r="R308">
            <v>12.298047</v>
          </cell>
          <cell r="S308">
            <v>7.6580736762511981</v>
          </cell>
          <cell r="T308">
            <v>500</v>
          </cell>
          <cell r="U308">
            <v>585</v>
          </cell>
          <cell r="V308">
            <v>680</v>
          </cell>
          <cell r="W308">
            <v>2.2679499999999999E-3</v>
          </cell>
          <cell r="X308">
            <v>2.1637259999999998E-2</v>
          </cell>
          <cell r="Y308">
            <v>2.5707316000000001E-2</v>
          </cell>
          <cell r="Z308">
            <v>0.20508056999999999</v>
          </cell>
          <cell r="AA308">
            <v>33.5</v>
          </cell>
          <cell r="AB308">
            <v>35.799999999999997</v>
          </cell>
          <cell r="AC308">
            <v>48.4</v>
          </cell>
          <cell r="AD308">
            <v>62.7</v>
          </cell>
          <cell r="AE308">
            <v>45.099999999999994</v>
          </cell>
          <cell r="AF308">
            <v>43.2</v>
          </cell>
        </row>
        <row r="309">
          <cell r="A309" t="str">
            <v>INE249Z01012</v>
          </cell>
          <cell r="C309" t="str">
            <v>Mazagon Dock Shipbuilders Ltd.</v>
          </cell>
          <cell r="E309" t="str">
            <v>India</v>
          </cell>
          <cell r="G309">
            <v>1955.45</v>
          </cell>
          <cell r="H309">
            <v>23.895762999999999</v>
          </cell>
          <cell r="I309">
            <v>0.5</v>
          </cell>
          <cell r="J309">
            <v>1</v>
          </cell>
          <cell r="K309">
            <v>2</v>
          </cell>
          <cell r="L309">
            <v>4.9040116999999999</v>
          </cell>
          <cell r="M309">
            <v>57.65</v>
          </cell>
          <cell r="N309">
            <v>54.954999999999998</v>
          </cell>
          <cell r="O309">
            <v>4.9040123737603469</v>
          </cell>
          <cell r="P309">
            <v>24.038515</v>
          </cell>
          <cell r="Q309">
            <v>57.65</v>
          </cell>
          <cell r="R309">
            <v>46.477499999999999</v>
          </cell>
          <cell r="S309">
            <v>24.038513259103865</v>
          </cell>
          <cell r="T309">
            <v>600</v>
          </cell>
          <cell r="U309">
            <v>1272</v>
          </cell>
          <cell r="V309">
            <v>1944</v>
          </cell>
          <cell r="W309">
            <v>0.43837170000000003</v>
          </cell>
          <cell r="X309">
            <v>2.9481706999999999E-2</v>
          </cell>
          <cell r="Y309">
            <v>3.1655118000000003E-2</v>
          </cell>
          <cell r="Z309">
            <v>0.20508056999999999</v>
          </cell>
          <cell r="AA309">
            <v>93.899999999999991</v>
          </cell>
          <cell r="AB309">
            <v>62.7</v>
          </cell>
          <cell r="AC309">
            <v>99.8</v>
          </cell>
          <cell r="AD309">
            <v>35.699999999999996</v>
          </cell>
          <cell r="AE309">
            <v>73.024999999999991</v>
          </cell>
          <cell r="AF309">
            <v>89.600000000000009</v>
          </cell>
        </row>
        <row r="310">
          <cell r="A310" t="str">
            <v>INE804L01022</v>
          </cell>
          <cell r="C310" t="str">
            <v>MedPlus Health Services Ltd.</v>
          </cell>
          <cell r="E310" t="str">
            <v>India</v>
          </cell>
          <cell r="G310">
            <v>920.9</v>
          </cell>
          <cell r="H310">
            <v>11.253475999999999</v>
          </cell>
          <cell r="I310">
            <v>1</v>
          </cell>
          <cell r="J310">
            <v>6</v>
          </cell>
          <cell r="K310">
            <v>6</v>
          </cell>
          <cell r="L310">
            <v>0</v>
          </cell>
          <cell r="M310">
            <v>6.8244195000000003</v>
          </cell>
          <cell r="N310">
            <v>6.8244195000000003</v>
          </cell>
          <cell r="O310">
            <v>0</v>
          </cell>
          <cell r="P310">
            <v>100.01233999999999</v>
          </cell>
          <cell r="Q310">
            <v>6.8244195000000003</v>
          </cell>
          <cell r="R310">
            <v>3.4119994999999999</v>
          </cell>
          <cell r="S310">
            <v>100.01232415186463</v>
          </cell>
          <cell r="T310">
            <v>750</v>
          </cell>
          <cell r="U310">
            <v>946</v>
          </cell>
          <cell r="V310">
            <v>1010</v>
          </cell>
          <cell r="W310">
            <v>0</v>
          </cell>
          <cell r="X310">
            <v>7.410598E-3</v>
          </cell>
          <cell r="Y310">
            <v>1.3376120999999999E-2</v>
          </cell>
          <cell r="Z310">
            <v>0.20508056999999999</v>
          </cell>
          <cell r="AA310">
            <v>33.5</v>
          </cell>
          <cell r="AB310">
            <v>91.9</v>
          </cell>
          <cell r="AC310">
            <v>13.900000000000002</v>
          </cell>
          <cell r="AD310">
            <v>85.7</v>
          </cell>
          <cell r="AE310">
            <v>56.25</v>
          </cell>
          <cell r="AF310">
            <v>65.900000000000006</v>
          </cell>
        </row>
        <row r="311">
          <cell r="A311" t="str">
            <v>INE317I01021</v>
          </cell>
          <cell r="C311" t="str">
            <v>Metro Brands Ltd.</v>
          </cell>
          <cell r="E311" t="str">
            <v>India</v>
          </cell>
          <cell r="G311">
            <v>1082.5999999999999</v>
          </cell>
          <cell r="H311">
            <v>13.229464</v>
          </cell>
          <cell r="I311">
            <v>0.75</v>
          </cell>
          <cell r="J311">
            <v>9</v>
          </cell>
          <cell r="K311">
            <v>12</v>
          </cell>
          <cell r="L311">
            <v>0.56847999999999999</v>
          </cell>
          <cell r="M311">
            <v>17.690833999999999</v>
          </cell>
          <cell r="N311">
            <v>17.590834000000001</v>
          </cell>
          <cell r="O311">
            <v>0.5684778788771272</v>
          </cell>
          <cell r="P311">
            <v>14.697941</v>
          </cell>
          <cell r="Q311">
            <v>17.690833999999999</v>
          </cell>
          <cell r="R311">
            <v>15.423845999999999</v>
          </cell>
          <cell r="S311">
            <v>14.69794239387503</v>
          </cell>
          <cell r="T311">
            <v>810</v>
          </cell>
          <cell r="U311">
            <v>1041</v>
          </cell>
          <cell r="V311">
            <v>1100</v>
          </cell>
          <cell r="W311">
            <v>0</v>
          </cell>
          <cell r="X311">
            <v>1.6341062E-2</v>
          </cell>
          <cell r="Y311">
            <v>2.0083594999999999E-2</v>
          </cell>
          <cell r="Z311">
            <v>0.20508056999999999</v>
          </cell>
          <cell r="AA311">
            <v>81.699999999999989</v>
          </cell>
          <cell r="AB311">
            <v>46.2</v>
          </cell>
          <cell r="AC311">
            <v>13.900000000000002</v>
          </cell>
          <cell r="AD311">
            <v>63.2</v>
          </cell>
          <cell r="AE311">
            <v>51.25</v>
          </cell>
          <cell r="AF311">
            <v>54.500000000000007</v>
          </cell>
        </row>
        <row r="312">
          <cell r="A312" t="str">
            <v>INE112L01020</v>
          </cell>
          <cell r="C312" t="str">
            <v>Metropolis Healthcare Ltd.</v>
          </cell>
          <cell r="E312" t="str">
            <v>India</v>
          </cell>
          <cell r="G312">
            <v>1407</v>
          </cell>
          <cell r="H312">
            <v>17.193659</v>
          </cell>
          <cell r="I312">
            <v>0.47058823529411764</v>
          </cell>
          <cell r="J312">
            <v>8</v>
          </cell>
          <cell r="K312">
            <v>17</v>
          </cell>
          <cell r="L312">
            <v>-0.15091014</v>
          </cell>
          <cell r="M312">
            <v>34.136817999999998</v>
          </cell>
          <cell r="N312">
            <v>34.188409999999998</v>
          </cell>
          <cell r="O312">
            <v>-0.15090494117743214</v>
          </cell>
          <cell r="P312">
            <v>13.926123</v>
          </cell>
          <cell r="Q312">
            <v>34.136817999999998</v>
          </cell>
          <cell r="R312">
            <v>29.963995000000001</v>
          </cell>
          <cell r="S312">
            <v>13.926123669423918</v>
          </cell>
          <cell r="T312">
            <v>1027</v>
          </cell>
          <cell r="U312">
            <v>1330</v>
          </cell>
          <cell r="V312">
            <v>1670</v>
          </cell>
          <cell r="W312">
            <v>5.1111779999999992E-3</v>
          </cell>
          <cell r="X312">
            <v>2.426213E-2</v>
          </cell>
          <cell r="Y312">
            <v>2.9174889999999998E-2</v>
          </cell>
          <cell r="Z312">
            <v>0.20508056999999999</v>
          </cell>
          <cell r="AA312">
            <v>29.099999999999998</v>
          </cell>
          <cell r="AB312">
            <v>45.4</v>
          </cell>
          <cell r="AC312">
            <v>53.900000000000006</v>
          </cell>
          <cell r="AD312">
            <v>33.900000000000006</v>
          </cell>
          <cell r="AE312">
            <v>40.575000000000003</v>
          </cell>
          <cell r="AF312">
            <v>36.199999999999996</v>
          </cell>
        </row>
        <row r="313">
          <cell r="A313" t="str">
            <v>INE842C01021</v>
          </cell>
          <cell r="C313" t="str">
            <v>Minda Corp. Ltd.</v>
          </cell>
          <cell r="E313" t="str">
            <v>India</v>
          </cell>
          <cell r="G313">
            <v>304.3</v>
          </cell>
          <cell r="H313">
            <v>3.7185717</v>
          </cell>
          <cell r="I313">
            <v>1</v>
          </cell>
          <cell r="J313">
            <v>7</v>
          </cell>
          <cell r="K313">
            <v>7</v>
          </cell>
          <cell r="L313">
            <v>0</v>
          </cell>
          <cell r="M313">
            <v>12.68</v>
          </cell>
          <cell r="N313">
            <v>12.68</v>
          </cell>
          <cell r="O313">
            <v>0</v>
          </cell>
          <cell r="P313">
            <v>27.224087000000001</v>
          </cell>
          <cell r="Q313">
            <v>12.68</v>
          </cell>
          <cell r="R313">
            <v>9.966666</v>
          </cell>
          <cell r="S313">
            <v>27.224088777531019</v>
          </cell>
          <cell r="T313">
            <v>295</v>
          </cell>
          <cell r="U313">
            <v>301</v>
          </cell>
          <cell r="V313">
            <v>350</v>
          </cell>
          <cell r="W313">
            <v>0</v>
          </cell>
          <cell r="X313">
            <v>4.1669409999999997E-2</v>
          </cell>
          <cell r="Y313">
            <v>5.0876329999999997E-2</v>
          </cell>
          <cell r="Z313">
            <v>0.20508056999999999</v>
          </cell>
          <cell r="AA313">
            <v>33.5</v>
          </cell>
          <cell r="AB313">
            <v>66.7</v>
          </cell>
          <cell r="AC313">
            <v>13.900000000000002</v>
          </cell>
          <cell r="AD313">
            <v>85.7</v>
          </cell>
          <cell r="AE313">
            <v>49.95</v>
          </cell>
          <cell r="AF313">
            <v>52.300000000000004</v>
          </cell>
        </row>
        <row r="314">
          <cell r="A314" t="str">
            <v>INE099Z01011</v>
          </cell>
          <cell r="C314" t="str">
            <v>Mishra Dhatu Nigam Ltd.</v>
          </cell>
          <cell r="E314" t="str">
            <v>India</v>
          </cell>
          <cell r="G314">
            <v>305.85000000000002</v>
          </cell>
          <cell r="H314">
            <v>3.7375129999999999</v>
          </cell>
          <cell r="I314">
            <v>0.5</v>
          </cell>
          <cell r="J314">
            <v>1</v>
          </cell>
          <cell r="K314">
            <v>2</v>
          </cell>
          <cell r="L314">
            <v>0</v>
          </cell>
          <cell r="M314">
            <v>9.5</v>
          </cell>
          <cell r="N314">
            <v>9.5</v>
          </cell>
          <cell r="O314">
            <v>0</v>
          </cell>
          <cell r="P314">
            <v>0.52910256</v>
          </cell>
          <cell r="Q314">
            <v>9.5</v>
          </cell>
          <cell r="R314">
            <v>9.4499999999999993</v>
          </cell>
          <cell r="S314">
            <v>0.52910052910053462</v>
          </cell>
          <cell r="T314">
            <v>215</v>
          </cell>
          <cell r="U314">
            <v>215</v>
          </cell>
          <cell r="V314">
            <v>215</v>
          </cell>
          <cell r="W314">
            <v>0</v>
          </cell>
          <cell r="X314">
            <v>3.1060978999999999E-2</v>
          </cell>
          <cell r="Y314">
            <v>3.7600130000000002E-2</v>
          </cell>
          <cell r="Z314">
            <v>0.20508056999999999</v>
          </cell>
          <cell r="AA314">
            <v>33.5</v>
          </cell>
          <cell r="AB314">
            <v>25.2</v>
          </cell>
          <cell r="AC314">
            <v>13.900000000000002</v>
          </cell>
          <cell r="AD314">
            <v>35.699999999999996</v>
          </cell>
          <cell r="AE314">
            <v>27.075000000000003</v>
          </cell>
          <cell r="AF314">
            <v>18.899999999999999</v>
          </cell>
        </row>
        <row r="315">
          <cell r="A315" t="str">
            <v>INE123F01029</v>
          </cell>
          <cell r="C315" t="str">
            <v>MMTC Limited</v>
          </cell>
          <cell r="E315" t="str">
            <v>India</v>
          </cell>
          <cell r="G315">
            <v>33.69</v>
          </cell>
          <cell r="H315">
            <v>0.41169465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 t="e">
            <v>#N/A</v>
          </cell>
          <cell r="Z315">
            <v>0.20508056999999999</v>
          </cell>
          <cell r="AA315">
            <v>33.5</v>
          </cell>
          <cell r="AB315">
            <v>11.600000000000001</v>
          </cell>
          <cell r="AC315">
            <v>13.900000000000002</v>
          </cell>
          <cell r="AD315">
            <v>1.7000000000000002</v>
          </cell>
          <cell r="AE315">
            <v>15.175000000000001</v>
          </cell>
          <cell r="AF315">
            <v>1.7000000000000002</v>
          </cell>
        </row>
        <row r="316">
          <cell r="A316" t="str">
            <v>INE0FS801015</v>
          </cell>
          <cell r="C316" t="str">
            <v>Motherson Sumi Wiring India Ltd</v>
          </cell>
          <cell r="E316" t="str">
            <v>India</v>
          </cell>
          <cell r="G316">
            <v>57.91</v>
          </cell>
          <cell r="H316">
            <v>0.70766510000000005</v>
          </cell>
          <cell r="I316">
            <v>0.8</v>
          </cell>
          <cell r="J316">
            <v>8</v>
          </cell>
          <cell r="K316">
            <v>10</v>
          </cell>
          <cell r="L316">
            <v>0</v>
          </cell>
          <cell r="M316">
            <v>1.5940000000000001</v>
          </cell>
          <cell r="N316">
            <v>1.5940000000000001</v>
          </cell>
          <cell r="O316">
            <v>0</v>
          </cell>
          <cell r="P316">
            <v>36.877482999999998</v>
          </cell>
          <cell r="Q316">
            <v>1.5940000000000001</v>
          </cell>
          <cell r="R316">
            <v>1.1645454</v>
          </cell>
          <cell r="S316">
            <v>36.87744591151192</v>
          </cell>
          <cell r="T316">
            <v>53</v>
          </cell>
          <cell r="U316">
            <v>64</v>
          </cell>
          <cell r="V316">
            <v>73</v>
          </cell>
          <cell r="W316">
            <v>1.2759158999999999E-2</v>
          </cell>
          <cell r="X316">
            <v>2.7525471999999999E-2</v>
          </cell>
          <cell r="Y316">
            <v>3.4574725000000001E-2</v>
          </cell>
          <cell r="Z316">
            <v>0.20508056999999999</v>
          </cell>
          <cell r="AA316">
            <v>33.5</v>
          </cell>
          <cell r="AB316">
            <v>78.5</v>
          </cell>
          <cell r="AC316">
            <v>65.3</v>
          </cell>
          <cell r="AD316">
            <v>64.2</v>
          </cell>
          <cell r="AE316">
            <v>60.375</v>
          </cell>
          <cell r="AF316">
            <v>73.7</v>
          </cell>
        </row>
        <row r="317">
          <cell r="A317" t="str">
            <v>INE338I01027</v>
          </cell>
          <cell r="C317" t="str">
            <v>Motilal Oswal Financial Services Limited</v>
          </cell>
          <cell r="E317" t="str">
            <v>India</v>
          </cell>
          <cell r="G317">
            <v>739.15</v>
          </cell>
          <cell r="H317">
            <v>9.0324749999999998</v>
          </cell>
          <cell r="I317">
            <v>1</v>
          </cell>
          <cell r="J317">
            <v>3</v>
          </cell>
          <cell r="K317">
            <v>3</v>
          </cell>
          <cell r="L317">
            <v>-1.7532071</v>
          </cell>
          <cell r="M317">
            <v>72.849999999999994</v>
          </cell>
          <cell r="N317">
            <v>74.150000000000006</v>
          </cell>
          <cell r="O317">
            <v>-1.7532029669588778</v>
          </cell>
          <cell r="P317">
            <v>-1.287269</v>
          </cell>
          <cell r="Q317">
            <v>72.849999999999994</v>
          </cell>
          <cell r="R317">
            <v>73.8</v>
          </cell>
          <cell r="S317">
            <v>-1.287262872628725</v>
          </cell>
          <cell r="T317">
            <v>845</v>
          </cell>
          <cell r="U317">
            <v>860</v>
          </cell>
          <cell r="V317">
            <v>943</v>
          </cell>
          <cell r="W317">
            <v>1.6506765E-2</v>
          </cell>
          <cell r="X317">
            <v>9.8559149999999998E-2</v>
          </cell>
          <cell r="Y317">
            <v>0.10363255</v>
          </cell>
          <cell r="Z317">
            <v>0.20508056999999999</v>
          </cell>
          <cell r="AA317">
            <v>10.8</v>
          </cell>
          <cell r="AB317">
            <v>10.6</v>
          </cell>
          <cell r="AC317">
            <v>67.7</v>
          </cell>
          <cell r="AD317">
            <v>85.7</v>
          </cell>
          <cell r="AE317">
            <v>43.7</v>
          </cell>
          <cell r="AF317">
            <v>41.6</v>
          </cell>
        </row>
        <row r="318">
          <cell r="A318" t="str">
            <v>INE356A01018</v>
          </cell>
          <cell r="C318" t="str">
            <v>Mphasis Limited</v>
          </cell>
          <cell r="E318" t="str">
            <v>India</v>
          </cell>
          <cell r="G318">
            <v>2272.5500000000002</v>
          </cell>
          <cell r="H318">
            <v>27.770754</v>
          </cell>
          <cell r="I318">
            <v>0.4375</v>
          </cell>
          <cell r="J318">
            <v>14</v>
          </cell>
          <cell r="K318">
            <v>32</v>
          </cell>
          <cell r="L318">
            <v>-2.1437373000000002</v>
          </cell>
          <cell r="M318">
            <v>89.745940000000004</v>
          </cell>
          <cell r="N318">
            <v>91.712006000000002</v>
          </cell>
          <cell r="O318">
            <v>-2.1437389560533648</v>
          </cell>
          <cell r="P318">
            <v>2.2128220000000001</v>
          </cell>
          <cell r="Q318">
            <v>89.745940000000004</v>
          </cell>
          <cell r="R318">
            <v>87.803020000000004</v>
          </cell>
          <cell r="S318">
            <v>2.2128168256627223</v>
          </cell>
          <cell r="T318">
            <v>1420</v>
          </cell>
          <cell r="U318">
            <v>2131.5</v>
          </cell>
          <cell r="V318">
            <v>2727</v>
          </cell>
          <cell r="W318">
            <v>9.1925740000000006E-2</v>
          </cell>
          <cell r="X318">
            <v>3.9491296000000002E-2</v>
          </cell>
          <cell r="Y318">
            <v>4.6669799999999997E-2</v>
          </cell>
          <cell r="Z318">
            <v>0.20508056999999999</v>
          </cell>
          <cell r="AA318">
            <v>9.6</v>
          </cell>
          <cell r="AB318">
            <v>27.200000000000003</v>
          </cell>
          <cell r="AC318">
            <v>93.2</v>
          </cell>
          <cell r="AD318">
            <v>30</v>
          </cell>
          <cell r="AE318">
            <v>40</v>
          </cell>
          <cell r="AF318">
            <v>35.4</v>
          </cell>
        </row>
        <row r="319">
          <cell r="A319" t="str">
            <v>INE883A01011</v>
          </cell>
          <cell r="C319" t="str">
            <v>MRF Limited</v>
          </cell>
          <cell r="E319" t="str">
            <v>India</v>
          </cell>
          <cell r="G319">
            <v>102709.25</v>
          </cell>
          <cell r="H319">
            <v>1255.1157000000001</v>
          </cell>
          <cell r="I319">
            <v>9.0909090909090912E-2</v>
          </cell>
          <cell r="J319">
            <v>1</v>
          </cell>
          <cell r="K319">
            <v>11</v>
          </cell>
          <cell r="L319">
            <v>-0.53446685999999999</v>
          </cell>
          <cell r="M319">
            <v>3731.77</v>
          </cell>
          <cell r="N319">
            <v>3751.8222999999998</v>
          </cell>
          <cell r="O319">
            <v>-0.53446827692238408</v>
          </cell>
          <cell r="P319">
            <v>137.89914999999999</v>
          </cell>
          <cell r="Q319">
            <v>3731.77</v>
          </cell>
          <cell r="R319">
            <v>1568.6352999999999</v>
          </cell>
          <cell r="S319">
            <v>137.89914711214263</v>
          </cell>
          <cell r="T319">
            <v>66000</v>
          </cell>
          <cell r="U319">
            <v>85000</v>
          </cell>
          <cell r="V319">
            <v>101525</v>
          </cell>
          <cell r="W319">
            <v>2.797576E-3</v>
          </cell>
          <cell r="X319">
            <v>3.6333337E-2</v>
          </cell>
          <cell r="Y319">
            <v>4.2278564999999997E-2</v>
          </cell>
          <cell r="Z319">
            <v>0.20508056999999999</v>
          </cell>
          <cell r="AA319">
            <v>22.2</v>
          </cell>
          <cell r="AB319">
            <v>93.300000000000011</v>
          </cell>
          <cell r="AC319">
            <v>50</v>
          </cell>
          <cell r="AD319">
            <v>13.5</v>
          </cell>
          <cell r="AE319">
            <v>44.75</v>
          </cell>
          <cell r="AF319">
            <v>42.6</v>
          </cell>
        </row>
        <row r="320">
          <cell r="A320" t="str">
            <v>INE745G01035</v>
          </cell>
          <cell r="C320" t="str">
            <v>Multi Commodity Exchange of India Limited</v>
          </cell>
          <cell r="E320" t="str">
            <v>India</v>
          </cell>
          <cell r="G320">
            <v>1655.4</v>
          </cell>
          <cell r="H320">
            <v>20.229127999999999</v>
          </cell>
          <cell r="I320">
            <v>0.44444444444444442</v>
          </cell>
          <cell r="J320">
            <v>4</v>
          </cell>
          <cell r="K320">
            <v>9</v>
          </cell>
          <cell r="L320">
            <v>-30.795197000000002</v>
          </cell>
          <cell r="M320">
            <v>25.818515999999999</v>
          </cell>
          <cell r="N320">
            <v>37.307403999999998</v>
          </cell>
          <cell r="O320">
            <v>-30.795195505964447</v>
          </cell>
          <cell r="P320">
            <v>-23.195024</v>
          </cell>
          <cell r="Q320">
            <v>25.818515999999999</v>
          </cell>
          <cell r="R320">
            <v>33.615679999999998</v>
          </cell>
          <cell r="S320">
            <v>-23.195020895010899</v>
          </cell>
          <cell r="T320">
            <v>1270</v>
          </cell>
          <cell r="U320">
            <v>1650</v>
          </cell>
          <cell r="V320">
            <v>1950</v>
          </cell>
          <cell r="W320">
            <v>1.1550435999999999E-2</v>
          </cell>
          <cell r="X320">
            <v>1.5596542499999999E-2</v>
          </cell>
          <cell r="Y320">
            <v>3.6230773000000001E-2</v>
          </cell>
          <cell r="Z320">
            <v>0.20508056999999999</v>
          </cell>
          <cell r="AA320">
            <v>1</v>
          </cell>
          <cell r="AB320">
            <v>2.1999999999999997</v>
          </cell>
          <cell r="AC320">
            <v>63.7</v>
          </cell>
          <cell r="AD320">
            <v>30.7</v>
          </cell>
          <cell r="AE320">
            <v>24.400000000000002</v>
          </cell>
          <cell r="AF320">
            <v>16.5</v>
          </cell>
        </row>
        <row r="321">
          <cell r="A321" t="str">
            <v>INE414G01012</v>
          </cell>
          <cell r="C321" t="str">
            <v>Muthoot Finance Limited</v>
          </cell>
          <cell r="E321" t="str">
            <v>India</v>
          </cell>
          <cell r="G321">
            <v>1294.1500000000001</v>
          </cell>
          <cell r="H321">
            <v>15.814622999999999</v>
          </cell>
          <cell r="I321">
            <v>0.68421052631578949</v>
          </cell>
          <cell r="J321">
            <v>13</v>
          </cell>
          <cell r="K321">
            <v>19</v>
          </cell>
          <cell r="L321">
            <v>-1.0346689</v>
          </cell>
          <cell r="M321">
            <v>103.79470000000001</v>
          </cell>
          <cell r="N321">
            <v>104.87985999999999</v>
          </cell>
          <cell r="O321">
            <v>-1.0346695733575384</v>
          </cell>
          <cell r="P321">
            <v>18.289155999999998</v>
          </cell>
          <cell r="Q321">
            <v>103.79470000000001</v>
          </cell>
          <cell r="R321">
            <v>87.746589999999998</v>
          </cell>
          <cell r="S321">
            <v>18.289155168309112</v>
          </cell>
          <cell r="T321">
            <v>1027</v>
          </cell>
          <cell r="U321">
            <v>1242.5</v>
          </cell>
          <cell r="V321">
            <v>1500</v>
          </cell>
          <cell r="W321">
            <v>3.3457685000000001E-2</v>
          </cell>
          <cell r="X321">
            <v>8.0202990000000002E-2</v>
          </cell>
          <cell r="Y321">
            <v>9.1871335999999998E-2</v>
          </cell>
          <cell r="Z321">
            <v>0.20508056999999999</v>
          </cell>
          <cell r="AA321">
            <v>16</v>
          </cell>
          <cell r="AB321">
            <v>52.1</v>
          </cell>
          <cell r="AC321">
            <v>79.600000000000009</v>
          </cell>
          <cell r="AD321">
            <v>58.199999999999996</v>
          </cell>
          <cell r="AE321">
            <v>51.474999999999994</v>
          </cell>
          <cell r="AF321">
            <v>54.900000000000006</v>
          </cell>
        </row>
        <row r="322">
          <cell r="A322" t="str">
            <v>INE410P01011</v>
          </cell>
          <cell r="C322" t="str">
            <v>Narayana Hrudayalaya Ltd.</v>
          </cell>
          <cell r="E322" t="str">
            <v>India</v>
          </cell>
          <cell r="G322">
            <v>1035.3</v>
          </cell>
          <cell r="H322">
            <v>12.651453999999999</v>
          </cell>
          <cell r="I322">
            <v>0.83333333333333337</v>
          </cell>
          <cell r="J322">
            <v>5</v>
          </cell>
          <cell r="K322">
            <v>6</v>
          </cell>
          <cell r="L322">
            <v>0.1509559</v>
          </cell>
          <cell r="M322">
            <v>32.506138</v>
          </cell>
          <cell r="N322">
            <v>32.457140000000003</v>
          </cell>
          <cell r="O322">
            <v>0.15096216117624905</v>
          </cell>
          <cell r="P322">
            <v>16.509457000000001</v>
          </cell>
          <cell r="Q322">
            <v>32.506138</v>
          </cell>
          <cell r="R322">
            <v>27.9</v>
          </cell>
          <cell r="S322">
            <v>16.509455197132628</v>
          </cell>
          <cell r="T322">
            <v>885</v>
          </cell>
          <cell r="U322">
            <v>1000</v>
          </cell>
          <cell r="V322">
            <v>1100</v>
          </cell>
          <cell r="W322">
            <v>1.3752215999999999E-2</v>
          </cell>
          <cell r="X322">
            <v>3.1397793E-2</v>
          </cell>
          <cell r="Y322">
            <v>3.6328506000000003E-2</v>
          </cell>
          <cell r="Z322">
            <v>0.20508056999999999</v>
          </cell>
          <cell r="AA322">
            <v>73.2</v>
          </cell>
          <cell r="AB322">
            <v>48.8</v>
          </cell>
          <cell r="AC322">
            <v>65.900000000000006</v>
          </cell>
          <cell r="AD322">
            <v>67.800000000000011</v>
          </cell>
          <cell r="AE322">
            <v>63.925000000000004</v>
          </cell>
          <cell r="AF322">
            <v>79</v>
          </cell>
        </row>
        <row r="323">
          <cell r="A323" t="str">
            <v>INE987B01026</v>
          </cell>
          <cell r="C323" t="str">
            <v>NATCO Pharma Limited</v>
          </cell>
          <cell r="E323" t="str">
            <v>India</v>
          </cell>
          <cell r="G323">
            <v>769.25</v>
          </cell>
          <cell r="H323">
            <v>9.4002999999999997</v>
          </cell>
          <cell r="I323">
            <v>0.5</v>
          </cell>
          <cell r="J323">
            <v>7</v>
          </cell>
          <cell r="K323">
            <v>14</v>
          </cell>
          <cell r="L323">
            <v>0.15039536000000001</v>
          </cell>
          <cell r="M323">
            <v>61.469230000000003</v>
          </cell>
          <cell r="N323">
            <v>61.376922999999998</v>
          </cell>
          <cell r="O323">
            <v>0.15039365854168096</v>
          </cell>
          <cell r="P323">
            <v>57.613415000000003</v>
          </cell>
          <cell r="Q323">
            <v>61.469230000000003</v>
          </cell>
          <cell r="R323">
            <v>39</v>
          </cell>
          <cell r="S323">
            <v>57.613410256410269</v>
          </cell>
          <cell r="T323">
            <v>480</v>
          </cell>
          <cell r="U323">
            <v>675</v>
          </cell>
          <cell r="V323">
            <v>900</v>
          </cell>
          <cell r="W323">
            <v>1.6221490000000002E-2</v>
          </cell>
          <cell r="X323">
            <v>7.9908006000000004E-2</v>
          </cell>
          <cell r="Y323">
            <v>9.1737700000000005E-2</v>
          </cell>
          <cell r="Z323">
            <v>0.20508056999999999</v>
          </cell>
          <cell r="AA323">
            <v>73</v>
          </cell>
          <cell r="AB323">
            <v>87.9</v>
          </cell>
          <cell r="AC323">
            <v>67.5</v>
          </cell>
          <cell r="AD323">
            <v>35.699999999999996</v>
          </cell>
          <cell r="AE323">
            <v>66.025000000000006</v>
          </cell>
          <cell r="AF323">
            <v>80.800000000000011</v>
          </cell>
        </row>
        <row r="324">
          <cell r="A324" t="str">
            <v>INE139A01034</v>
          </cell>
          <cell r="C324" t="str">
            <v>National Aluminium Co. Ltd.</v>
          </cell>
          <cell r="E324" t="str">
            <v>India</v>
          </cell>
          <cell r="G324">
            <v>92.03</v>
          </cell>
          <cell r="H324">
            <v>1.1246144</v>
          </cell>
          <cell r="I324">
            <v>0.75</v>
          </cell>
          <cell r="J324">
            <v>6</v>
          </cell>
          <cell r="K324">
            <v>8</v>
          </cell>
          <cell r="L324">
            <v>0</v>
          </cell>
          <cell r="M324">
            <v>10.944661999999999</v>
          </cell>
          <cell r="N324">
            <v>10.944661999999999</v>
          </cell>
          <cell r="O324">
            <v>0</v>
          </cell>
          <cell r="P324">
            <v>18.114443000000001</v>
          </cell>
          <cell r="Q324">
            <v>10.944661999999999</v>
          </cell>
          <cell r="R324">
            <v>9.2661494999999992</v>
          </cell>
          <cell r="S324">
            <v>18.11445520062027</v>
          </cell>
          <cell r="T324">
            <v>70</v>
          </cell>
          <cell r="U324">
            <v>94</v>
          </cell>
          <cell r="V324">
            <v>111</v>
          </cell>
          <cell r="W324">
            <v>0</v>
          </cell>
          <cell r="X324">
            <v>0.118924946</v>
          </cell>
          <cell r="Y324">
            <v>0.13360551000000001</v>
          </cell>
          <cell r="Z324">
            <v>0.20508056999999999</v>
          </cell>
          <cell r="AA324">
            <v>33.5</v>
          </cell>
          <cell r="AB324">
            <v>51.9</v>
          </cell>
          <cell r="AC324">
            <v>13.900000000000002</v>
          </cell>
          <cell r="AD324">
            <v>63.2</v>
          </cell>
          <cell r="AE324">
            <v>40.625</v>
          </cell>
          <cell r="AF324">
            <v>36.4</v>
          </cell>
        </row>
        <row r="325">
          <cell r="A325" t="str">
            <v>INE048G01026</v>
          </cell>
          <cell r="C325" t="str">
            <v>Navin Fluorine International Limited</v>
          </cell>
          <cell r="E325" t="str">
            <v>India</v>
          </cell>
          <cell r="G325">
            <v>4423.8</v>
          </cell>
          <cell r="H325">
            <v>54.059207999999998</v>
          </cell>
          <cell r="I325">
            <v>0.75</v>
          </cell>
          <cell r="J325">
            <v>18</v>
          </cell>
          <cell r="K325">
            <v>24</v>
          </cell>
          <cell r="L325">
            <v>-0.22694306</v>
          </cell>
          <cell r="M325">
            <v>97.509383999999997</v>
          </cell>
          <cell r="N325">
            <v>97.731179999999995</v>
          </cell>
          <cell r="O325">
            <v>-0.22694497293493932</v>
          </cell>
          <cell r="P325">
            <v>36.996017000000002</v>
          </cell>
          <cell r="Q325">
            <v>97.509383999999997</v>
          </cell>
          <cell r="R325">
            <v>71.1768</v>
          </cell>
          <cell r="S325">
            <v>36.996021175439189</v>
          </cell>
          <cell r="T325">
            <v>3980</v>
          </cell>
          <cell r="U325">
            <v>5237.5</v>
          </cell>
          <cell r="V325">
            <v>5900</v>
          </cell>
          <cell r="W325">
            <v>3.0232647000000001E-3</v>
          </cell>
          <cell r="X325">
            <v>2.2041997000000001E-2</v>
          </cell>
          <cell r="Y325">
            <v>2.9120633E-2</v>
          </cell>
          <cell r="Z325">
            <v>0.20508056999999999</v>
          </cell>
          <cell r="AA325">
            <v>27.1</v>
          </cell>
          <cell r="AB325">
            <v>78.900000000000006</v>
          </cell>
          <cell r="AC325">
            <v>50.1</v>
          </cell>
          <cell r="AD325">
            <v>63.2</v>
          </cell>
          <cell r="AE325">
            <v>54.825000000000003</v>
          </cell>
          <cell r="AF325">
            <v>61.9</v>
          </cell>
        </row>
        <row r="326">
          <cell r="A326" t="str">
            <v>INE095N01031</v>
          </cell>
          <cell r="C326" t="str">
            <v>NBCC (INDIA) LIMITED</v>
          </cell>
          <cell r="E326" t="str">
            <v>India</v>
          </cell>
          <cell r="G326">
            <v>41.9</v>
          </cell>
          <cell r="H326">
            <v>0.51202154</v>
          </cell>
          <cell r="I326">
            <v>0</v>
          </cell>
          <cell r="J326">
            <v>0</v>
          </cell>
          <cell r="K326">
            <v>3</v>
          </cell>
          <cell r="L326">
            <v>0</v>
          </cell>
          <cell r="M326">
            <v>2.3666665999999998</v>
          </cell>
          <cell r="N326">
            <v>2.3666665999999998</v>
          </cell>
          <cell r="O326">
            <v>0</v>
          </cell>
          <cell r="P326">
            <v>7.5757719999999997</v>
          </cell>
          <cell r="Q326">
            <v>2.3666665999999998</v>
          </cell>
          <cell r="R326">
            <v>2.2000000000000002</v>
          </cell>
          <cell r="S326">
            <v>7.5757545454545383</v>
          </cell>
          <cell r="T326">
            <v>28</v>
          </cell>
          <cell r="U326">
            <v>40</v>
          </cell>
          <cell r="V326">
            <v>45</v>
          </cell>
          <cell r="W326">
            <v>0</v>
          </cell>
          <cell r="X326">
            <v>5.6483685999999998E-2</v>
          </cell>
          <cell r="Y326">
            <v>6.2052503000000002E-2</v>
          </cell>
          <cell r="Z326">
            <v>0.20508056999999999</v>
          </cell>
          <cell r="AA326">
            <v>33.5</v>
          </cell>
          <cell r="AB326">
            <v>35.4</v>
          </cell>
          <cell r="AC326">
            <v>13.900000000000002</v>
          </cell>
          <cell r="AD326">
            <v>1.7000000000000002</v>
          </cell>
          <cell r="AE326">
            <v>21.125000000000004</v>
          </cell>
          <cell r="AF326">
            <v>15.5</v>
          </cell>
        </row>
        <row r="327">
          <cell r="A327" t="str">
            <v>INE868B01028</v>
          </cell>
          <cell r="C327" t="str">
            <v>NCC Limited</v>
          </cell>
          <cell r="E327" t="str">
            <v>India</v>
          </cell>
          <cell r="G327">
            <v>138.19999999999999</v>
          </cell>
          <cell r="H327">
            <v>1.6888156999999999</v>
          </cell>
          <cell r="I327">
            <v>0.8666666666666667</v>
          </cell>
          <cell r="J327">
            <v>13</v>
          </cell>
          <cell r="K327">
            <v>15</v>
          </cell>
          <cell r="L327">
            <v>8.0733860000000005E-2</v>
          </cell>
          <cell r="M327">
            <v>11.578571</v>
          </cell>
          <cell r="N327">
            <v>11.569231</v>
          </cell>
          <cell r="O327">
            <v>8.0731381368392974E-2</v>
          </cell>
          <cell r="P327">
            <v>30.660954</v>
          </cell>
          <cell r="Q327">
            <v>11.578571</v>
          </cell>
          <cell r="R327">
            <v>8.8615390000000005</v>
          </cell>
          <cell r="S327">
            <v>30.660949525810356</v>
          </cell>
          <cell r="T327">
            <v>104</v>
          </cell>
          <cell r="U327">
            <v>150</v>
          </cell>
          <cell r="V327">
            <v>170</v>
          </cell>
          <cell r="W327">
            <v>1.6173519000000001E-2</v>
          </cell>
          <cell r="X327">
            <v>8.3781270000000005E-2</v>
          </cell>
          <cell r="Y327">
            <v>9.9183380000000002E-2</v>
          </cell>
          <cell r="Z327">
            <v>0.20508056999999999</v>
          </cell>
          <cell r="AA327">
            <v>70.8</v>
          </cell>
          <cell r="AB327">
            <v>70.3</v>
          </cell>
          <cell r="AC327">
            <v>67.300000000000011</v>
          </cell>
          <cell r="AD327">
            <v>78.8</v>
          </cell>
          <cell r="AE327">
            <v>71.8</v>
          </cell>
          <cell r="AF327">
            <v>88.2</v>
          </cell>
        </row>
        <row r="328">
          <cell r="A328" t="str">
            <v>INE317F01035</v>
          </cell>
          <cell r="C328" t="str">
            <v>Nesco Limited</v>
          </cell>
          <cell r="E328" t="str">
            <v>India</v>
          </cell>
          <cell r="G328">
            <v>629.6</v>
          </cell>
          <cell r="H328">
            <v>7.693765</v>
          </cell>
          <cell r="I328">
            <v>1</v>
          </cell>
          <cell r="J328">
            <v>1</v>
          </cell>
          <cell r="K328">
            <v>1</v>
          </cell>
          <cell r="L328">
            <v>4.3879942999999999</v>
          </cell>
          <cell r="M328">
            <v>45.2</v>
          </cell>
          <cell r="N328">
            <v>43.3</v>
          </cell>
          <cell r="O328">
            <v>4.3879907621247272</v>
          </cell>
          <cell r="P328">
            <v>17.250330000000002</v>
          </cell>
          <cell r="Q328">
            <v>45.2</v>
          </cell>
          <cell r="R328">
            <v>38.549999999999997</v>
          </cell>
          <cell r="S328">
            <v>17.250324254215311</v>
          </cell>
          <cell r="T328">
            <v>770</v>
          </cell>
          <cell r="U328">
            <v>770</v>
          </cell>
          <cell r="V328">
            <v>770</v>
          </cell>
          <cell r="W328">
            <v>4.3360434000000003E-2</v>
          </cell>
          <cell r="X328">
            <v>7.179162E-2</v>
          </cell>
          <cell r="Y328">
            <v>7.4174084000000001E-2</v>
          </cell>
          <cell r="Z328">
            <v>0.20508056999999999</v>
          </cell>
          <cell r="AA328">
            <v>93.100000000000009</v>
          </cell>
          <cell r="AB328">
            <v>50.3</v>
          </cell>
          <cell r="AC328">
            <v>84</v>
          </cell>
          <cell r="AD328">
            <v>85.7</v>
          </cell>
          <cell r="AE328">
            <v>78.275000000000006</v>
          </cell>
          <cell r="AF328">
            <v>93.600000000000009</v>
          </cell>
        </row>
        <row r="329">
          <cell r="A329" t="str">
            <v>INE239A01016</v>
          </cell>
          <cell r="C329" t="str">
            <v>Nestle India Ltd.</v>
          </cell>
          <cell r="E329" t="str">
            <v>India</v>
          </cell>
          <cell r="G329">
            <v>22834</v>
          </cell>
          <cell r="H329">
            <v>279.03341999999998</v>
          </cell>
          <cell r="I329">
            <v>0.61111111111111116</v>
          </cell>
          <cell r="J329">
            <v>22</v>
          </cell>
          <cell r="K329">
            <v>36</v>
          </cell>
          <cell r="L329">
            <v>0.16334629000000001</v>
          </cell>
          <cell r="M329">
            <v>307.73964999999998</v>
          </cell>
          <cell r="N329">
            <v>307.23779999999999</v>
          </cell>
          <cell r="O329">
            <v>0.16334253142027411</v>
          </cell>
          <cell r="P329">
            <v>2.298238</v>
          </cell>
          <cell r="Q329">
            <v>307.73964999999998</v>
          </cell>
          <cell r="R329">
            <v>300.82596000000001</v>
          </cell>
          <cell r="S329">
            <v>2.2982358304449502</v>
          </cell>
          <cell r="T329">
            <v>17234</v>
          </cell>
          <cell r="U329">
            <v>23000</v>
          </cell>
          <cell r="V329">
            <v>26430</v>
          </cell>
          <cell r="W329">
            <v>8.4705126000000006E-3</v>
          </cell>
          <cell r="X329">
            <v>1.3477256E-2</v>
          </cell>
          <cell r="Y329">
            <v>1.5792139E-2</v>
          </cell>
          <cell r="Z329">
            <v>0.20508056999999999</v>
          </cell>
          <cell r="AA329">
            <v>73.599999999999994</v>
          </cell>
          <cell r="AB329">
            <v>27.400000000000002</v>
          </cell>
          <cell r="AC329">
            <v>60.699999999999996</v>
          </cell>
          <cell r="AD329">
            <v>49</v>
          </cell>
          <cell r="AE329">
            <v>52.674999999999997</v>
          </cell>
          <cell r="AF329">
            <v>56.100000000000009</v>
          </cell>
        </row>
        <row r="330">
          <cell r="A330" t="str">
            <v>INE870H01013</v>
          </cell>
          <cell r="C330" t="str">
            <v>Network18 Media &amp; Investments Ltd.</v>
          </cell>
          <cell r="E330" t="str">
            <v>India</v>
          </cell>
          <cell r="G330">
            <v>58.18</v>
          </cell>
          <cell r="H330">
            <v>0.7109645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 t="e">
            <v>#N/A</v>
          </cell>
          <cell r="Z330">
            <v>0.20508056999999999</v>
          </cell>
          <cell r="AA330">
            <v>33.5</v>
          </cell>
          <cell r="AB330">
            <v>11.600000000000001</v>
          </cell>
          <cell r="AC330">
            <v>13.900000000000002</v>
          </cell>
          <cell r="AD330">
            <v>1.7000000000000002</v>
          </cell>
          <cell r="AE330">
            <v>15.175000000000001</v>
          </cell>
          <cell r="AF330">
            <v>1.7000000000000002</v>
          </cell>
        </row>
        <row r="331">
          <cell r="A331" t="str">
            <v>INE848E01016</v>
          </cell>
          <cell r="C331" t="str">
            <v>NHPC Limited</v>
          </cell>
          <cell r="E331" t="str">
            <v>India</v>
          </cell>
          <cell r="G331">
            <v>49.91</v>
          </cell>
          <cell r="H331">
            <v>0.60990440000000001</v>
          </cell>
          <cell r="I331">
            <v>1</v>
          </cell>
          <cell r="J331">
            <v>9</v>
          </cell>
          <cell r="K331">
            <v>9</v>
          </cell>
          <cell r="L331">
            <v>-5.9975155000000002E-2</v>
          </cell>
          <cell r="M331">
            <v>4.0539516999999998</v>
          </cell>
          <cell r="N331">
            <v>4.0563849999999997</v>
          </cell>
          <cell r="O331">
            <v>-5.9986909526577037E-2</v>
          </cell>
          <cell r="P331">
            <v>10.093654000000001</v>
          </cell>
          <cell r="Q331">
            <v>4.0539516999999998</v>
          </cell>
          <cell r="R331">
            <v>3.6822758000000002</v>
          </cell>
          <cell r="S331">
            <v>10.09364643463153</v>
          </cell>
          <cell r="T331">
            <v>45</v>
          </cell>
          <cell r="U331">
            <v>52</v>
          </cell>
          <cell r="V331">
            <v>59</v>
          </cell>
          <cell r="W331">
            <v>6.0228073999999999E-3</v>
          </cell>
          <cell r="X331">
            <v>8.1225240000000004E-2</v>
          </cell>
          <cell r="Y331">
            <v>9.6707680000000004E-2</v>
          </cell>
          <cell r="Z331">
            <v>0.20508056999999999</v>
          </cell>
          <cell r="AA331">
            <v>32.1</v>
          </cell>
          <cell r="AB331">
            <v>39</v>
          </cell>
          <cell r="AC331">
            <v>55.300000000000004</v>
          </cell>
          <cell r="AD331">
            <v>85.7</v>
          </cell>
          <cell r="AE331">
            <v>53.025000000000006</v>
          </cell>
          <cell r="AF331">
            <v>57.699999999999996</v>
          </cell>
        </row>
        <row r="332">
          <cell r="A332" t="str">
            <v>INE298J01013</v>
          </cell>
          <cell r="C332" t="str">
            <v>Nippon Life India Asset Management Ltd.</v>
          </cell>
          <cell r="E332" t="str">
            <v>India</v>
          </cell>
          <cell r="G332">
            <v>315.7</v>
          </cell>
          <cell r="H332">
            <v>3.8578808000000002</v>
          </cell>
          <cell r="I332">
            <v>0.76470588235294112</v>
          </cell>
          <cell r="J332">
            <v>13</v>
          </cell>
          <cell r="K332">
            <v>17</v>
          </cell>
          <cell r="L332">
            <v>4.8851832999999997E-2</v>
          </cell>
          <cell r="M332">
            <v>12.289099</v>
          </cell>
          <cell r="N332">
            <v>12.283098000000001</v>
          </cell>
          <cell r="O332">
            <v>4.8855752840193389E-2</v>
          </cell>
          <cell r="P332">
            <v>8.3521260000000002</v>
          </cell>
          <cell r="Q332">
            <v>12.289099</v>
          </cell>
          <cell r="R332">
            <v>11.341816</v>
          </cell>
          <cell r="S332">
            <v>8.3521280895405106</v>
          </cell>
          <cell r="T332">
            <v>256</v>
          </cell>
          <cell r="U332">
            <v>280</v>
          </cell>
          <cell r="V332">
            <v>350</v>
          </cell>
          <cell r="W332">
            <v>3.5244994000000002E-2</v>
          </cell>
          <cell r="X332">
            <v>3.8926509999999998E-2</v>
          </cell>
          <cell r="Y332">
            <v>4.3831597999999999E-2</v>
          </cell>
          <cell r="Z332">
            <v>0.20508056999999999</v>
          </cell>
          <cell r="AA332">
            <v>70.399999999999991</v>
          </cell>
          <cell r="AB332">
            <v>36.6</v>
          </cell>
          <cell r="AC332">
            <v>81</v>
          </cell>
          <cell r="AD332">
            <v>63.5</v>
          </cell>
          <cell r="AE332">
            <v>62.875</v>
          </cell>
          <cell r="AF332">
            <v>77.400000000000006</v>
          </cell>
        </row>
        <row r="333">
          <cell r="A333" t="str">
            <v>INE589A01014</v>
          </cell>
          <cell r="C333" t="str">
            <v>NLC India Limited</v>
          </cell>
          <cell r="E333" t="str">
            <v>India</v>
          </cell>
          <cell r="G333">
            <v>117.7</v>
          </cell>
          <cell r="H333">
            <v>1.438304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 t="e">
            <v>#N/A</v>
          </cell>
          <cell r="Z333">
            <v>0.20508056999999999</v>
          </cell>
          <cell r="AA333">
            <v>33.5</v>
          </cell>
          <cell r="AB333">
            <v>11.600000000000001</v>
          </cell>
          <cell r="AC333">
            <v>13.900000000000002</v>
          </cell>
          <cell r="AD333">
            <v>1.7000000000000002</v>
          </cell>
          <cell r="AE333">
            <v>15.175000000000001</v>
          </cell>
          <cell r="AF333">
            <v>1.7000000000000002</v>
          </cell>
        </row>
        <row r="334">
          <cell r="A334" t="str">
            <v>INE163A01018</v>
          </cell>
          <cell r="C334" t="str">
            <v>NOCIL Limited</v>
          </cell>
          <cell r="E334" t="str">
            <v>India</v>
          </cell>
          <cell r="G334">
            <v>210</v>
          </cell>
          <cell r="H334">
            <v>2.5662180000000001</v>
          </cell>
          <cell r="I334">
            <v>0.5</v>
          </cell>
          <cell r="J334">
            <v>3</v>
          </cell>
          <cell r="K334">
            <v>6</v>
          </cell>
          <cell r="L334">
            <v>0</v>
          </cell>
          <cell r="M334">
            <v>9.9499999999999993</v>
          </cell>
          <cell r="N334">
            <v>9.9499999999999993</v>
          </cell>
          <cell r="O334">
            <v>0</v>
          </cell>
          <cell r="P334">
            <v>13.068177</v>
          </cell>
          <cell r="Q334">
            <v>9.9499999999999993</v>
          </cell>
          <cell r="R334">
            <v>8.8000000000000007</v>
          </cell>
          <cell r="S334">
            <v>13.06818181818179</v>
          </cell>
          <cell r="T334">
            <v>206</v>
          </cell>
          <cell r="U334">
            <v>241.5</v>
          </cell>
          <cell r="V334">
            <v>280</v>
          </cell>
          <cell r="W334">
            <v>0</v>
          </cell>
          <cell r="X334">
            <v>4.7380949999999998E-2</v>
          </cell>
          <cell r="Y334">
            <v>5.9682543999999997E-2</v>
          </cell>
          <cell r="Z334">
            <v>0.20508056999999999</v>
          </cell>
          <cell r="AA334">
            <v>33.5</v>
          </cell>
          <cell r="AB334">
            <v>43.6</v>
          </cell>
          <cell r="AC334">
            <v>13.900000000000002</v>
          </cell>
          <cell r="AD334">
            <v>35.699999999999996</v>
          </cell>
          <cell r="AE334">
            <v>31.674999999999997</v>
          </cell>
          <cell r="AF334">
            <v>22.3</v>
          </cell>
        </row>
        <row r="335">
          <cell r="A335" t="str">
            <v>INE733E01010</v>
          </cell>
          <cell r="C335" t="str">
            <v>NTPC Limited</v>
          </cell>
          <cell r="E335" t="str">
            <v>India</v>
          </cell>
          <cell r="G335">
            <v>195.85</v>
          </cell>
          <cell r="H335">
            <v>2.3933035999999999</v>
          </cell>
          <cell r="I335">
            <v>0.95</v>
          </cell>
          <cell r="J335">
            <v>19</v>
          </cell>
          <cell r="K335">
            <v>20</v>
          </cell>
          <cell r="L335">
            <v>-0.60912173999999997</v>
          </cell>
          <cell r="M335">
            <v>19.310179000000002</v>
          </cell>
          <cell r="N335">
            <v>19.428522000000001</v>
          </cell>
          <cell r="O335">
            <v>-0.60911993202570347</v>
          </cell>
          <cell r="P335">
            <v>11.009411999999999</v>
          </cell>
          <cell r="Q335">
            <v>19.310179000000002</v>
          </cell>
          <cell r="R335">
            <v>17.395081999999999</v>
          </cell>
          <cell r="S335">
            <v>11.009416339629796</v>
          </cell>
          <cell r="T335">
            <v>174</v>
          </cell>
          <cell r="U335">
            <v>209</v>
          </cell>
          <cell r="V335">
            <v>265</v>
          </cell>
          <cell r="W335">
            <v>3.0261145E-2</v>
          </cell>
          <cell r="X335">
            <v>9.8596773999999998E-2</v>
          </cell>
          <cell r="Y335">
            <v>0.10880064</v>
          </cell>
          <cell r="Z335">
            <v>0.20508056999999999</v>
          </cell>
          <cell r="AA335">
            <v>21</v>
          </cell>
          <cell r="AB335">
            <v>40.400000000000006</v>
          </cell>
          <cell r="AC335">
            <v>77.600000000000009</v>
          </cell>
          <cell r="AD335">
            <v>83.5</v>
          </cell>
          <cell r="AE335">
            <v>55.625</v>
          </cell>
          <cell r="AF335">
            <v>64.5</v>
          </cell>
        </row>
        <row r="336">
          <cell r="A336" t="str">
            <v>INE118D01016</v>
          </cell>
          <cell r="C336" t="str">
            <v>Nuvoco Vistas Corporation Limited</v>
          </cell>
          <cell r="E336" t="str">
            <v>India</v>
          </cell>
          <cell r="G336">
            <v>350.2</v>
          </cell>
          <cell r="H336">
            <v>4.2794740000000004</v>
          </cell>
          <cell r="I336">
            <v>0.70588235294117652</v>
          </cell>
          <cell r="J336">
            <v>12</v>
          </cell>
          <cell r="K336">
            <v>17</v>
          </cell>
          <cell r="L336">
            <v>5.6306148</v>
          </cell>
          <cell r="M336">
            <v>7.7523400000000002</v>
          </cell>
          <cell r="N336">
            <v>7.3391026999999998</v>
          </cell>
          <cell r="O336">
            <v>5.6306242996163602</v>
          </cell>
          <cell r="P336">
            <v>100000</v>
          </cell>
          <cell r="Q336">
            <v>7.7523400000000002</v>
          </cell>
          <cell r="R336">
            <v>-2.2120479999999998</v>
          </cell>
          <cell r="S336">
            <v>-450.45984535597785</v>
          </cell>
          <cell r="T336">
            <v>327</v>
          </cell>
          <cell r="U336">
            <v>400</v>
          </cell>
          <cell r="V336">
            <v>475</v>
          </cell>
          <cell r="W336">
            <v>-3.4671262000000001E-3</v>
          </cell>
          <cell r="X336">
            <v>2.2136893000000001E-2</v>
          </cell>
          <cell r="Y336">
            <v>3.7453140000000003E-2</v>
          </cell>
          <cell r="Z336">
            <v>0.20508056999999999</v>
          </cell>
          <cell r="AA336">
            <v>95.5</v>
          </cell>
          <cell r="AB336">
            <v>96.7</v>
          </cell>
          <cell r="AC336">
            <v>10.7</v>
          </cell>
          <cell r="AD336">
            <v>60.699999999999996</v>
          </cell>
          <cell r="AE336">
            <v>65.899999999999991</v>
          </cell>
          <cell r="AF336">
            <v>80.600000000000009</v>
          </cell>
        </row>
        <row r="337">
          <cell r="A337" t="str">
            <v>INE093I01010</v>
          </cell>
          <cell r="C337" t="str">
            <v>Oberoi Realty Limited</v>
          </cell>
          <cell r="E337" t="str">
            <v>India</v>
          </cell>
          <cell r="G337">
            <v>1067.3</v>
          </cell>
          <cell r="H337">
            <v>13.042496999999999</v>
          </cell>
          <cell r="I337">
            <v>0.625</v>
          </cell>
          <cell r="J337">
            <v>15</v>
          </cell>
          <cell r="K337">
            <v>24</v>
          </cell>
          <cell r="L337">
            <v>-1.4808695000000001</v>
          </cell>
          <cell r="M337">
            <v>48.496049999999997</v>
          </cell>
          <cell r="N337">
            <v>49.225009999999997</v>
          </cell>
          <cell r="O337">
            <v>-1.4808732390303225</v>
          </cell>
          <cell r="P337">
            <v>4.8413944000000004</v>
          </cell>
          <cell r="Q337">
            <v>48.496049999999997</v>
          </cell>
          <cell r="R337">
            <v>46.256588000000001</v>
          </cell>
          <cell r="S337">
            <v>4.8413903766529431</v>
          </cell>
          <cell r="T337">
            <v>815</v>
          </cell>
          <cell r="U337">
            <v>1028.5</v>
          </cell>
          <cell r="V337">
            <v>1250</v>
          </cell>
          <cell r="W337">
            <v>4.8552359999999998E-3</v>
          </cell>
          <cell r="X337">
            <v>4.5438065999999999E-2</v>
          </cell>
          <cell r="Y337">
            <v>6.0352176E-2</v>
          </cell>
          <cell r="Z337">
            <v>0.20508056999999999</v>
          </cell>
          <cell r="AA337">
            <v>11.799999999999999</v>
          </cell>
          <cell r="AB337">
            <v>30.599999999999998</v>
          </cell>
          <cell r="AC337">
            <v>53.5</v>
          </cell>
          <cell r="AD337">
            <v>50</v>
          </cell>
          <cell r="AE337">
            <v>36.475000000000001</v>
          </cell>
          <cell r="AF337">
            <v>31</v>
          </cell>
        </row>
        <row r="338">
          <cell r="A338" t="str">
            <v>INE213A01029</v>
          </cell>
          <cell r="C338" t="str">
            <v>Oil &amp; Natural Gas Corp. Ltd.</v>
          </cell>
          <cell r="E338" t="str">
            <v>India</v>
          </cell>
          <cell r="G338">
            <v>170.95</v>
          </cell>
          <cell r="H338">
            <v>2.0890233999999999</v>
          </cell>
          <cell r="I338">
            <v>0.69230769230769229</v>
          </cell>
          <cell r="J338">
            <v>18</v>
          </cell>
          <cell r="K338">
            <v>26</v>
          </cell>
          <cell r="L338">
            <v>0</v>
          </cell>
          <cell r="M338">
            <v>36.883408000000003</v>
          </cell>
          <cell r="N338">
            <v>36.883408000000003</v>
          </cell>
          <cell r="O338">
            <v>0</v>
          </cell>
          <cell r="P338">
            <v>-3.344382</v>
          </cell>
          <cell r="Q338">
            <v>36.883408000000003</v>
          </cell>
          <cell r="R338">
            <v>38.159610000000001</v>
          </cell>
          <cell r="S338">
            <v>-3.3443790437061582</v>
          </cell>
          <cell r="T338">
            <v>130</v>
          </cell>
          <cell r="U338">
            <v>185</v>
          </cell>
          <cell r="V338">
            <v>230</v>
          </cell>
          <cell r="W338">
            <v>4.1840747000000001E-3</v>
          </cell>
          <cell r="X338">
            <v>0.21575554</v>
          </cell>
          <cell r="Y338">
            <v>0.21583200999999999</v>
          </cell>
          <cell r="Z338">
            <v>0.20508056999999999</v>
          </cell>
          <cell r="AA338">
            <v>33.5</v>
          </cell>
          <cell r="AB338">
            <v>7.8</v>
          </cell>
          <cell r="AC338">
            <v>51.9</v>
          </cell>
          <cell r="AD338">
            <v>58.699999999999996</v>
          </cell>
          <cell r="AE338">
            <v>37.974999999999994</v>
          </cell>
          <cell r="AF338">
            <v>33.200000000000003</v>
          </cell>
        </row>
        <row r="339">
          <cell r="A339" t="str">
            <v>INE274J01014</v>
          </cell>
          <cell r="C339" t="str">
            <v>Oil India Limited</v>
          </cell>
          <cell r="E339" t="str">
            <v>India</v>
          </cell>
          <cell r="G339">
            <v>258.60000000000002</v>
          </cell>
          <cell r="H339">
            <v>3.1601140000000001</v>
          </cell>
          <cell r="I339">
            <v>0.70588235294117652</v>
          </cell>
          <cell r="J339">
            <v>12</v>
          </cell>
          <cell r="K339">
            <v>17</v>
          </cell>
          <cell r="L339">
            <v>0</v>
          </cell>
          <cell r="M339">
            <v>52.397799999999997</v>
          </cell>
          <cell r="N339">
            <v>52.397799999999997</v>
          </cell>
          <cell r="O339">
            <v>0</v>
          </cell>
          <cell r="P339">
            <v>-15.606446</v>
          </cell>
          <cell r="Q339">
            <v>52.397799999999997</v>
          </cell>
          <cell r="R339">
            <v>62.087443999999998</v>
          </cell>
          <cell r="S339">
            <v>-15.606446933135143</v>
          </cell>
          <cell r="T339">
            <v>200</v>
          </cell>
          <cell r="U339">
            <v>300</v>
          </cell>
          <cell r="V339">
            <v>370</v>
          </cell>
          <cell r="W339">
            <v>9.9209990000000007E-4</v>
          </cell>
          <cell r="X339">
            <v>0.20262103000000001</v>
          </cell>
          <cell r="Y339">
            <v>0.2073567</v>
          </cell>
          <cell r="Z339">
            <v>0.20508056999999999</v>
          </cell>
          <cell r="AA339">
            <v>33.5</v>
          </cell>
          <cell r="AB339">
            <v>4</v>
          </cell>
          <cell r="AC339">
            <v>46.2</v>
          </cell>
          <cell r="AD339">
            <v>60.699999999999996</v>
          </cell>
          <cell r="AE339">
            <v>36.1</v>
          </cell>
          <cell r="AF339">
            <v>28.199999999999996</v>
          </cell>
        </row>
        <row r="340">
          <cell r="A340" t="str">
            <v>INE982J01020</v>
          </cell>
          <cell r="C340" t="str">
            <v>One 97 Communications Ltd.</v>
          </cell>
          <cell r="E340" t="str">
            <v>India</v>
          </cell>
          <cell r="G340">
            <v>801.8</v>
          </cell>
          <cell r="H340">
            <v>9.7980630000000009</v>
          </cell>
          <cell r="I340">
            <v>0.8571428571428571</v>
          </cell>
          <cell r="J340">
            <v>12</v>
          </cell>
          <cell r="K340">
            <v>14</v>
          </cell>
          <cell r="L340">
            <v>100000</v>
          </cell>
          <cell r="M340">
            <v>-13.312360999999999</v>
          </cell>
          <cell r="N340">
            <v>-15.479066</v>
          </cell>
          <cell r="O340">
            <v>-13.997646886446514</v>
          </cell>
          <cell r="P340">
            <v>100000</v>
          </cell>
          <cell r="Q340">
            <v>-13.312360999999999</v>
          </cell>
          <cell r="R340">
            <v>-29.225725000000001</v>
          </cell>
          <cell r="S340">
            <v>-54.44985197116582</v>
          </cell>
          <cell r="T340">
            <v>800</v>
          </cell>
          <cell r="U340">
            <v>1050</v>
          </cell>
          <cell r="V340">
            <v>1250</v>
          </cell>
          <cell r="W340">
            <v>7.8580655999999999E-2</v>
          </cell>
          <cell r="X340">
            <v>0</v>
          </cell>
          <cell r="Y340">
            <v>2.9653127000000001E-3</v>
          </cell>
          <cell r="Z340">
            <v>0.20508056999999999</v>
          </cell>
          <cell r="AA340">
            <v>99.1</v>
          </cell>
          <cell r="AB340">
            <v>96.7</v>
          </cell>
          <cell r="AC340">
            <v>92</v>
          </cell>
          <cell r="AD340">
            <v>73.2</v>
          </cell>
          <cell r="AE340">
            <v>90.25</v>
          </cell>
          <cell r="AF340">
            <v>99.4</v>
          </cell>
        </row>
        <row r="341">
          <cell r="A341" t="str">
            <v>INE881D01027</v>
          </cell>
          <cell r="C341" t="str">
            <v>Oracle Financial Services Software Limited</v>
          </cell>
          <cell r="E341" t="str">
            <v>India</v>
          </cell>
          <cell r="G341">
            <v>3849.15</v>
          </cell>
          <cell r="H341">
            <v>47.036937999999999</v>
          </cell>
          <cell r="I341">
            <v>1</v>
          </cell>
          <cell r="J341">
            <v>1</v>
          </cell>
          <cell r="K341">
            <v>1</v>
          </cell>
          <cell r="L341">
            <v>0</v>
          </cell>
          <cell r="M341">
            <v>237.2</v>
          </cell>
          <cell r="N341">
            <v>237.2</v>
          </cell>
          <cell r="O341">
            <v>0</v>
          </cell>
          <cell r="P341">
            <v>7.2817683000000004</v>
          </cell>
          <cell r="Q341">
            <v>237.2</v>
          </cell>
          <cell r="R341">
            <v>221.1</v>
          </cell>
          <cell r="S341">
            <v>7.2817729534147446</v>
          </cell>
          <cell r="T341">
            <v>4200</v>
          </cell>
          <cell r="U341">
            <v>4200</v>
          </cell>
          <cell r="V341">
            <v>4200</v>
          </cell>
          <cell r="W341">
            <v>0.05</v>
          </cell>
          <cell r="X341">
            <v>6.1623994000000001E-2</v>
          </cell>
          <cell r="Y341">
            <v>6.7807179999999995E-2</v>
          </cell>
          <cell r="Z341">
            <v>0.20508056999999999</v>
          </cell>
          <cell r="AA341">
            <v>33.5</v>
          </cell>
          <cell r="AB341">
            <v>34.799999999999997</v>
          </cell>
          <cell r="AC341">
            <v>86</v>
          </cell>
          <cell r="AD341">
            <v>85.7</v>
          </cell>
          <cell r="AE341">
            <v>60</v>
          </cell>
          <cell r="AF341">
            <v>72.5</v>
          </cell>
        </row>
        <row r="342">
          <cell r="A342" t="str">
            <v>INE142Z01019</v>
          </cell>
          <cell r="C342" t="str">
            <v>Orient Electric Ltd.</v>
          </cell>
          <cell r="E342" t="str">
            <v>India</v>
          </cell>
          <cell r="G342">
            <v>232.65</v>
          </cell>
          <cell r="H342">
            <v>2.8430026000000002</v>
          </cell>
          <cell r="I342">
            <v>0.73684210526315785</v>
          </cell>
          <cell r="J342">
            <v>14</v>
          </cell>
          <cell r="K342">
            <v>19</v>
          </cell>
          <cell r="L342">
            <v>-0.78807883999999995</v>
          </cell>
          <cell r="M342">
            <v>5.8747806999999996</v>
          </cell>
          <cell r="N342">
            <v>5.9214472999999996</v>
          </cell>
          <cell r="O342">
            <v>-0.78809449169631174</v>
          </cell>
          <cell r="P342">
            <v>22.187624</v>
          </cell>
          <cell r="Q342">
            <v>5.8747806999999996</v>
          </cell>
          <cell r="R342">
            <v>4.8079999999999998</v>
          </cell>
          <cell r="S342">
            <v>22.187618552412648</v>
          </cell>
          <cell r="T342">
            <v>209</v>
          </cell>
          <cell r="U342">
            <v>256</v>
          </cell>
          <cell r="V342">
            <v>325</v>
          </cell>
          <cell r="W342">
            <v>-1.5475504000000001E-3</v>
          </cell>
          <cell r="X342">
            <v>2.5251582000000002E-2</v>
          </cell>
          <cell r="Y342">
            <v>3.2681790000000002E-2</v>
          </cell>
          <cell r="Z342">
            <v>0.20508056999999999</v>
          </cell>
          <cell r="AA342">
            <v>18.8</v>
          </cell>
          <cell r="AB342">
            <v>59.5</v>
          </cell>
          <cell r="AC342">
            <v>12.9</v>
          </cell>
          <cell r="AD342">
            <v>62.9</v>
          </cell>
          <cell r="AE342">
            <v>38.524999999999999</v>
          </cell>
          <cell r="AF342">
            <v>33.6</v>
          </cell>
        </row>
        <row r="343">
          <cell r="A343" t="str">
            <v>INE761H01022</v>
          </cell>
          <cell r="C343" t="str">
            <v>Page Industries Limited</v>
          </cell>
          <cell r="E343" t="str">
            <v>India</v>
          </cell>
          <cell r="G343">
            <v>37463.199999999997</v>
          </cell>
          <cell r="H343">
            <v>457.80347</v>
          </cell>
          <cell r="I343">
            <v>0.22727272727272727</v>
          </cell>
          <cell r="J343">
            <v>5</v>
          </cell>
          <cell r="K343">
            <v>22</v>
          </cell>
          <cell r="L343">
            <v>-0.78990274999999999</v>
          </cell>
          <cell r="M343">
            <v>597.90840000000003</v>
          </cell>
          <cell r="N343">
            <v>602.66890000000001</v>
          </cell>
          <cell r="O343">
            <v>-0.78990304626636032</v>
          </cell>
          <cell r="P343">
            <v>2.1968481999999998</v>
          </cell>
          <cell r="Q343">
            <v>597.90840000000003</v>
          </cell>
          <cell r="R343">
            <v>585.05560000000003</v>
          </cell>
          <cell r="S343">
            <v>2.1968510343290504</v>
          </cell>
          <cell r="T343">
            <v>30000</v>
          </cell>
          <cell r="U343">
            <v>37500</v>
          </cell>
          <cell r="V343">
            <v>47878</v>
          </cell>
          <cell r="W343">
            <v>-7.3335479999999992E-4</v>
          </cell>
          <cell r="X343">
            <v>1.5959886999999999E-2</v>
          </cell>
          <cell r="Y343">
            <v>2.0255909999999998E-2</v>
          </cell>
          <cell r="Z343">
            <v>0.20508056999999999</v>
          </cell>
          <cell r="AA343">
            <v>18.600000000000001</v>
          </cell>
          <cell r="AB343">
            <v>27</v>
          </cell>
          <cell r="AC343">
            <v>13.5</v>
          </cell>
          <cell r="AD343">
            <v>16.2</v>
          </cell>
          <cell r="AE343">
            <v>18.824999999999999</v>
          </cell>
          <cell r="AF343">
            <v>14.499999999999998</v>
          </cell>
        </row>
        <row r="344">
          <cell r="A344" t="str">
            <v>INE619A01035</v>
          </cell>
          <cell r="C344" t="str">
            <v>Patanjali Foods Limited</v>
          </cell>
          <cell r="E344" t="str">
            <v>India</v>
          </cell>
          <cell r="G344">
            <v>1289.5999999999999</v>
          </cell>
          <cell r="H344">
            <v>15.759021000000001</v>
          </cell>
          <cell r="I344">
            <v>1</v>
          </cell>
          <cell r="J344">
            <v>1</v>
          </cell>
          <cell r="K344">
            <v>1</v>
          </cell>
          <cell r="L344">
            <v>0</v>
          </cell>
          <cell r="M344">
            <v>38</v>
          </cell>
          <cell r="N344">
            <v>38</v>
          </cell>
          <cell r="O344">
            <v>0</v>
          </cell>
          <cell r="P344">
            <v>57.676346000000002</v>
          </cell>
          <cell r="Q344">
            <v>38</v>
          </cell>
          <cell r="R344">
            <v>24.1</v>
          </cell>
          <cell r="S344">
            <v>57.676348547717836</v>
          </cell>
          <cell r="T344">
            <v>1405</v>
          </cell>
          <cell r="U344">
            <v>1405</v>
          </cell>
          <cell r="V344">
            <v>1405</v>
          </cell>
          <cell r="W344">
            <v>0</v>
          </cell>
          <cell r="X344">
            <v>2.9466501999999999E-2</v>
          </cell>
          <cell r="Y344">
            <v>3.6290320000000001E-2</v>
          </cell>
          <cell r="Z344">
            <v>0.20508056999999999</v>
          </cell>
          <cell r="AA344">
            <v>33.5</v>
          </cell>
          <cell r="AB344">
            <v>88.1</v>
          </cell>
          <cell r="AC344">
            <v>13.900000000000002</v>
          </cell>
          <cell r="AD344">
            <v>85.7</v>
          </cell>
          <cell r="AE344">
            <v>55.3</v>
          </cell>
          <cell r="AF344">
            <v>63.3</v>
          </cell>
        </row>
        <row r="345">
          <cell r="A345" t="str">
            <v>INE417T01026</v>
          </cell>
          <cell r="C345" t="str">
            <v>PB Fintech Limited</v>
          </cell>
          <cell r="E345" t="str">
            <v>India</v>
          </cell>
          <cell r="G345">
            <v>745.25</v>
          </cell>
          <cell r="H345">
            <v>9.1070180000000001</v>
          </cell>
          <cell r="I345">
            <v>0.75</v>
          </cell>
          <cell r="J345">
            <v>9</v>
          </cell>
          <cell r="K345">
            <v>12</v>
          </cell>
          <cell r="L345">
            <v>100000</v>
          </cell>
          <cell r="M345">
            <v>-0.72209650000000003</v>
          </cell>
          <cell r="N345">
            <v>-0.74928300000000003</v>
          </cell>
          <cell r="O345">
            <v>-3.6283353552662989</v>
          </cell>
          <cell r="P345">
            <v>100000</v>
          </cell>
          <cell r="Q345">
            <v>-0.72209650000000003</v>
          </cell>
          <cell r="R345">
            <v>-11.700748000000001</v>
          </cell>
          <cell r="S345">
            <v>-93.828629588467336</v>
          </cell>
          <cell r="T345">
            <v>595</v>
          </cell>
          <cell r="U345">
            <v>732.5</v>
          </cell>
          <cell r="V345">
            <v>980</v>
          </cell>
          <cell r="W345">
            <v>5.5431830000000001E-3</v>
          </cell>
          <cell r="X345">
            <v>0</v>
          </cell>
          <cell r="Y345">
            <v>8.9657499999999998E-3</v>
          </cell>
          <cell r="Z345">
            <v>0.20508056999999999</v>
          </cell>
          <cell r="AA345">
            <v>99.1</v>
          </cell>
          <cell r="AB345">
            <v>96.7</v>
          </cell>
          <cell r="AC345">
            <v>54.7</v>
          </cell>
          <cell r="AD345">
            <v>63.2</v>
          </cell>
          <cell r="AE345">
            <v>78.424999999999997</v>
          </cell>
          <cell r="AF345">
            <v>93.8</v>
          </cell>
        </row>
        <row r="346">
          <cell r="A346" t="str">
            <v>INE602A01031</v>
          </cell>
          <cell r="C346" t="str">
            <v>PCBL Limited</v>
          </cell>
          <cell r="E346" t="str">
            <v>India</v>
          </cell>
          <cell r="G346">
            <v>154.65</v>
          </cell>
          <cell r="H346">
            <v>1.8898360999999999</v>
          </cell>
          <cell r="I346">
            <v>1</v>
          </cell>
          <cell r="J346">
            <v>7</v>
          </cell>
          <cell r="K346">
            <v>7</v>
          </cell>
          <cell r="L346">
            <v>9.9056540000000002</v>
          </cell>
          <cell r="M346">
            <v>13.98</v>
          </cell>
          <cell r="N346">
            <v>12.72</v>
          </cell>
          <cell r="O346">
            <v>9.9056603773584939</v>
          </cell>
          <cell r="P346">
            <v>23.249362999999999</v>
          </cell>
          <cell r="Q346">
            <v>13.98</v>
          </cell>
          <cell r="R346">
            <v>11.342857</v>
          </cell>
          <cell r="S346">
            <v>23.249371829337171</v>
          </cell>
          <cell r="T346">
            <v>152</v>
          </cell>
          <cell r="U346">
            <v>195</v>
          </cell>
          <cell r="V346">
            <v>228</v>
          </cell>
          <cell r="W346">
            <v>0.11404099000000001</v>
          </cell>
          <cell r="X346">
            <v>9.0397669999999999E-2</v>
          </cell>
          <cell r="Y346">
            <v>0.11005497</v>
          </cell>
          <cell r="Z346">
            <v>0.20508056999999999</v>
          </cell>
          <cell r="AA346">
            <v>97.7</v>
          </cell>
          <cell r="AB346">
            <v>61.3</v>
          </cell>
          <cell r="AC346">
            <v>94.399999999999991</v>
          </cell>
          <cell r="AD346">
            <v>85.7</v>
          </cell>
          <cell r="AE346">
            <v>84.774999999999991</v>
          </cell>
          <cell r="AF346">
            <v>98</v>
          </cell>
        </row>
        <row r="347">
          <cell r="A347" t="str">
            <v>INE262H01013</v>
          </cell>
          <cell r="C347" t="str">
            <v>Persistent Systems Limited</v>
          </cell>
          <cell r="E347" t="str">
            <v>India</v>
          </cell>
          <cell r="G347">
            <v>4774.7</v>
          </cell>
          <cell r="H347">
            <v>58.347239999999999</v>
          </cell>
          <cell r="I347">
            <v>0.52777777777777779</v>
          </cell>
          <cell r="J347">
            <v>19</v>
          </cell>
          <cell r="K347">
            <v>36</v>
          </cell>
          <cell r="L347">
            <v>-2.5184174000000001</v>
          </cell>
          <cell r="M347">
            <v>151.27019000000001</v>
          </cell>
          <cell r="N347">
            <v>155.17822000000001</v>
          </cell>
          <cell r="O347">
            <v>-2.5184139887672319</v>
          </cell>
          <cell r="P347">
            <v>-4.2216915999999998</v>
          </cell>
          <cell r="Q347">
            <v>151.27019000000001</v>
          </cell>
          <cell r="R347">
            <v>157.93783999999999</v>
          </cell>
          <cell r="S347">
            <v>-4.2216925342273726</v>
          </cell>
          <cell r="T347">
            <v>2985</v>
          </cell>
          <cell r="U347">
            <v>5160</v>
          </cell>
          <cell r="V347">
            <v>8190</v>
          </cell>
          <cell r="W347">
            <v>7.8078159999999995E-3</v>
          </cell>
          <cell r="X347">
            <v>3.1681609999999999E-2</v>
          </cell>
          <cell r="Y347">
            <v>3.8579389999999998E-2</v>
          </cell>
          <cell r="Z347">
            <v>0.20508056999999999</v>
          </cell>
          <cell r="AA347">
            <v>9.1999999999999993</v>
          </cell>
          <cell r="AB347">
            <v>6.8000000000000007</v>
          </cell>
          <cell r="AC347">
            <v>59.3</v>
          </cell>
          <cell r="AD347">
            <v>40.5</v>
          </cell>
          <cell r="AE347">
            <v>28.95</v>
          </cell>
          <cell r="AF347">
            <v>20.5</v>
          </cell>
        </row>
        <row r="348">
          <cell r="A348" t="str">
            <v>INE347G01014</v>
          </cell>
          <cell r="C348" t="str">
            <v>Petronet Lng Limited</v>
          </cell>
          <cell r="E348" t="str">
            <v>India</v>
          </cell>
          <cell r="G348">
            <v>223.8</v>
          </cell>
          <cell r="H348">
            <v>2.734855</v>
          </cell>
          <cell r="I348">
            <v>0.55882352941176472</v>
          </cell>
          <cell r="J348">
            <v>19</v>
          </cell>
          <cell r="K348">
            <v>34</v>
          </cell>
          <cell r="L348">
            <v>0</v>
          </cell>
          <cell r="M348">
            <v>21.608329999999999</v>
          </cell>
          <cell r="N348">
            <v>21.608329999999999</v>
          </cell>
          <cell r="O348">
            <v>0</v>
          </cell>
          <cell r="P348">
            <v>2.4615488000000001</v>
          </cell>
          <cell r="Q348">
            <v>21.608329999999999</v>
          </cell>
          <cell r="R348">
            <v>21.089209</v>
          </cell>
          <cell r="S348">
            <v>2.461547988831625</v>
          </cell>
          <cell r="T348">
            <v>200</v>
          </cell>
          <cell r="U348">
            <v>252.5</v>
          </cell>
          <cell r="V348">
            <v>325</v>
          </cell>
          <cell r="W348">
            <v>8.3267009999999989E-3</v>
          </cell>
          <cell r="X348">
            <v>9.6551970000000001E-2</v>
          </cell>
          <cell r="Y348">
            <v>0.106310084</v>
          </cell>
          <cell r="Z348">
            <v>0.20508056999999999</v>
          </cell>
          <cell r="AA348">
            <v>33.5</v>
          </cell>
          <cell r="AB348">
            <v>27.6</v>
          </cell>
          <cell r="AC348">
            <v>60.5</v>
          </cell>
          <cell r="AD348">
            <v>43.2</v>
          </cell>
          <cell r="AE348">
            <v>41.2</v>
          </cell>
          <cell r="AF348">
            <v>37.4</v>
          </cell>
        </row>
        <row r="349">
          <cell r="A349" t="str">
            <v>INE182A01018</v>
          </cell>
          <cell r="C349" t="str">
            <v>PFIZER LIMITED</v>
          </cell>
          <cell r="E349" t="str">
            <v>India</v>
          </cell>
          <cell r="G349">
            <v>3856.6</v>
          </cell>
          <cell r="H349">
            <v>47.127980000000001</v>
          </cell>
          <cell r="I349">
            <v>0.8</v>
          </cell>
          <cell r="J349">
            <v>4</v>
          </cell>
          <cell r="K349">
            <v>5</v>
          </cell>
          <cell r="L349">
            <v>0</v>
          </cell>
          <cell r="M349">
            <v>145.04</v>
          </cell>
          <cell r="N349">
            <v>145.04</v>
          </cell>
          <cell r="O349">
            <v>0</v>
          </cell>
          <cell r="P349">
            <v>11.163048</v>
          </cell>
          <cell r="Q349">
            <v>145.04</v>
          </cell>
          <cell r="R349">
            <v>130.47499999999999</v>
          </cell>
          <cell r="S349">
            <v>11.16305805709905</v>
          </cell>
          <cell r="T349">
            <v>3830</v>
          </cell>
          <cell r="U349">
            <v>4217</v>
          </cell>
          <cell r="V349">
            <v>4800</v>
          </cell>
          <cell r="W349">
            <v>-1.1336144999999999E-2</v>
          </cell>
          <cell r="X349">
            <v>3.7608250000000003E-2</v>
          </cell>
          <cell r="Y349">
            <v>4.1072446999999998E-2</v>
          </cell>
          <cell r="Z349">
            <v>0.20508056999999999</v>
          </cell>
          <cell r="AA349">
            <v>33.5</v>
          </cell>
          <cell r="AB349">
            <v>41</v>
          </cell>
          <cell r="AC349">
            <v>6.3</v>
          </cell>
          <cell r="AD349">
            <v>64.2</v>
          </cell>
          <cell r="AE349">
            <v>36.25</v>
          </cell>
          <cell r="AF349">
            <v>30</v>
          </cell>
        </row>
        <row r="350">
          <cell r="A350" t="str">
            <v>INE603J01030</v>
          </cell>
          <cell r="C350" t="str">
            <v>PI Industries Limited</v>
          </cell>
          <cell r="E350" t="str">
            <v>India</v>
          </cell>
          <cell r="G350">
            <v>3624.55</v>
          </cell>
          <cell r="H350">
            <v>44.292310000000001</v>
          </cell>
          <cell r="I350">
            <v>0.84</v>
          </cell>
          <cell r="J350">
            <v>21</v>
          </cell>
          <cell r="K350">
            <v>25</v>
          </cell>
          <cell r="L350">
            <v>0.37683198000000001</v>
          </cell>
          <cell r="M350">
            <v>100.77694</v>
          </cell>
          <cell r="N350">
            <v>100.398605</v>
          </cell>
          <cell r="O350">
            <v>0.37683292511883071</v>
          </cell>
          <cell r="P350">
            <v>23.237371</v>
          </cell>
          <cell r="Q350">
            <v>100.77694</v>
          </cell>
          <cell r="R350">
            <v>81.774659999999997</v>
          </cell>
          <cell r="S350">
            <v>23.237369620368952</v>
          </cell>
          <cell r="T350">
            <v>2417</v>
          </cell>
          <cell r="U350">
            <v>4055</v>
          </cell>
          <cell r="V350">
            <v>4700</v>
          </cell>
          <cell r="W350">
            <v>2.2028481999999999E-3</v>
          </cell>
          <cell r="X350">
            <v>2.7803986999999999E-2</v>
          </cell>
          <cell r="Y350">
            <v>3.3319519999999998E-2</v>
          </cell>
          <cell r="Z350">
            <v>0.20508056999999999</v>
          </cell>
          <cell r="AA350">
            <v>79.100000000000009</v>
          </cell>
          <cell r="AB350">
            <v>61.1</v>
          </cell>
          <cell r="AC350">
            <v>48.199999999999996</v>
          </cell>
          <cell r="AD350">
            <v>71.899999999999991</v>
          </cell>
          <cell r="AE350">
            <v>65.075000000000003</v>
          </cell>
          <cell r="AF350">
            <v>80.2</v>
          </cell>
        </row>
        <row r="351">
          <cell r="A351" t="str">
            <v>INE318A01026</v>
          </cell>
          <cell r="C351" t="str">
            <v>Pidilite Industries Limited</v>
          </cell>
          <cell r="E351" t="str">
            <v>India</v>
          </cell>
          <cell r="G351">
            <v>2653.75</v>
          </cell>
          <cell r="H351">
            <v>32.429049999999997</v>
          </cell>
          <cell r="I351">
            <v>0.16666666666666666</v>
          </cell>
          <cell r="J351">
            <v>3</v>
          </cell>
          <cell r="K351">
            <v>18</v>
          </cell>
          <cell r="L351">
            <v>0.23962247</v>
          </cell>
          <cell r="M351">
            <v>36.910299999999999</v>
          </cell>
          <cell r="N351">
            <v>36.822066999999997</v>
          </cell>
          <cell r="O351">
            <v>0.23961989966505559</v>
          </cell>
          <cell r="P351">
            <v>33.102843999999997</v>
          </cell>
          <cell r="Q351">
            <v>36.910299999999999</v>
          </cell>
          <cell r="R351">
            <v>27.730663</v>
          </cell>
          <cell r="S351">
            <v>33.102839986191455</v>
          </cell>
          <cell r="T351">
            <v>2050</v>
          </cell>
          <cell r="U351">
            <v>2340</v>
          </cell>
          <cell r="V351">
            <v>2830</v>
          </cell>
          <cell r="W351">
            <v>-1.3888285E-2</v>
          </cell>
          <cell r="X351">
            <v>1.3908734000000001E-2</v>
          </cell>
          <cell r="Y351">
            <v>1.6433049000000002E-2</v>
          </cell>
          <cell r="Z351">
            <v>0.20508056999999999</v>
          </cell>
          <cell r="AA351">
            <v>75.3</v>
          </cell>
          <cell r="AB351">
            <v>72.7</v>
          </cell>
          <cell r="AC351">
            <v>5.5</v>
          </cell>
          <cell r="AD351">
            <v>14.6</v>
          </cell>
          <cell r="AE351">
            <v>42.024999999999999</v>
          </cell>
          <cell r="AF351">
            <v>39</v>
          </cell>
        </row>
        <row r="352">
          <cell r="A352" t="str">
            <v>INE572E01012</v>
          </cell>
          <cell r="C352" t="str">
            <v>PNB Housing Finance Limited</v>
          </cell>
          <cell r="E352" t="str">
            <v>India</v>
          </cell>
          <cell r="G352">
            <v>689.95</v>
          </cell>
          <cell r="H352">
            <v>8.4312480000000001</v>
          </cell>
          <cell r="I352">
            <v>0.7142857142857143</v>
          </cell>
          <cell r="J352">
            <v>5</v>
          </cell>
          <cell r="K352">
            <v>7</v>
          </cell>
          <cell r="L352">
            <v>0.29290786000000002</v>
          </cell>
          <cell r="M352">
            <v>55.382860000000001</v>
          </cell>
          <cell r="N352">
            <v>55.221110000000003</v>
          </cell>
          <cell r="O352">
            <v>0.29291334419028203</v>
          </cell>
          <cell r="P352">
            <v>10.671182999999999</v>
          </cell>
          <cell r="Q352">
            <v>55.382860000000001</v>
          </cell>
          <cell r="R352">
            <v>50.04271</v>
          </cell>
          <cell r="S352">
            <v>10.671184674051437</v>
          </cell>
          <cell r="T352">
            <v>525</v>
          </cell>
          <cell r="U352">
            <v>665</v>
          </cell>
          <cell r="V352">
            <v>825</v>
          </cell>
          <cell r="W352">
            <v>0.18103294000000003</v>
          </cell>
          <cell r="X352">
            <v>8.0270830000000001E-2</v>
          </cell>
          <cell r="Y352">
            <v>9.3068849999999995E-2</v>
          </cell>
          <cell r="Z352">
            <v>0.20508056999999999</v>
          </cell>
          <cell r="AA352">
            <v>77.100000000000009</v>
          </cell>
          <cell r="AB352">
            <v>40</v>
          </cell>
          <cell r="AC352">
            <v>98.4</v>
          </cell>
          <cell r="AD352">
            <v>62.5</v>
          </cell>
          <cell r="AE352">
            <v>69.5</v>
          </cell>
          <cell r="AF352">
            <v>85</v>
          </cell>
        </row>
        <row r="353">
          <cell r="A353" t="str">
            <v>INE195J01029</v>
          </cell>
          <cell r="C353" t="str">
            <v>PNC Infratech Ltd</v>
          </cell>
          <cell r="E353" t="str">
            <v>India</v>
          </cell>
          <cell r="G353">
            <v>349.35</v>
          </cell>
          <cell r="H353">
            <v>4.2690869999999999</v>
          </cell>
          <cell r="I353">
            <v>0.94736842105263153</v>
          </cell>
          <cell r="J353">
            <v>18</v>
          </cell>
          <cell r="K353">
            <v>19</v>
          </cell>
          <cell r="L353">
            <v>-0.32175407</v>
          </cell>
          <cell r="M353">
            <v>26.223683999999999</v>
          </cell>
          <cell r="N353">
            <v>26.308332</v>
          </cell>
          <cell r="O353">
            <v>-0.32175357981646391</v>
          </cell>
          <cell r="P353">
            <v>13.207395999999999</v>
          </cell>
          <cell r="Q353">
            <v>26.223683999999999</v>
          </cell>
          <cell r="R353">
            <v>23.164286000000001</v>
          </cell>
          <cell r="S353">
            <v>13.20739175815735</v>
          </cell>
          <cell r="T353">
            <v>337</v>
          </cell>
          <cell r="U353">
            <v>405</v>
          </cell>
          <cell r="V353">
            <v>510</v>
          </cell>
          <cell r="W353">
            <v>2.1405381E-3</v>
          </cell>
          <cell r="X353">
            <v>7.5064210000000006E-2</v>
          </cell>
          <cell r="Y353">
            <v>8.5485069999999996E-2</v>
          </cell>
          <cell r="Z353">
            <v>0.20508056999999999</v>
          </cell>
          <cell r="AA353">
            <v>25.5</v>
          </cell>
          <cell r="AB353">
            <v>44.2</v>
          </cell>
          <cell r="AC353">
            <v>48</v>
          </cell>
          <cell r="AD353">
            <v>83.2</v>
          </cell>
          <cell r="AE353">
            <v>50.225000000000001</v>
          </cell>
          <cell r="AF353">
            <v>52.7</v>
          </cell>
        </row>
        <row r="354">
          <cell r="A354" t="str">
            <v>INE205C01021</v>
          </cell>
          <cell r="C354" t="str">
            <v>Poly Medicure Limited</v>
          </cell>
          <cell r="E354" t="str">
            <v>India</v>
          </cell>
          <cell r="G354">
            <v>1144.2</v>
          </cell>
          <cell r="H354">
            <v>13.982220999999999</v>
          </cell>
          <cell r="I354">
            <v>0.66666666666666663</v>
          </cell>
          <cell r="J354">
            <v>2</v>
          </cell>
          <cell r="K354">
            <v>3</v>
          </cell>
          <cell r="L354">
            <v>0</v>
          </cell>
          <cell r="M354">
            <v>23.933332</v>
          </cell>
          <cell r="N354">
            <v>23.933332</v>
          </cell>
          <cell r="O354">
            <v>0</v>
          </cell>
          <cell r="P354">
            <v>22.108837000000001</v>
          </cell>
          <cell r="Q354">
            <v>23.933332</v>
          </cell>
          <cell r="R354">
            <v>19.600000000000001</v>
          </cell>
          <cell r="S354">
            <v>22.10883673469386</v>
          </cell>
          <cell r="T354">
            <v>1035</v>
          </cell>
          <cell r="U354">
            <v>1147</v>
          </cell>
          <cell r="V354">
            <v>1300</v>
          </cell>
          <cell r="W354">
            <v>3.2621554999999997E-2</v>
          </cell>
          <cell r="X354">
            <v>2.0917088E-2</v>
          </cell>
          <cell r="Y354">
            <v>2.6714445999999999E-2</v>
          </cell>
          <cell r="Z354">
            <v>0.20508056999999999</v>
          </cell>
          <cell r="AA354">
            <v>33.5</v>
          </cell>
          <cell r="AB354">
            <v>59.3</v>
          </cell>
          <cell r="AC354">
            <v>79</v>
          </cell>
          <cell r="AD354">
            <v>55.300000000000004</v>
          </cell>
          <cell r="AE354">
            <v>56.775000000000006</v>
          </cell>
          <cell r="AF354">
            <v>66.7</v>
          </cell>
        </row>
        <row r="355">
          <cell r="A355" t="str">
            <v>INE455K01017</v>
          </cell>
          <cell r="C355" t="str">
            <v>Polycab India Ltd.</v>
          </cell>
          <cell r="E355" t="str">
            <v>India</v>
          </cell>
          <cell r="G355">
            <v>4698.3999999999996</v>
          </cell>
          <cell r="H355">
            <v>57.414845</v>
          </cell>
          <cell r="I355">
            <v>0.64516129032258063</v>
          </cell>
          <cell r="J355">
            <v>20</v>
          </cell>
          <cell r="K355">
            <v>31</v>
          </cell>
          <cell r="L355">
            <v>9.6260729999999999</v>
          </cell>
          <cell r="M355">
            <v>108.40508</v>
          </cell>
          <cell r="N355">
            <v>98.886219999999994</v>
          </cell>
          <cell r="O355">
            <v>9.6260732789664729</v>
          </cell>
          <cell r="P355">
            <v>34.421126999999998</v>
          </cell>
          <cell r="Q355">
            <v>108.40508</v>
          </cell>
          <cell r="R355">
            <v>80.645870000000002</v>
          </cell>
          <cell r="S355">
            <v>34.421117907215823</v>
          </cell>
          <cell r="T355">
            <v>2000</v>
          </cell>
          <cell r="U355">
            <v>4777</v>
          </cell>
          <cell r="V355">
            <v>5270</v>
          </cell>
          <cell r="W355">
            <v>0.25966950999999999</v>
          </cell>
          <cell r="X355">
            <v>2.3072766000000001E-2</v>
          </cell>
          <cell r="Y355">
            <v>2.6970133E-2</v>
          </cell>
          <cell r="Z355">
            <v>0.20508056999999999</v>
          </cell>
          <cell r="AA355">
            <v>97.5</v>
          </cell>
          <cell r="AB355">
            <v>75.099999999999994</v>
          </cell>
          <cell r="AC355">
            <v>99.2</v>
          </cell>
          <cell r="AD355">
            <v>51.4</v>
          </cell>
          <cell r="AE355">
            <v>80.8</v>
          </cell>
          <cell r="AF355">
            <v>95.6</v>
          </cell>
        </row>
        <row r="356">
          <cell r="A356" t="str">
            <v>INE633B01018</v>
          </cell>
          <cell r="C356" t="str">
            <v>Polyplex Corporation Limited</v>
          </cell>
          <cell r="E356" t="str">
            <v>India</v>
          </cell>
          <cell r="G356">
            <v>1272.95</v>
          </cell>
          <cell r="H356">
            <v>15.555555999999999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 t="e">
            <v>#N/A</v>
          </cell>
          <cell r="Z356">
            <v>0.20508056999999999</v>
          </cell>
          <cell r="AA356">
            <v>33.5</v>
          </cell>
          <cell r="AB356">
            <v>11.600000000000001</v>
          </cell>
          <cell r="AC356">
            <v>13.900000000000002</v>
          </cell>
          <cell r="AD356">
            <v>1.7000000000000002</v>
          </cell>
          <cell r="AE356">
            <v>15.175000000000001</v>
          </cell>
          <cell r="AF356">
            <v>1.7000000000000002</v>
          </cell>
        </row>
        <row r="357">
          <cell r="A357" t="str">
            <v>INE511C01022</v>
          </cell>
          <cell r="C357" t="str">
            <v>Poonawalla Fincorp Limited</v>
          </cell>
          <cell r="E357" t="str">
            <v>India</v>
          </cell>
          <cell r="G357">
            <v>368.2</v>
          </cell>
          <cell r="H357">
            <v>4.4994354000000003</v>
          </cell>
          <cell r="I357">
            <v>1</v>
          </cell>
          <cell r="J357">
            <v>8</v>
          </cell>
          <cell r="K357">
            <v>8</v>
          </cell>
          <cell r="L357">
            <v>1.3392909</v>
          </cell>
          <cell r="M357">
            <v>11.35</v>
          </cell>
          <cell r="N357">
            <v>11.2</v>
          </cell>
          <cell r="O357">
            <v>1.3392857142857206</v>
          </cell>
          <cell r="P357">
            <v>51.737969999999997</v>
          </cell>
          <cell r="Q357">
            <v>11.35</v>
          </cell>
          <cell r="R357">
            <v>7.48</v>
          </cell>
          <cell r="S357">
            <v>51.737967914438499</v>
          </cell>
          <cell r="T357">
            <v>360</v>
          </cell>
          <cell r="U357">
            <v>400</v>
          </cell>
          <cell r="V357">
            <v>471</v>
          </cell>
          <cell r="W357">
            <v>5.3114595000000001E-2</v>
          </cell>
          <cell r="X357">
            <v>3.0825636999999999E-2</v>
          </cell>
          <cell r="Y357">
            <v>4.2730402000000001E-2</v>
          </cell>
          <cell r="Z357">
            <v>0.20508056999999999</v>
          </cell>
          <cell r="AA357">
            <v>87.7</v>
          </cell>
          <cell r="AB357">
            <v>85.9</v>
          </cell>
          <cell r="AC357">
            <v>87</v>
          </cell>
          <cell r="AD357">
            <v>85.7</v>
          </cell>
          <cell r="AE357">
            <v>86.575000000000003</v>
          </cell>
          <cell r="AF357">
            <v>98.4</v>
          </cell>
        </row>
        <row r="358">
          <cell r="A358" t="str">
            <v>INE134E01011</v>
          </cell>
          <cell r="C358" t="str">
            <v>Power Finance Corporation Limited</v>
          </cell>
          <cell r="E358" t="str">
            <v>India</v>
          </cell>
          <cell r="G358">
            <v>240.05</v>
          </cell>
          <cell r="H358">
            <v>2.9334313999999999</v>
          </cell>
          <cell r="I358">
            <v>1</v>
          </cell>
          <cell r="J358">
            <v>8</v>
          </cell>
          <cell r="K358">
            <v>8</v>
          </cell>
          <cell r="L358">
            <v>0.71135353999999995</v>
          </cell>
          <cell r="M358">
            <v>47.167873</v>
          </cell>
          <cell r="N358">
            <v>46.834713000000001</v>
          </cell>
          <cell r="O358">
            <v>0.71135270968778475</v>
          </cell>
          <cell r="P358">
            <v>19.215852999999999</v>
          </cell>
          <cell r="Q358">
            <v>47.167873</v>
          </cell>
          <cell r="R358">
            <v>39.565100000000001</v>
          </cell>
          <cell r="S358">
            <v>19.215856904190808</v>
          </cell>
          <cell r="T358">
            <v>207</v>
          </cell>
          <cell r="U358">
            <v>217.5</v>
          </cell>
          <cell r="V358">
            <v>326</v>
          </cell>
          <cell r="W358">
            <v>0.13434423000000001</v>
          </cell>
          <cell r="X358">
            <v>0.19649187000000001</v>
          </cell>
          <cell r="Y358">
            <v>0.21610757999999999</v>
          </cell>
          <cell r="Z358">
            <v>0.20508056999999999</v>
          </cell>
          <cell r="AA358">
            <v>83.1</v>
          </cell>
          <cell r="AB358">
            <v>54.1</v>
          </cell>
          <cell r="AC358">
            <v>96.399999999999991</v>
          </cell>
          <cell r="AD358">
            <v>85.7</v>
          </cell>
          <cell r="AE358">
            <v>79.824999999999989</v>
          </cell>
          <cell r="AF358">
            <v>95</v>
          </cell>
        </row>
        <row r="359">
          <cell r="A359" t="str">
            <v>INE752E01010</v>
          </cell>
          <cell r="C359" t="str">
            <v>Power Grid Corporation of India Limited</v>
          </cell>
          <cell r="E359" t="str">
            <v>India</v>
          </cell>
          <cell r="G359">
            <v>247.4</v>
          </cell>
          <cell r="H359">
            <v>3.0232489999999999</v>
          </cell>
          <cell r="I359">
            <v>0.66666666666666663</v>
          </cell>
          <cell r="J359">
            <v>12</v>
          </cell>
          <cell r="K359">
            <v>18</v>
          </cell>
          <cell r="L359">
            <v>3.7816897000000002E-2</v>
          </cell>
          <cell r="M359">
            <v>21.887589999999999</v>
          </cell>
          <cell r="N359">
            <v>21.879315999999999</v>
          </cell>
          <cell r="O359">
            <v>3.7816538688861812E-2</v>
          </cell>
          <cell r="P359">
            <v>4.5611962999999998</v>
          </cell>
          <cell r="Q359">
            <v>21.887589999999999</v>
          </cell>
          <cell r="R359">
            <v>20.932804000000001</v>
          </cell>
          <cell r="S359">
            <v>4.5611949550571351</v>
          </cell>
          <cell r="T359">
            <v>210</v>
          </cell>
          <cell r="U359">
            <v>259.97255999999999</v>
          </cell>
          <cell r="V359">
            <v>288</v>
          </cell>
          <cell r="W359">
            <v>6.6211589999999997E-3</v>
          </cell>
          <cell r="X359">
            <v>8.8470460000000001E-2</v>
          </cell>
          <cell r="Y359">
            <v>9.2977900000000002E-2</v>
          </cell>
          <cell r="Z359">
            <v>0.20508056999999999</v>
          </cell>
          <cell r="AA359">
            <v>69.8</v>
          </cell>
          <cell r="AB359">
            <v>29.799999999999997</v>
          </cell>
          <cell r="AC359">
            <v>56.699999999999996</v>
          </cell>
          <cell r="AD359">
            <v>55.300000000000004</v>
          </cell>
          <cell r="AE359">
            <v>52.9</v>
          </cell>
          <cell r="AF359">
            <v>56.899999999999991</v>
          </cell>
        </row>
        <row r="360">
          <cell r="A360" t="str">
            <v>INE074A01025</v>
          </cell>
          <cell r="C360" t="str">
            <v>PRAJ Industries Limited</v>
          </cell>
          <cell r="E360" t="str">
            <v>India</v>
          </cell>
          <cell r="G360">
            <v>423.45</v>
          </cell>
          <cell r="H360">
            <v>5.1745950000000001</v>
          </cell>
          <cell r="I360">
            <v>1</v>
          </cell>
          <cell r="J360">
            <v>4</v>
          </cell>
          <cell r="K360">
            <v>4</v>
          </cell>
          <cell r="L360">
            <v>1.4664672999999999</v>
          </cell>
          <cell r="M360">
            <v>16.675000000000001</v>
          </cell>
          <cell r="N360">
            <v>16.434000000000001</v>
          </cell>
          <cell r="O360">
            <v>1.4664719483996613</v>
          </cell>
          <cell r="P360">
            <v>34.584330000000001</v>
          </cell>
          <cell r="Q360">
            <v>16.675000000000001</v>
          </cell>
          <cell r="R360">
            <v>12.39</v>
          </cell>
          <cell r="S360">
            <v>34.58434221146085</v>
          </cell>
          <cell r="T360">
            <v>452</v>
          </cell>
          <cell r="U360">
            <v>483.5</v>
          </cell>
          <cell r="V360">
            <v>535</v>
          </cell>
          <cell r="W360">
            <v>-3.5696074E-3</v>
          </cell>
          <cell r="X360">
            <v>3.9378907999999997E-2</v>
          </cell>
          <cell r="Y360">
            <v>4.4928561999999998E-2</v>
          </cell>
          <cell r="Z360">
            <v>0.20508056999999999</v>
          </cell>
          <cell r="AA360">
            <v>88.5</v>
          </cell>
          <cell r="AB360">
            <v>75.5</v>
          </cell>
          <cell r="AC360">
            <v>10.5</v>
          </cell>
          <cell r="AD360">
            <v>85.7</v>
          </cell>
          <cell r="AE360">
            <v>65.05</v>
          </cell>
          <cell r="AF360">
            <v>80</v>
          </cell>
        </row>
        <row r="361">
          <cell r="A361" t="str">
            <v>INE811K01011</v>
          </cell>
          <cell r="C361" t="str">
            <v>Prestige Estates Projects Limited</v>
          </cell>
          <cell r="E361" t="str">
            <v>India</v>
          </cell>
          <cell r="G361">
            <v>547.65</v>
          </cell>
          <cell r="H361">
            <v>6.6923300000000001</v>
          </cell>
          <cell r="I361">
            <v>1</v>
          </cell>
          <cell r="J361">
            <v>16</v>
          </cell>
          <cell r="K361">
            <v>16</v>
          </cell>
          <cell r="L361">
            <v>4.506761</v>
          </cell>
          <cell r="M361">
            <v>15.28553</v>
          </cell>
          <cell r="N361">
            <v>14.626355</v>
          </cell>
          <cell r="O361">
            <v>4.506761937611925</v>
          </cell>
          <cell r="P361">
            <v>30.384319999999999</v>
          </cell>
          <cell r="Q361">
            <v>15.28553</v>
          </cell>
          <cell r="R361">
            <v>11.723442</v>
          </cell>
          <cell r="S361">
            <v>30.384318871539605</v>
          </cell>
          <cell r="T361">
            <v>524</v>
          </cell>
          <cell r="U361">
            <v>607</v>
          </cell>
          <cell r="V361">
            <v>800</v>
          </cell>
          <cell r="W361">
            <v>6.6300573000000002E-2</v>
          </cell>
          <cell r="X361">
            <v>2.7911128E-2</v>
          </cell>
          <cell r="Y361">
            <v>3.6732439999999998E-2</v>
          </cell>
          <cell r="Z361">
            <v>0.20508056999999999</v>
          </cell>
          <cell r="AA361">
            <v>93.300000000000011</v>
          </cell>
          <cell r="AB361">
            <v>69.699999999999989</v>
          </cell>
          <cell r="AC361">
            <v>90</v>
          </cell>
          <cell r="AD361">
            <v>85.7</v>
          </cell>
          <cell r="AE361">
            <v>84.674999999999997</v>
          </cell>
          <cell r="AF361">
            <v>97.8</v>
          </cell>
        </row>
        <row r="362">
          <cell r="A362" t="str">
            <v>INE689W01016</v>
          </cell>
          <cell r="C362" t="str">
            <v>Prince Pipes And Fittings Ltd</v>
          </cell>
          <cell r="E362" t="str">
            <v>India</v>
          </cell>
          <cell r="G362">
            <v>630</v>
          </cell>
          <cell r="H362">
            <v>7.6986530000000002</v>
          </cell>
          <cell r="I362">
            <v>0.91666666666666663</v>
          </cell>
          <cell r="J362">
            <v>11</v>
          </cell>
          <cell r="K362">
            <v>12</v>
          </cell>
          <cell r="L362">
            <v>0.17863312000000001</v>
          </cell>
          <cell r="M362">
            <v>21.164166999999999</v>
          </cell>
          <cell r="N362">
            <v>21.126429000000002</v>
          </cell>
          <cell r="O362">
            <v>0.178629336742131</v>
          </cell>
          <cell r="P362">
            <v>128.48742999999999</v>
          </cell>
          <cell r="Q362">
            <v>21.164166999999999</v>
          </cell>
          <cell r="R362">
            <v>9.2627279999999992</v>
          </cell>
          <cell r="S362">
            <v>128.48740673373976</v>
          </cell>
          <cell r="T362">
            <v>650</v>
          </cell>
          <cell r="U362">
            <v>771.5</v>
          </cell>
          <cell r="V362">
            <v>900</v>
          </cell>
          <cell r="W362">
            <v>1.0321625000000001E-2</v>
          </cell>
          <cell r="X362">
            <v>3.3593915000000002E-2</v>
          </cell>
          <cell r="Y362">
            <v>4.1476190000000003E-2</v>
          </cell>
          <cell r="Z362">
            <v>0.20508056999999999</v>
          </cell>
          <cell r="AA362">
            <v>73.8</v>
          </cell>
          <cell r="AB362">
            <v>92.7</v>
          </cell>
          <cell r="AC362">
            <v>62.7</v>
          </cell>
          <cell r="AD362">
            <v>80.800000000000011</v>
          </cell>
          <cell r="AE362">
            <v>77.5</v>
          </cell>
          <cell r="AF362">
            <v>93.2</v>
          </cell>
        </row>
        <row r="363">
          <cell r="A363" t="str">
            <v>INE010A01011</v>
          </cell>
          <cell r="C363" t="str">
            <v>Prism Johnson Limited</v>
          </cell>
          <cell r="E363" t="str">
            <v>India</v>
          </cell>
          <cell r="G363">
            <v>123.45</v>
          </cell>
          <cell r="H363">
            <v>1.5085694000000001</v>
          </cell>
          <cell r="I363">
            <v>0.6</v>
          </cell>
          <cell r="J363">
            <v>3</v>
          </cell>
          <cell r="K363">
            <v>5</v>
          </cell>
          <cell r="L363">
            <v>0</v>
          </cell>
          <cell r="M363">
            <v>2.02</v>
          </cell>
          <cell r="N363">
            <v>2.02</v>
          </cell>
          <cell r="O363">
            <v>0</v>
          </cell>
          <cell r="P363">
            <v>100000</v>
          </cell>
          <cell r="Q363">
            <v>2.02</v>
          </cell>
          <cell r="R363">
            <v>-0.625</v>
          </cell>
          <cell r="S363">
            <v>-423.20000000000005</v>
          </cell>
          <cell r="T363">
            <v>106</v>
          </cell>
          <cell r="U363">
            <v>135</v>
          </cell>
          <cell r="V363">
            <v>140</v>
          </cell>
          <cell r="W363">
            <v>0</v>
          </cell>
          <cell r="X363">
            <v>1.63629E-2</v>
          </cell>
          <cell r="Y363">
            <v>3.418388E-2</v>
          </cell>
          <cell r="Z363">
            <v>0.20508056999999999</v>
          </cell>
          <cell r="AA363">
            <v>33.5</v>
          </cell>
          <cell r="AB363">
            <v>96.7</v>
          </cell>
          <cell r="AC363">
            <v>13.900000000000002</v>
          </cell>
          <cell r="AD363">
            <v>48.199999999999996</v>
          </cell>
          <cell r="AE363">
            <v>48.074999999999996</v>
          </cell>
          <cell r="AF363">
            <v>50</v>
          </cell>
        </row>
        <row r="364">
          <cell r="A364" t="str">
            <v>INE959A01019</v>
          </cell>
          <cell r="C364" t="str">
            <v>Privi Speciality Chemicals Limited</v>
          </cell>
          <cell r="E364" t="str">
            <v>India</v>
          </cell>
          <cell r="G364">
            <v>1094.45</v>
          </cell>
          <cell r="H364">
            <v>13.374271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 t="e">
            <v>#N/A</v>
          </cell>
          <cell r="Z364">
            <v>0.20508056999999999</v>
          </cell>
          <cell r="AA364">
            <v>33.5</v>
          </cell>
          <cell r="AB364">
            <v>11.600000000000001</v>
          </cell>
          <cell r="AC364">
            <v>13.900000000000002</v>
          </cell>
          <cell r="AD364">
            <v>1.7000000000000002</v>
          </cell>
          <cell r="AE364">
            <v>15.175000000000001</v>
          </cell>
          <cell r="AF364">
            <v>1.7000000000000002</v>
          </cell>
        </row>
        <row r="365">
          <cell r="A365" t="str">
            <v>INE199A01012</v>
          </cell>
          <cell r="C365" t="str">
            <v>Procter &amp; Gamble Health Ltd.</v>
          </cell>
          <cell r="E365" t="str">
            <v>India</v>
          </cell>
          <cell r="G365">
            <v>5150.8500000000004</v>
          </cell>
          <cell r="H365">
            <v>62.943824999999997</v>
          </cell>
          <cell r="I365">
            <v>1</v>
          </cell>
          <cell r="J365">
            <v>1</v>
          </cell>
          <cell r="K365">
            <v>1</v>
          </cell>
          <cell r="L365">
            <v>0</v>
          </cell>
          <cell r="M365">
            <v>152.19999999999999</v>
          </cell>
          <cell r="N365">
            <v>152.19999999999999</v>
          </cell>
          <cell r="O365">
            <v>0</v>
          </cell>
          <cell r="P365">
            <v>-2.4358993</v>
          </cell>
          <cell r="Q365">
            <v>152.19999999999999</v>
          </cell>
          <cell r="R365">
            <v>156</v>
          </cell>
          <cell r="S365">
            <v>-2.4358974358974383</v>
          </cell>
          <cell r="T365">
            <v>5620</v>
          </cell>
          <cell r="U365">
            <v>5620</v>
          </cell>
          <cell r="V365">
            <v>5620</v>
          </cell>
          <cell r="W365">
            <v>0</v>
          </cell>
          <cell r="X365">
            <v>2.9548517999999999E-2</v>
          </cell>
          <cell r="Y365">
            <v>2.8034205999999999E-2</v>
          </cell>
          <cell r="Z365">
            <v>0.20508056999999999</v>
          </cell>
          <cell r="AA365">
            <v>33.5</v>
          </cell>
          <cell r="AB365">
            <v>9.1999999999999993</v>
          </cell>
          <cell r="AC365">
            <v>13.900000000000002</v>
          </cell>
          <cell r="AD365">
            <v>85.7</v>
          </cell>
          <cell r="AE365">
            <v>35.575000000000003</v>
          </cell>
          <cell r="AF365">
            <v>26.8</v>
          </cell>
        </row>
        <row r="366">
          <cell r="A366" t="str">
            <v>INE179A01014</v>
          </cell>
          <cell r="C366" t="str">
            <v>Procter &amp; Gamble Hygiene &amp; Health Care Ltd.</v>
          </cell>
          <cell r="E366" t="str">
            <v>India</v>
          </cell>
          <cell r="G366">
            <v>15473.1</v>
          </cell>
          <cell r="H366">
            <v>189.08258000000001</v>
          </cell>
          <cell r="I366">
            <v>0</v>
          </cell>
          <cell r="J366">
            <v>0</v>
          </cell>
          <cell r="K366">
            <v>1</v>
          </cell>
          <cell r="L366">
            <v>0</v>
          </cell>
          <cell r="M366">
            <v>185.5</v>
          </cell>
          <cell r="N366">
            <v>185.5</v>
          </cell>
          <cell r="O366">
            <v>0</v>
          </cell>
          <cell r="P366">
            <v>0</v>
          </cell>
          <cell r="Q366">
            <v>185.5</v>
          </cell>
          <cell r="R366">
            <v>0</v>
          </cell>
          <cell r="S366">
            <v>0</v>
          </cell>
          <cell r="T366">
            <v>15050</v>
          </cell>
          <cell r="U366">
            <v>15050</v>
          </cell>
          <cell r="V366">
            <v>15050</v>
          </cell>
          <cell r="W366">
            <v>0</v>
          </cell>
          <cell r="X366">
            <v>1.1988548999999999E-2</v>
          </cell>
          <cell r="Y366">
            <v>1.8076532999999999E-2</v>
          </cell>
          <cell r="Z366">
            <v>0.20508056999999999</v>
          </cell>
          <cell r="AA366">
            <v>33.5</v>
          </cell>
          <cell r="AB366">
            <v>11.600000000000001</v>
          </cell>
          <cell r="AC366">
            <v>13.900000000000002</v>
          </cell>
          <cell r="AD366">
            <v>1.7000000000000002</v>
          </cell>
          <cell r="AE366">
            <v>15.175000000000001</v>
          </cell>
          <cell r="AF366">
            <v>1.7000000000000002</v>
          </cell>
        </row>
        <row r="367">
          <cell r="A367" t="str">
            <v>INE608A01012</v>
          </cell>
          <cell r="C367" t="str">
            <v>Punjab &amp; Sind Bank Ltd.</v>
          </cell>
          <cell r="E367" t="str">
            <v>India</v>
          </cell>
          <cell r="G367">
            <v>34.51</v>
          </cell>
          <cell r="H367">
            <v>0.42171510000000001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 t="e">
            <v>#N/A</v>
          </cell>
          <cell r="Z367">
            <v>0.20508056999999999</v>
          </cell>
          <cell r="AA367">
            <v>33.5</v>
          </cell>
          <cell r="AB367">
            <v>11.600000000000001</v>
          </cell>
          <cell r="AC367">
            <v>13.900000000000002</v>
          </cell>
          <cell r="AD367">
            <v>1.7000000000000002</v>
          </cell>
          <cell r="AE367">
            <v>15.175000000000001</v>
          </cell>
          <cell r="AF367">
            <v>1.7000000000000002</v>
          </cell>
        </row>
        <row r="368">
          <cell r="A368" t="str">
            <v>INE160A01022</v>
          </cell>
          <cell r="C368" t="str">
            <v>Punjab National Bank</v>
          </cell>
          <cell r="E368" t="str">
            <v>India</v>
          </cell>
          <cell r="G368">
            <v>62.1</v>
          </cell>
          <cell r="H368">
            <v>0.75886726000000004</v>
          </cell>
          <cell r="I368">
            <v>0.35714285714285715</v>
          </cell>
          <cell r="J368">
            <v>5</v>
          </cell>
          <cell r="K368">
            <v>14</v>
          </cell>
          <cell r="L368">
            <v>-0.96064835999999998</v>
          </cell>
          <cell r="M368">
            <v>6.5626382999999997</v>
          </cell>
          <cell r="N368">
            <v>6.6262930000000004</v>
          </cell>
          <cell r="O368">
            <v>-0.96063817280643837</v>
          </cell>
          <cell r="P368">
            <v>172.46180000000001</v>
          </cell>
          <cell r="Q368">
            <v>6.5626382999999997</v>
          </cell>
          <cell r="R368">
            <v>2.4086449999999999</v>
          </cell>
          <cell r="S368">
            <v>172.46183227499276</v>
          </cell>
          <cell r="T368">
            <v>35</v>
          </cell>
          <cell r="U368">
            <v>55</v>
          </cell>
          <cell r="V368">
            <v>80</v>
          </cell>
          <cell r="W368">
            <v>5.9679779999999995E-2</v>
          </cell>
          <cell r="X368">
            <v>0.10567855</v>
          </cell>
          <cell r="Y368">
            <v>0.14237888000000001</v>
          </cell>
          <cell r="Z368">
            <v>0.20508056999999999</v>
          </cell>
          <cell r="AA368">
            <v>16.400000000000002</v>
          </cell>
          <cell r="AB368">
            <v>93.7</v>
          </cell>
          <cell r="AC368">
            <v>89.2</v>
          </cell>
          <cell r="AD368">
            <v>22</v>
          </cell>
          <cell r="AE368">
            <v>55.325000000000003</v>
          </cell>
          <cell r="AF368">
            <v>63.5</v>
          </cell>
        </row>
        <row r="369">
          <cell r="A369" t="str">
            <v>INE191H01014</v>
          </cell>
          <cell r="C369" t="str">
            <v>PVR INOX LIMITED</v>
          </cell>
          <cell r="E369" t="str">
            <v>India</v>
          </cell>
          <cell r="G369">
            <v>1494.1</v>
          </cell>
          <cell r="H369">
            <v>18.258027999999999</v>
          </cell>
          <cell r="I369">
            <v>0.86956521739130432</v>
          </cell>
          <cell r="J369">
            <v>20</v>
          </cell>
          <cell r="K369">
            <v>23</v>
          </cell>
          <cell r="L369">
            <v>-3.7130003</v>
          </cell>
          <cell r="M369">
            <v>31.239533999999999</v>
          </cell>
          <cell r="N369">
            <v>32.444186999999999</v>
          </cell>
          <cell r="O369">
            <v>-3.7130010377513845</v>
          </cell>
          <cell r="P369">
            <v>273.58792</v>
          </cell>
          <cell r="Q369">
            <v>31.239533999999999</v>
          </cell>
          <cell r="R369">
            <v>8.3620300000000007</v>
          </cell>
          <cell r="S369">
            <v>273.58792063649611</v>
          </cell>
          <cell r="T369">
            <v>1495</v>
          </cell>
          <cell r="U369">
            <v>1786.5</v>
          </cell>
          <cell r="V369">
            <v>2200</v>
          </cell>
          <cell r="W369">
            <v>-1.9850706E-3</v>
          </cell>
          <cell r="X369">
            <v>2.0908596000000002E-2</v>
          </cell>
          <cell r="Y369">
            <v>3.9651020000000002E-2</v>
          </cell>
          <cell r="Z369">
            <v>0.20508056999999999</v>
          </cell>
          <cell r="AA369">
            <v>6.2</v>
          </cell>
          <cell r="AB369">
            <v>95.1</v>
          </cell>
          <cell r="AC369">
            <v>11.899999999999999</v>
          </cell>
          <cell r="AD369">
            <v>78.900000000000006</v>
          </cell>
          <cell r="AE369">
            <v>48.024999999999999</v>
          </cell>
          <cell r="AF369">
            <v>49.4</v>
          </cell>
        </row>
        <row r="370">
          <cell r="A370" t="str">
            <v>INE615P01015</v>
          </cell>
          <cell r="C370" t="str">
            <v>Quess Corp. Ltd.</v>
          </cell>
          <cell r="E370" t="str">
            <v>India</v>
          </cell>
          <cell r="G370">
            <v>428.95</v>
          </cell>
          <cell r="H370">
            <v>5.2418056000000002</v>
          </cell>
          <cell r="I370">
            <v>0.6</v>
          </cell>
          <cell r="J370">
            <v>3</v>
          </cell>
          <cell r="K370">
            <v>5</v>
          </cell>
          <cell r="L370">
            <v>0</v>
          </cell>
          <cell r="M370">
            <v>20.55</v>
          </cell>
          <cell r="N370">
            <v>20.55</v>
          </cell>
          <cell r="O370">
            <v>0</v>
          </cell>
          <cell r="P370">
            <v>46.263336000000002</v>
          </cell>
          <cell r="Q370">
            <v>20.55</v>
          </cell>
          <cell r="R370">
            <v>14.05</v>
          </cell>
          <cell r="S370">
            <v>46.263345195729542</v>
          </cell>
          <cell r="T370">
            <v>390</v>
          </cell>
          <cell r="U370">
            <v>520</v>
          </cell>
          <cell r="V370">
            <v>521</v>
          </cell>
          <cell r="W370">
            <v>0</v>
          </cell>
          <cell r="X370">
            <v>4.7907680000000001E-2</v>
          </cell>
          <cell r="Y370">
            <v>8.0195829999999996E-2</v>
          </cell>
          <cell r="Z370">
            <v>0.20508056999999999</v>
          </cell>
          <cell r="AA370">
            <v>33.5</v>
          </cell>
          <cell r="AB370">
            <v>83.7</v>
          </cell>
          <cell r="AC370">
            <v>13.900000000000002</v>
          </cell>
          <cell r="AD370">
            <v>48.199999999999996</v>
          </cell>
          <cell r="AE370">
            <v>44.824999999999996</v>
          </cell>
          <cell r="AF370">
            <v>42.8</v>
          </cell>
        </row>
        <row r="371">
          <cell r="A371" t="str">
            <v>INE944F01028</v>
          </cell>
          <cell r="C371" t="str">
            <v>Radico Khaitan Limited</v>
          </cell>
          <cell r="E371" t="str">
            <v>India</v>
          </cell>
          <cell r="G371">
            <v>1405.65</v>
          </cell>
          <cell r="H371">
            <v>17.177161999999999</v>
          </cell>
          <cell r="I371">
            <v>0.4</v>
          </cell>
          <cell r="J371">
            <v>4</v>
          </cell>
          <cell r="K371">
            <v>10</v>
          </cell>
          <cell r="L371">
            <v>-0.91105895999999997</v>
          </cell>
          <cell r="M371">
            <v>22.84</v>
          </cell>
          <cell r="N371">
            <v>23.05</v>
          </cell>
          <cell r="O371">
            <v>-0.91106290672451351</v>
          </cell>
          <cell r="P371">
            <v>32.023130000000002</v>
          </cell>
          <cell r="Q371">
            <v>22.84</v>
          </cell>
          <cell r="R371">
            <v>17.3</v>
          </cell>
          <cell r="S371">
            <v>32.023121387283226</v>
          </cell>
          <cell r="T371">
            <v>900</v>
          </cell>
          <cell r="U371">
            <v>1205</v>
          </cell>
          <cell r="V371">
            <v>1350</v>
          </cell>
          <cell r="W371">
            <v>4.1942793000000001E-3</v>
          </cell>
          <cell r="X371">
            <v>1.624871E-2</v>
          </cell>
          <cell r="Y371">
            <v>2.2594527999999999E-2</v>
          </cell>
          <cell r="Z371">
            <v>0.20508056999999999</v>
          </cell>
          <cell r="AA371">
            <v>17.2</v>
          </cell>
          <cell r="AB371">
            <v>71.099999999999994</v>
          </cell>
          <cell r="AC371">
            <v>52.1</v>
          </cell>
          <cell r="AD371">
            <v>26.1</v>
          </cell>
          <cell r="AE371">
            <v>41.625</v>
          </cell>
          <cell r="AF371">
            <v>37.799999999999997</v>
          </cell>
        </row>
        <row r="372">
          <cell r="A372" t="str">
            <v>INE415G01027</v>
          </cell>
          <cell r="C372" t="str">
            <v>Rail Vikas Nigam Ltd.</v>
          </cell>
          <cell r="E372" t="str">
            <v>India</v>
          </cell>
          <cell r="G372">
            <v>136.1</v>
          </cell>
          <cell r="H372">
            <v>1.6631536</v>
          </cell>
          <cell r="I372">
            <v>1</v>
          </cell>
          <cell r="J372">
            <v>2</v>
          </cell>
          <cell r="K372">
            <v>2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130</v>
          </cell>
          <cell r="U372">
            <v>131</v>
          </cell>
          <cell r="V372">
            <v>132</v>
          </cell>
          <cell r="W372">
            <v>0</v>
          </cell>
          <cell r="X372">
            <v>0</v>
          </cell>
          <cell r="Y372" t="e">
            <v>#N/A</v>
          </cell>
          <cell r="Z372">
            <v>0.20508056999999999</v>
          </cell>
          <cell r="AA372">
            <v>33.5</v>
          </cell>
          <cell r="AB372">
            <v>11.600000000000001</v>
          </cell>
          <cell r="AC372">
            <v>13.900000000000002</v>
          </cell>
          <cell r="AD372">
            <v>85.7</v>
          </cell>
          <cell r="AE372">
            <v>36.174999999999997</v>
          </cell>
          <cell r="AF372">
            <v>28.4</v>
          </cell>
        </row>
        <row r="373">
          <cell r="A373" t="str">
            <v>INE855B01025</v>
          </cell>
          <cell r="C373" t="str">
            <v>Rain Industries Limited</v>
          </cell>
          <cell r="E373" t="str">
            <v>India</v>
          </cell>
          <cell r="G373">
            <v>163.75</v>
          </cell>
          <cell r="H373">
            <v>2.0010387999999999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 t="e">
            <v>#N/A</v>
          </cell>
          <cell r="Z373">
            <v>0.20508056999999999</v>
          </cell>
          <cell r="AA373">
            <v>33.5</v>
          </cell>
          <cell r="AB373">
            <v>11.600000000000001</v>
          </cell>
          <cell r="AC373">
            <v>13.900000000000002</v>
          </cell>
          <cell r="AD373">
            <v>1.7000000000000002</v>
          </cell>
          <cell r="AE373">
            <v>15.175000000000001</v>
          </cell>
          <cell r="AF373">
            <v>1.7000000000000002</v>
          </cell>
        </row>
        <row r="374">
          <cell r="A374" t="str">
            <v>INE343B01030</v>
          </cell>
          <cell r="C374" t="str">
            <v>Rajesh Exports Limited</v>
          </cell>
          <cell r="E374" t="str">
            <v>India</v>
          </cell>
          <cell r="G374">
            <v>515.5</v>
          </cell>
          <cell r="H374">
            <v>6.2994536999999999</v>
          </cell>
          <cell r="I374">
            <v>1</v>
          </cell>
          <cell r="J374">
            <v>1</v>
          </cell>
          <cell r="K374">
            <v>1</v>
          </cell>
          <cell r="L374">
            <v>0</v>
          </cell>
          <cell r="M374">
            <v>88.61</v>
          </cell>
          <cell r="N374">
            <v>88.61</v>
          </cell>
          <cell r="O374">
            <v>0</v>
          </cell>
          <cell r="P374">
            <v>66.060715000000002</v>
          </cell>
          <cell r="Q374">
            <v>88.61</v>
          </cell>
          <cell r="R374">
            <v>53.36</v>
          </cell>
          <cell r="S374">
            <v>66.060719640179926</v>
          </cell>
          <cell r="T374">
            <v>1100</v>
          </cell>
          <cell r="U374">
            <v>1100</v>
          </cell>
          <cell r="V374">
            <v>1100</v>
          </cell>
          <cell r="W374">
            <v>0</v>
          </cell>
          <cell r="X374">
            <v>0.17189135999999999</v>
          </cell>
          <cell r="Y374">
            <v>0.22653735</v>
          </cell>
          <cell r="Z374">
            <v>0.20508056999999999</v>
          </cell>
          <cell r="AA374">
            <v>33.5</v>
          </cell>
          <cell r="AB374">
            <v>90.100000000000009</v>
          </cell>
          <cell r="AC374">
            <v>13.900000000000002</v>
          </cell>
          <cell r="AD374">
            <v>85.7</v>
          </cell>
          <cell r="AE374">
            <v>55.8</v>
          </cell>
          <cell r="AF374">
            <v>65.100000000000009</v>
          </cell>
        </row>
        <row r="375">
          <cell r="A375" t="str">
            <v>INE613A01020</v>
          </cell>
          <cell r="C375" t="str">
            <v>Rallis India Limited</v>
          </cell>
          <cell r="E375" t="str">
            <v>India</v>
          </cell>
          <cell r="G375">
            <v>213.2</v>
          </cell>
          <cell r="H375">
            <v>2.6053221</v>
          </cell>
          <cell r="I375">
            <v>0.13333333333333333</v>
          </cell>
          <cell r="J375">
            <v>2</v>
          </cell>
          <cell r="K375">
            <v>15</v>
          </cell>
          <cell r="L375">
            <v>-8.5103439999999999</v>
          </cell>
          <cell r="M375">
            <v>8.9653329999999993</v>
          </cell>
          <cell r="N375">
            <v>9.7992860000000004</v>
          </cell>
          <cell r="O375">
            <v>-8.5103445291830564</v>
          </cell>
          <cell r="P375">
            <v>-0.56015634999999997</v>
          </cell>
          <cell r="Q375">
            <v>8.9653329999999993</v>
          </cell>
          <cell r="R375">
            <v>9.0158360000000002</v>
          </cell>
          <cell r="S375">
            <v>-0.56015881389147593</v>
          </cell>
          <cell r="T375">
            <v>160</v>
          </cell>
          <cell r="U375">
            <v>200</v>
          </cell>
          <cell r="V375">
            <v>278</v>
          </cell>
          <cell r="W375">
            <v>-2.3616301999999999E-2</v>
          </cell>
          <cell r="X375">
            <v>4.2051280000000003E-2</v>
          </cell>
          <cell r="Y375">
            <v>5.5622264999999997E-2</v>
          </cell>
          <cell r="Z375">
            <v>0.20508056999999999</v>
          </cell>
          <cell r="AA375">
            <v>2.6</v>
          </cell>
          <cell r="AB375">
            <v>11.4</v>
          </cell>
          <cell r="AC375">
            <v>3.1</v>
          </cell>
          <cell r="AD375">
            <v>14.000000000000002</v>
          </cell>
          <cell r="AE375">
            <v>7.7750000000000004</v>
          </cell>
          <cell r="AF375">
            <v>0.70000000000000007</v>
          </cell>
        </row>
        <row r="376">
          <cell r="A376" t="str">
            <v>INE027A01015</v>
          </cell>
          <cell r="C376" t="str">
            <v>Rashtriya Chemicals &amp; Fertilizers Ltd.</v>
          </cell>
          <cell r="E376" t="str">
            <v>India</v>
          </cell>
          <cell r="G376">
            <v>113.1</v>
          </cell>
          <cell r="H376">
            <v>1.3820915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 t="e">
            <v>#N/A</v>
          </cell>
          <cell r="Z376">
            <v>0.20508056999999999</v>
          </cell>
          <cell r="AA376">
            <v>33.5</v>
          </cell>
          <cell r="AB376">
            <v>11.600000000000001</v>
          </cell>
          <cell r="AC376">
            <v>13.900000000000002</v>
          </cell>
          <cell r="AD376">
            <v>1.7000000000000002</v>
          </cell>
          <cell r="AE376">
            <v>15.175000000000001</v>
          </cell>
          <cell r="AF376">
            <v>1.7000000000000002</v>
          </cell>
        </row>
        <row r="377">
          <cell r="A377" t="str">
            <v>INE703B01027</v>
          </cell>
          <cell r="C377" t="str">
            <v>Ratnamani Metals &amp; Tubes Ltd.</v>
          </cell>
          <cell r="E377" t="str">
            <v>India</v>
          </cell>
          <cell r="G377">
            <v>2556.3000000000002</v>
          </cell>
          <cell r="H377">
            <v>31.238202999999999</v>
          </cell>
          <cell r="I377">
            <v>1</v>
          </cell>
          <cell r="J377">
            <v>6</v>
          </cell>
          <cell r="K377">
            <v>6</v>
          </cell>
          <cell r="L377">
            <v>0</v>
          </cell>
          <cell r="M377">
            <v>86.566665999999998</v>
          </cell>
          <cell r="N377">
            <v>86.566665999999998</v>
          </cell>
          <cell r="O377">
            <v>0</v>
          </cell>
          <cell r="P377">
            <v>34.004130000000004</v>
          </cell>
          <cell r="Q377">
            <v>86.566665999999998</v>
          </cell>
          <cell r="R377">
            <v>64.599999999999994</v>
          </cell>
          <cell r="S377">
            <v>34.004126934984534</v>
          </cell>
          <cell r="T377">
            <v>2670</v>
          </cell>
          <cell r="U377">
            <v>2789</v>
          </cell>
          <cell r="V377">
            <v>2860</v>
          </cell>
          <cell r="W377">
            <v>0</v>
          </cell>
          <cell r="X377">
            <v>3.3864047000000001E-2</v>
          </cell>
          <cell r="Y377">
            <v>4.0025298000000001E-2</v>
          </cell>
          <cell r="Z377">
            <v>0.20508056999999999</v>
          </cell>
          <cell r="AA377">
            <v>33.5</v>
          </cell>
          <cell r="AB377">
            <v>74.5</v>
          </cell>
          <cell r="AC377">
            <v>13.900000000000002</v>
          </cell>
          <cell r="AD377">
            <v>85.7</v>
          </cell>
          <cell r="AE377">
            <v>51.900000000000006</v>
          </cell>
          <cell r="AF377">
            <v>55.300000000000004</v>
          </cell>
        </row>
        <row r="378">
          <cell r="A378" t="str">
            <v>INE976G01028</v>
          </cell>
          <cell r="C378" t="str">
            <v>RBL Bank Ltd.</v>
          </cell>
          <cell r="E378" t="str">
            <v>India</v>
          </cell>
          <cell r="G378">
            <v>221.9</v>
          </cell>
          <cell r="H378">
            <v>2.7116368</v>
          </cell>
          <cell r="I378">
            <v>0.41176470588235292</v>
          </cell>
          <cell r="J378">
            <v>7</v>
          </cell>
          <cell r="K378">
            <v>17</v>
          </cell>
          <cell r="L378">
            <v>4.9497742999999996</v>
          </cell>
          <cell r="M378">
            <v>18.850747999999999</v>
          </cell>
          <cell r="N378">
            <v>17.961684999999999</v>
          </cell>
          <cell r="O378">
            <v>4.9497750350259384</v>
          </cell>
          <cell r="P378">
            <v>0.32138060000000002</v>
          </cell>
          <cell r="Q378">
            <v>18.850747999999999</v>
          </cell>
          <cell r="R378">
            <v>18.79036</v>
          </cell>
          <cell r="S378">
            <v>0.3213775574283817</v>
          </cell>
          <cell r="T378">
            <v>105</v>
          </cell>
          <cell r="U378">
            <v>207</v>
          </cell>
          <cell r="V378">
            <v>275</v>
          </cell>
          <cell r="W378">
            <v>0.17991909</v>
          </cell>
          <cell r="X378">
            <v>8.4951550000000001E-2</v>
          </cell>
          <cell r="Y378">
            <v>0.10570259</v>
          </cell>
          <cell r="Z378">
            <v>0.20508056999999999</v>
          </cell>
          <cell r="AA378">
            <v>94.3</v>
          </cell>
          <cell r="AB378">
            <v>25</v>
          </cell>
          <cell r="AC378">
            <v>98.2</v>
          </cell>
          <cell r="AD378">
            <v>26.900000000000002</v>
          </cell>
          <cell r="AE378">
            <v>61.1</v>
          </cell>
          <cell r="AF378">
            <v>75</v>
          </cell>
        </row>
        <row r="379">
          <cell r="A379" t="str">
            <v>INE020B01018</v>
          </cell>
          <cell r="C379" t="str">
            <v>REC Limited</v>
          </cell>
          <cell r="E379" t="str">
            <v>India</v>
          </cell>
          <cell r="G379">
            <v>173.15</v>
          </cell>
          <cell r="H379">
            <v>2.1159077000000002</v>
          </cell>
          <cell r="I379">
            <v>1</v>
          </cell>
          <cell r="J379">
            <v>3</v>
          </cell>
          <cell r="K379">
            <v>3</v>
          </cell>
          <cell r="L379">
            <v>0</v>
          </cell>
          <cell r="M379">
            <v>44.9</v>
          </cell>
          <cell r="N379">
            <v>44.9</v>
          </cell>
          <cell r="O379">
            <v>0</v>
          </cell>
          <cell r="P379">
            <v>5.2773247000000003</v>
          </cell>
          <cell r="Q379">
            <v>44.9</v>
          </cell>
          <cell r="R379">
            <v>42.649259999999998</v>
          </cell>
          <cell r="S379">
            <v>5.2773248586259092</v>
          </cell>
          <cell r="T379">
            <v>155</v>
          </cell>
          <cell r="U379">
            <v>190</v>
          </cell>
          <cell r="V379">
            <v>245</v>
          </cell>
          <cell r="W379">
            <v>5.4054054999999997E-2</v>
          </cell>
          <cell r="X379">
            <v>0.25931274999999998</v>
          </cell>
          <cell r="Y379">
            <v>0.29319474000000001</v>
          </cell>
          <cell r="Z379">
            <v>0.20508056999999999</v>
          </cell>
          <cell r="AA379">
            <v>33.5</v>
          </cell>
          <cell r="AB379">
            <v>31.8</v>
          </cell>
          <cell r="AC379">
            <v>87.2</v>
          </cell>
          <cell r="AD379">
            <v>85.7</v>
          </cell>
          <cell r="AE379">
            <v>59.55</v>
          </cell>
          <cell r="AF379">
            <v>71.7</v>
          </cell>
        </row>
        <row r="380">
          <cell r="A380" t="str">
            <v>INE891D01026</v>
          </cell>
          <cell r="C380" t="str">
            <v>Redington Limited</v>
          </cell>
          <cell r="E380" t="str">
            <v>India</v>
          </cell>
          <cell r="G380">
            <v>180.8</v>
          </cell>
          <cell r="H380">
            <v>2.2093913999999999</v>
          </cell>
          <cell r="I380">
            <v>0.75</v>
          </cell>
          <cell r="J380">
            <v>3</v>
          </cell>
          <cell r="K380">
            <v>4</v>
          </cell>
          <cell r="L380">
            <v>-6.0019914000000001E-2</v>
          </cell>
          <cell r="M380">
            <v>17.686878</v>
          </cell>
          <cell r="N380">
            <v>17.697500000000002</v>
          </cell>
          <cell r="O380">
            <v>-6.0019776804642877E-2</v>
          </cell>
          <cell r="P380">
            <v>-3.4285958000000001</v>
          </cell>
          <cell r="Q380">
            <v>17.686878</v>
          </cell>
          <cell r="R380">
            <v>18.314820000000001</v>
          </cell>
          <cell r="S380">
            <v>-3.4286004448856211</v>
          </cell>
          <cell r="T380">
            <v>185</v>
          </cell>
          <cell r="U380">
            <v>211.5</v>
          </cell>
          <cell r="V380">
            <v>220</v>
          </cell>
          <cell r="W380">
            <v>6.0753345000000005E-3</v>
          </cell>
          <cell r="X380">
            <v>9.782565E-2</v>
          </cell>
          <cell r="Y380">
            <v>0.11273163999999999</v>
          </cell>
          <cell r="Z380">
            <v>0.20508056999999999</v>
          </cell>
          <cell r="AA380">
            <v>31.900000000000002</v>
          </cell>
          <cell r="AB380">
            <v>7.3999999999999995</v>
          </cell>
          <cell r="AC380">
            <v>55.500000000000007</v>
          </cell>
          <cell r="AD380">
            <v>63.2</v>
          </cell>
          <cell r="AE380">
            <v>39.5</v>
          </cell>
          <cell r="AF380">
            <v>34.799999999999997</v>
          </cell>
        </row>
        <row r="381">
          <cell r="A381" t="str">
            <v>INE131B01039</v>
          </cell>
          <cell r="C381" t="str">
            <v>Relaxo Footwears Limited</v>
          </cell>
          <cell r="E381" t="str">
            <v>India</v>
          </cell>
          <cell r="G381">
            <v>947.1</v>
          </cell>
          <cell r="H381">
            <v>11.573642</v>
          </cell>
          <cell r="I381">
            <v>0.35714285714285715</v>
          </cell>
          <cell r="J381">
            <v>5</v>
          </cell>
          <cell r="K381">
            <v>14</v>
          </cell>
          <cell r="L381">
            <v>-3.7664770000000001</v>
          </cell>
          <cell r="M381">
            <v>11.792308</v>
          </cell>
          <cell r="N381">
            <v>12.253845999999999</v>
          </cell>
          <cell r="O381">
            <v>-3.7664746235590019</v>
          </cell>
          <cell r="P381">
            <v>76.124070000000003</v>
          </cell>
          <cell r="Q381">
            <v>11.792308</v>
          </cell>
          <cell r="R381">
            <v>6.6954545999999997</v>
          </cell>
          <cell r="S381">
            <v>76.124082747122216</v>
          </cell>
          <cell r="T381">
            <v>637</v>
          </cell>
          <cell r="U381">
            <v>925</v>
          </cell>
          <cell r="V381">
            <v>1040</v>
          </cell>
          <cell r="W381">
            <v>6.8344950000000003E-3</v>
          </cell>
          <cell r="X381">
            <v>1.2450964E-2</v>
          </cell>
          <cell r="Y381">
            <v>1.6292649999999999E-2</v>
          </cell>
          <cell r="Z381">
            <v>0.20508056999999999</v>
          </cell>
          <cell r="AA381">
            <v>5.8000000000000007</v>
          </cell>
          <cell r="AB381">
            <v>91.100000000000009</v>
          </cell>
          <cell r="AC381">
            <v>57.099999999999994</v>
          </cell>
          <cell r="AD381">
            <v>22</v>
          </cell>
          <cell r="AE381">
            <v>44</v>
          </cell>
          <cell r="AF381">
            <v>42.199999999999996</v>
          </cell>
        </row>
        <row r="382">
          <cell r="A382" t="str">
            <v>INE002A01018</v>
          </cell>
          <cell r="C382" t="str">
            <v>Reliance Industries Limited</v>
          </cell>
          <cell r="E382" t="str">
            <v>India</v>
          </cell>
          <cell r="G382">
            <v>2487.5500000000002</v>
          </cell>
          <cell r="H382">
            <v>30.398071000000002</v>
          </cell>
          <cell r="I382">
            <v>0.81081081081081086</v>
          </cell>
          <cell r="J382">
            <v>30</v>
          </cell>
          <cell r="K382">
            <v>37</v>
          </cell>
          <cell r="L382">
            <v>5.0895013999999996</v>
          </cell>
          <cell r="M382">
            <v>111.808464</v>
          </cell>
          <cell r="N382">
            <v>106.39355999999999</v>
          </cell>
          <cell r="O382">
            <v>5.0895035376201436</v>
          </cell>
          <cell r="P382">
            <v>5.3348836999999998</v>
          </cell>
          <cell r="Q382">
            <v>111.808464</v>
          </cell>
          <cell r="R382">
            <v>106.14570999999999</v>
          </cell>
          <cell r="S382">
            <v>5.3348872978474571</v>
          </cell>
          <cell r="T382">
            <v>2100</v>
          </cell>
          <cell r="U382">
            <v>2802</v>
          </cell>
          <cell r="V382">
            <v>3270</v>
          </cell>
          <cell r="W382">
            <v>7.7089057000000002E-2</v>
          </cell>
          <cell r="X382">
            <v>4.4947222000000002E-2</v>
          </cell>
          <cell r="Y382">
            <v>5.169841E-2</v>
          </cell>
          <cell r="Z382">
            <v>0.20508056999999999</v>
          </cell>
          <cell r="AA382">
            <v>94.5</v>
          </cell>
          <cell r="AB382">
            <v>32.200000000000003</v>
          </cell>
          <cell r="AC382">
            <v>91.8</v>
          </cell>
          <cell r="AD382">
            <v>66.600000000000009</v>
          </cell>
          <cell r="AE382">
            <v>71.275000000000006</v>
          </cell>
          <cell r="AF382">
            <v>87.4</v>
          </cell>
        </row>
        <row r="383">
          <cell r="A383" t="str">
            <v>INE07T201019</v>
          </cell>
          <cell r="C383" t="str">
            <v>Restaurant Brands Asia Limited</v>
          </cell>
          <cell r="E383" t="str">
            <v>India</v>
          </cell>
          <cell r="G383">
            <v>111.95</v>
          </cell>
          <cell r="H383">
            <v>1.3680384000000001</v>
          </cell>
          <cell r="I383">
            <v>0.45454545454545453</v>
          </cell>
          <cell r="J383">
            <v>5</v>
          </cell>
          <cell r="K383">
            <v>11</v>
          </cell>
          <cell r="L383">
            <v>0</v>
          </cell>
          <cell r="M383">
            <v>-2.1555882</v>
          </cell>
          <cell r="N383">
            <v>-2.1555882</v>
          </cell>
          <cell r="O383">
            <v>0</v>
          </cell>
          <cell r="P383">
            <v>100000</v>
          </cell>
          <cell r="Q383">
            <v>-2.1555882</v>
          </cell>
          <cell r="R383">
            <v>-2.2110015999999999</v>
          </cell>
          <cell r="S383">
            <v>-2.5062577973711031</v>
          </cell>
          <cell r="T383">
            <v>90</v>
          </cell>
          <cell r="U383">
            <v>125</v>
          </cell>
          <cell r="V383">
            <v>150</v>
          </cell>
          <cell r="W383">
            <v>0</v>
          </cell>
          <cell r="X383">
            <v>0</v>
          </cell>
          <cell r="Y383" t="e">
            <v>#N/A</v>
          </cell>
          <cell r="Z383">
            <v>0.20508056999999999</v>
          </cell>
          <cell r="AA383">
            <v>33.5</v>
          </cell>
          <cell r="AB383">
            <v>96.7</v>
          </cell>
          <cell r="AC383">
            <v>13.900000000000002</v>
          </cell>
          <cell r="AD383">
            <v>31.7</v>
          </cell>
          <cell r="AE383">
            <v>43.949999999999996</v>
          </cell>
          <cell r="AF383">
            <v>42</v>
          </cell>
        </row>
        <row r="384">
          <cell r="A384" t="str">
            <v>INE743M01012</v>
          </cell>
          <cell r="C384" t="str">
            <v>RHI Magnesita India Limited</v>
          </cell>
          <cell r="E384" t="str">
            <v>India</v>
          </cell>
          <cell r="G384">
            <v>620.45000000000005</v>
          </cell>
          <cell r="H384">
            <v>7.5819516</v>
          </cell>
          <cell r="I384">
            <v>0.33333333333333331</v>
          </cell>
          <cell r="J384">
            <v>1</v>
          </cell>
          <cell r="K384">
            <v>3</v>
          </cell>
          <cell r="L384">
            <v>0</v>
          </cell>
          <cell r="M384">
            <v>17.68</v>
          </cell>
          <cell r="N384">
            <v>17.68</v>
          </cell>
          <cell r="O384">
            <v>0</v>
          </cell>
          <cell r="P384">
            <v>11.451985000000001</v>
          </cell>
          <cell r="Q384">
            <v>17.68</v>
          </cell>
          <cell r="R384">
            <v>15.863334</v>
          </cell>
          <cell r="S384">
            <v>11.451981027443537</v>
          </cell>
          <cell r="T384">
            <v>663</v>
          </cell>
          <cell r="U384">
            <v>681.5</v>
          </cell>
          <cell r="V384">
            <v>700</v>
          </cell>
          <cell r="W384">
            <v>0</v>
          </cell>
          <cell r="X384">
            <v>2.8495446000000001E-2</v>
          </cell>
          <cell r="Y384">
            <v>3.5538720000000003E-2</v>
          </cell>
          <cell r="Z384">
            <v>0.20508056999999999</v>
          </cell>
          <cell r="AA384">
            <v>33.5</v>
          </cell>
          <cell r="AB384">
            <v>41.8</v>
          </cell>
          <cell r="AC384">
            <v>13.900000000000002</v>
          </cell>
          <cell r="AD384">
            <v>20.9</v>
          </cell>
          <cell r="AE384">
            <v>27.524999999999999</v>
          </cell>
          <cell r="AF384">
            <v>19.5</v>
          </cell>
        </row>
        <row r="385">
          <cell r="A385" t="str">
            <v>INE320J01015</v>
          </cell>
          <cell r="C385" t="str">
            <v>RITES Ltd.</v>
          </cell>
          <cell r="E385" t="str">
            <v>India</v>
          </cell>
          <cell r="G385">
            <v>484.9</v>
          </cell>
          <cell r="H385">
            <v>5.9255190000000004</v>
          </cell>
          <cell r="I385">
            <v>0.42857142857142855</v>
          </cell>
          <cell r="J385">
            <v>3</v>
          </cell>
          <cell r="K385">
            <v>7</v>
          </cell>
          <cell r="L385">
            <v>0</v>
          </cell>
          <cell r="M385">
            <v>23.242857000000001</v>
          </cell>
          <cell r="N385">
            <v>23.242857000000001</v>
          </cell>
          <cell r="O385">
            <v>0</v>
          </cell>
          <cell r="P385">
            <v>1.9423585000000001</v>
          </cell>
          <cell r="Q385">
            <v>23.242857000000001</v>
          </cell>
          <cell r="R385">
            <v>22.8</v>
          </cell>
          <cell r="S385">
            <v>1.9423552631578911</v>
          </cell>
          <cell r="T385">
            <v>315</v>
          </cell>
          <cell r="U385">
            <v>398</v>
          </cell>
          <cell r="V385">
            <v>450</v>
          </cell>
          <cell r="W385">
            <v>0</v>
          </cell>
          <cell r="X385">
            <v>4.7933299999999998E-2</v>
          </cell>
          <cell r="Y385">
            <v>5.7331409999999999E-2</v>
          </cell>
          <cell r="Z385">
            <v>0.20508056999999999</v>
          </cell>
          <cell r="AA385">
            <v>33.5</v>
          </cell>
          <cell r="AB385">
            <v>26.400000000000002</v>
          </cell>
          <cell r="AC385">
            <v>13.900000000000002</v>
          </cell>
          <cell r="AD385">
            <v>29.099999999999998</v>
          </cell>
          <cell r="AE385">
            <v>25.725000000000001</v>
          </cell>
          <cell r="AF385">
            <v>17.7</v>
          </cell>
        </row>
        <row r="386">
          <cell r="A386" t="str">
            <v>INE02A801020</v>
          </cell>
          <cell r="C386" t="str">
            <v>Rossari Biotech Ltd</v>
          </cell>
          <cell r="E386" t="str">
            <v>India</v>
          </cell>
          <cell r="G386">
            <v>885.5</v>
          </cell>
          <cell r="H386">
            <v>10.820885000000001</v>
          </cell>
          <cell r="I386">
            <v>0.8</v>
          </cell>
          <cell r="J386">
            <v>4</v>
          </cell>
          <cell r="K386">
            <v>5</v>
          </cell>
          <cell r="L386">
            <v>-6.6989369999999999</v>
          </cell>
          <cell r="M386">
            <v>23.9</v>
          </cell>
          <cell r="N386">
            <v>25.616</v>
          </cell>
          <cell r="O386">
            <v>-6.6989381636477274</v>
          </cell>
          <cell r="P386">
            <v>3.0172362000000001</v>
          </cell>
          <cell r="Q386">
            <v>23.9</v>
          </cell>
          <cell r="R386">
            <v>23.2</v>
          </cell>
          <cell r="S386">
            <v>3.0172413793103425</v>
          </cell>
          <cell r="T386">
            <v>680</v>
          </cell>
          <cell r="U386">
            <v>926</v>
          </cell>
          <cell r="V386">
            <v>1050</v>
          </cell>
          <cell r="W386">
            <v>-1.8107465E-3</v>
          </cell>
          <cell r="X386">
            <v>2.6990400000000001E-2</v>
          </cell>
          <cell r="Y386">
            <v>3.6702428000000002E-2</v>
          </cell>
          <cell r="Z386">
            <v>0.20508056999999999</v>
          </cell>
          <cell r="AA386">
            <v>3.5999999999999996</v>
          </cell>
          <cell r="AB386">
            <v>27.800000000000004</v>
          </cell>
          <cell r="AC386">
            <v>12.3</v>
          </cell>
          <cell r="AD386">
            <v>64.2</v>
          </cell>
          <cell r="AE386">
            <v>26.975000000000001</v>
          </cell>
          <cell r="AF386">
            <v>18.7</v>
          </cell>
        </row>
        <row r="387">
          <cell r="A387" t="str">
            <v>INE450U01017</v>
          </cell>
          <cell r="C387" t="str">
            <v>Route Mobile, Ltd.</v>
          </cell>
          <cell r="E387" t="str">
            <v>India</v>
          </cell>
          <cell r="G387">
            <v>1490.45</v>
          </cell>
          <cell r="H387">
            <v>18.213425000000001</v>
          </cell>
          <cell r="I387">
            <v>0.83333333333333337</v>
          </cell>
          <cell r="J387">
            <v>5</v>
          </cell>
          <cell r="K387">
            <v>6</v>
          </cell>
          <cell r="L387">
            <v>2.3129271999999998</v>
          </cell>
          <cell r="M387">
            <v>62.666668000000001</v>
          </cell>
          <cell r="N387">
            <v>61.25</v>
          </cell>
          <cell r="O387">
            <v>2.3129273469387757</v>
          </cell>
          <cell r="P387">
            <v>35.4955</v>
          </cell>
          <cell r="Q387">
            <v>62.666668000000001</v>
          </cell>
          <cell r="R387">
            <v>46.25</v>
          </cell>
          <cell r="S387">
            <v>35.495498378378379</v>
          </cell>
          <cell r="T387">
            <v>1595</v>
          </cell>
          <cell r="U387">
            <v>1730</v>
          </cell>
          <cell r="V387">
            <v>1910</v>
          </cell>
          <cell r="W387">
            <v>2.0117738E-2</v>
          </cell>
          <cell r="X387">
            <v>4.2045470000000001E-2</v>
          </cell>
          <cell r="Y387">
            <v>4.9604710000000003E-2</v>
          </cell>
          <cell r="Z387">
            <v>0.20508056999999999</v>
          </cell>
          <cell r="AA387">
            <v>91.100000000000009</v>
          </cell>
          <cell r="AB387">
            <v>77.100000000000009</v>
          </cell>
          <cell r="AC387">
            <v>71.099999999999994</v>
          </cell>
          <cell r="AD387">
            <v>67.800000000000011</v>
          </cell>
          <cell r="AE387">
            <v>76.775000000000006</v>
          </cell>
          <cell r="AF387">
            <v>92.2</v>
          </cell>
        </row>
        <row r="388">
          <cell r="A388" t="str">
            <v>INE775A01035</v>
          </cell>
          <cell r="C388" t="str">
            <v>Samvardhana Motherson International Limited</v>
          </cell>
          <cell r="E388" t="str">
            <v>India</v>
          </cell>
          <cell r="G388">
            <v>97.01</v>
          </cell>
          <cell r="H388">
            <v>1.1854705000000001</v>
          </cell>
          <cell r="I388">
            <v>0.94736842105263153</v>
          </cell>
          <cell r="J388">
            <v>18</v>
          </cell>
          <cell r="K388">
            <v>19</v>
          </cell>
          <cell r="L388">
            <v>1.3943129999999999</v>
          </cell>
          <cell r="M388">
            <v>4.2526450000000002</v>
          </cell>
          <cell r="N388">
            <v>4.1941648000000002</v>
          </cell>
          <cell r="O388">
            <v>1.3943228935591634</v>
          </cell>
          <cell r="P388">
            <v>87.719939999999994</v>
          </cell>
          <cell r="Q388">
            <v>4.2526450000000002</v>
          </cell>
          <cell r="R388">
            <v>2.2654204</v>
          </cell>
          <cell r="S388">
            <v>87.719903996626854</v>
          </cell>
          <cell r="T388">
            <v>80</v>
          </cell>
          <cell r="U388">
            <v>102</v>
          </cell>
          <cell r="V388">
            <v>120</v>
          </cell>
          <cell r="W388">
            <v>6.9451949999999998E-2</v>
          </cell>
          <cell r="X388">
            <v>4.3837182000000002E-2</v>
          </cell>
          <cell r="Y388">
            <v>5.7788085000000003E-2</v>
          </cell>
          <cell r="Z388">
            <v>0.20508056999999999</v>
          </cell>
          <cell r="AA388">
            <v>88.1</v>
          </cell>
          <cell r="AB388">
            <v>91.7</v>
          </cell>
          <cell r="AC388">
            <v>91</v>
          </cell>
          <cell r="AD388">
            <v>83.2</v>
          </cell>
          <cell r="AE388">
            <v>88.5</v>
          </cell>
          <cell r="AF388">
            <v>99</v>
          </cell>
        </row>
        <row r="389">
          <cell r="A389" t="str">
            <v>INE058A01010</v>
          </cell>
          <cell r="C389" t="str">
            <v>Sanofi India Limited</v>
          </cell>
          <cell r="E389" t="str">
            <v>India</v>
          </cell>
          <cell r="G389">
            <v>6911</v>
          </cell>
          <cell r="H389">
            <v>84.453000000000003</v>
          </cell>
          <cell r="I389">
            <v>0.75</v>
          </cell>
          <cell r="J389">
            <v>6</v>
          </cell>
          <cell r="K389">
            <v>8</v>
          </cell>
          <cell r="L389">
            <v>-1.6575117E-2</v>
          </cell>
          <cell r="M389">
            <v>258.45715000000001</v>
          </cell>
          <cell r="N389">
            <v>258.5</v>
          </cell>
          <cell r="O389">
            <v>-1.6576402321077932E-2</v>
          </cell>
          <cell r="P389">
            <v>11.307992</v>
          </cell>
          <cell r="Q389">
            <v>258.45715000000001</v>
          </cell>
          <cell r="R389">
            <v>232.2</v>
          </cell>
          <cell r="S389">
            <v>11.307988802756253</v>
          </cell>
          <cell r="T389">
            <v>6270</v>
          </cell>
          <cell r="U389">
            <v>7375</v>
          </cell>
          <cell r="V389">
            <v>8213</v>
          </cell>
          <cell r="W389">
            <v>-1.2012368000000001E-2</v>
          </cell>
          <cell r="X389">
            <v>3.7397939999999998E-2</v>
          </cell>
          <cell r="Y389">
            <v>4.0010746999999999E-2</v>
          </cell>
          <cell r="Z389">
            <v>0.20508056999999999</v>
          </cell>
          <cell r="AA389">
            <v>32.700000000000003</v>
          </cell>
          <cell r="AB389">
            <v>41.4</v>
          </cell>
          <cell r="AC389">
            <v>6.1</v>
          </cell>
          <cell r="AD389">
            <v>63.2</v>
          </cell>
          <cell r="AE389">
            <v>35.849999999999994</v>
          </cell>
          <cell r="AF389">
            <v>27.200000000000003</v>
          </cell>
        </row>
        <row r="390">
          <cell r="A390" t="str">
            <v>INE806T01012</v>
          </cell>
          <cell r="C390" t="str">
            <v>Sapphire Foods India Ltd.</v>
          </cell>
          <cell r="E390" t="str">
            <v>India</v>
          </cell>
          <cell r="G390">
            <v>1423.65</v>
          </cell>
          <cell r="H390">
            <v>17.397123000000001</v>
          </cell>
          <cell r="I390">
            <v>0.73333333333333328</v>
          </cell>
          <cell r="J390">
            <v>11</v>
          </cell>
          <cell r="K390">
            <v>15</v>
          </cell>
          <cell r="L390">
            <v>-0.10360343</v>
          </cell>
          <cell r="M390">
            <v>18.431479</v>
          </cell>
          <cell r="N390">
            <v>18.450593999999999</v>
          </cell>
          <cell r="O390">
            <v>-0.10360100059650934</v>
          </cell>
          <cell r="P390">
            <v>-2.4442634999999999</v>
          </cell>
          <cell r="Q390">
            <v>18.431479</v>
          </cell>
          <cell r="R390">
            <v>18.893280000000001</v>
          </cell>
          <cell r="S390">
            <v>-2.4442606048288185</v>
          </cell>
          <cell r="T390">
            <v>1000</v>
          </cell>
          <cell r="U390">
            <v>1500</v>
          </cell>
          <cell r="V390">
            <v>1700</v>
          </cell>
          <cell r="W390">
            <v>6.1989159999999996E-3</v>
          </cell>
          <cell r="X390">
            <v>1.2946635499999999E-2</v>
          </cell>
          <cell r="Y390">
            <v>1.7240821999999999E-2</v>
          </cell>
          <cell r="Z390">
            <v>0.20508056999999999</v>
          </cell>
          <cell r="AA390">
            <v>30.099999999999998</v>
          </cell>
          <cell r="AB390">
            <v>9</v>
          </cell>
          <cell r="AC390">
            <v>55.900000000000006</v>
          </cell>
          <cell r="AD390">
            <v>62.8</v>
          </cell>
          <cell r="AE390">
            <v>39.450000000000003</v>
          </cell>
          <cell r="AF390">
            <v>34.599999999999994</v>
          </cell>
        </row>
        <row r="391">
          <cell r="A391" t="str">
            <v>INE979A01025</v>
          </cell>
          <cell r="C391" t="str">
            <v>Saregama India Limited</v>
          </cell>
          <cell r="E391" t="str">
            <v>India</v>
          </cell>
          <cell r="G391">
            <v>449.75</v>
          </cell>
          <cell r="H391">
            <v>5.4959829999999998</v>
          </cell>
          <cell r="I391">
            <v>1</v>
          </cell>
          <cell r="J391">
            <v>1</v>
          </cell>
          <cell r="K391">
            <v>1</v>
          </cell>
          <cell r="L391">
            <v>0</v>
          </cell>
          <cell r="M391">
            <v>11.1</v>
          </cell>
          <cell r="N391">
            <v>11.1</v>
          </cell>
          <cell r="O391">
            <v>0</v>
          </cell>
          <cell r="P391">
            <v>15.685252999999999</v>
          </cell>
          <cell r="Q391">
            <v>11.1</v>
          </cell>
          <cell r="R391">
            <v>9.5950000000000006</v>
          </cell>
          <cell r="S391">
            <v>15.685252735799882</v>
          </cell>
          <cell r="T391">
            <v>450</v>
          </cell>
          <cell r="U391">
            <v>450</v>
          </cell>
          <cell r="V391">
            <v>450</v>
          </cell>
          <cell r="W391">
            <v>0</v>
          </cell>
          <cell r="X391">
            <v>2.4680377999999999E-2</v>
          </cell>
          <cell r="Y391">
            <v>3.0461367E-2</v>
          </cell>
          <cell r="Z391">
            <v>0.20508056999999999</v>
          </cell>
          <cell r="AA391">
            <v>33.5</v>
          </cell>
          <cell r="AB391">
            <v>47.4</v>
          </cell>
          <cell r="AC391">
            <v>13.900000000000002</v>
          </cell>
          <cell r="AD391">
            <v>85.7</v>
          </cell>
          <cell r="AE391">
            <v>45.125</v>
          </cell>
          <cell r="AF391">
            <v>43.4</v>
          </cell>
        </row>
        <row r="392">
          <cell r="A392" t="str">
            <v>INE018E01016</v>
          </cell>
          <cell r="C392" t="str">
            <v>SBI Cards &amp; Payment Services Ltd</v>
          </cell>
          <cell r="E392" t="str">
            <v>India</v>
          </cell>
          <cell r="G392">
            <v>860</v>
          </cell>
          <cell r="H392">
            <v>10.509273</v>
          </cell>
          <cell r="I392">
            <v>0.72</v>
          </cell>
          <cell r="J392">
            <v>18</v>
          </cell>
          <cell r="K392">
            <v>25</v>
          </cell>
          <cell r="L392">
            <v>4.4099119999999999E-2</v>
          </cell>
          <cell r="M392">
            <v>28.515242000000001</v>
          </cell>
          <cell r="N392">
            <v>28.502672</v>
          </cell>
          <cell r="O392">
            <v>4.4101128483675645E-2</v>
          </cell>
          <cell r="P392">
            <v>8.4116399999999994E-2</v>
          </cell>
          <cell r="Q392">
            <v>28.515242000000001</v>
          </cell>
          <cell r="R392">
            <v>28.491275999999999</v>
          </cell>
          <cell r="S392">
            <v>8.4116976719483816E-2</v>
          </cell>
          <cell r="T392">
            <v>653</v>
          </cell>
          <cell r="U392">
            <v>960</v>
          </cell>
          <cell r="V392">
            <v>1180</v>
          </cell>
          <cell r="W392">
            <v>5.5129940000000002E-3</v>
          </cell>
          <cell r="X392">
            <v>3.3157260000000001E-2</v>
          </cell>
          <cell r="Y392">
            <v>4.1876679999999999E-2</v>
          </cell>
          <cell r="Z392">
            <v>0.20508056999999999</v>
          </cell>
          <cell r="AA392">
            <v>70</v>
          </cell>
          <cell r="AB392">
            <v>24.6</v>
          </cell>
          <cell r="AC392">
            <v>54.500000000000007</v>
          </cell>
          <cell r="AD392">
            <v>62.6</v>
          </cell>
          <cell r="AE392">
            <v>52.924999999999997</v>
          </cell>
          <cell r="AF392">
            <v>57.099999999999994</v>
          </cell>
        </row>
        <row r="393">
          <cell r="A393" t="str">
            <v>INE123W01016</v>
          </cell>
          <cell r="C393" t="str">
            <v>SBI Life Insurance Co. Ltd.</v>
          </cell>
          <cell r="E393" t="str">
            <v>India</v>
          </cell>
          <cell r="G393">
            <v>1318.15</v>
          </cell>
          <cell r="H393">
            <v>16.107904000000001</v>
          </cell>
          <cell r="I393">
            <v>0.96875</v>
          </cell>
          <cell r="J393">
            <v>31</v>
          </cell>
          <cell r="K393">
            <v>32</v>
          </cell>
          <cell r="L393">
            <v>-0.93419205999999999</v>
          </cell>
          <cell r="M393">
            <v>19.772881999999999</v>
          </cell>
          <cell r="N393">
            <v>19.959340999999998</v>
          </cell>
          <cell r="O393">
            <v>-0.93419417003797189</v>
          </cell>
          <cell r="P393">
            <v>12.748003000000001</v>
          </cell>
          <cell r="Q393">
            <v>19.772881999999999</v>
          </cell>
          <cell r="R393">
            <v>17.537234999999999</v>
          </cell>
          <cell r="S393">
            <v>12.748001609147618</v>
          </cell>
          <cell r="T393">
            <v>1306</v>
          </cell>
          <cell r="U393">
            <v>1550</v>
          </cell>
          <cell r="V393">
            <v>2080</v>
          </cell>
          <cell r="W393">
            <v>2.6894987000000002E-2</v>
          </cell>
          <cell r="X393">
            <v>1.5000479000000001E-2</v>
          </cell>
          <cell r="Y393">
            <v>1.7033316E-2</v>
          </cell>
          <cell r="Z393">
            <v>0.20508056999999999</v>
          </cell>
          <cell r="AA393">
            <v>17</v>
          </cell>
          <cell r="AB393">
            <v>43</v>
          </cell>
          <cell r="AC393">
            <v>75.400000000000006</v>
          </cell>
          <cell r="AD393">
            <v>84.5</v>
          </cell>
          <cell r="AE393">
            <v>54.975000000000001</v>
          </cell>
          <cell r="AF393">
            <v>62.1</v>
          </cell>
        </row>
        <row r="394">
          <cell r="A394" t="str">
            <v>INE513A01022</v>
          </cell>
          <cell r="C394" t="str">
            <v>Schaeffler India Ltd</v>
          </cell>
          <cell r="E394" t="str">
            <v>India</v>
          </cell>
          <cell r="G394">
            <v>3175.7</v>
          </cell>
          <cell r="H394">
            <v>38.807322999999997</v>
          </cell>
          <cell r="I394">
            <v>0.5</v>
          </cell>
          <cell r="J394">
            <v>4</v>
          </cell>
          <cell r="K394">
            <v>8</v>
          </cell>
          <cell r="L394">
            <v>0</v>
          </cell>
          <cell r="M394">
            <v>64.150000000000006</v>
          </cell>
          <cell r="N394">
            <v>64.150000000000006</v>
          </cell>
          <cell r="O394">
            <v>0</v>
          </cell>
          <cell r="P394">
            <v>0.54859290000000005</v>
          </cell>
          <cell r="Q394">
            <v>64.150000000000006</v>
          </cell>
          <cell r="R394">
            <v>63.8</v>
          </cell>
          <cell r="S394">
            <v>0.54858934169279561</v>
          </cell>
          <cell r="T394">
            <v>2650</v>
          </cell>
          <cell r="U394">
            <v>3117</v>
          </cell>
          <cell r="V394">
            <v>3360</v>
          </cell>
          <cell r="W394">
            <v>0</v>
          </cell>
          <cell r="X394">
            <v>2.0200270999999999E-2</v>
          </cell>
          <cell r="Y394">
            <v>2.3254714999999999E-2</v>
          </cell>
          <cell r="Z394">
            <v>0.20508056999999999</v>
          </cell>
          <cell r="AA394">
            <v>33.5</v>
          </cell>
          <cell r="AB394">
            <v>25.4</v>
          </cell>
          <cell r="AC394">
            <v>13.900000000000002</v>
          </cell>
          <cell r="AD394">
            <v>35.699999999999996</v>
          </cell>
          <cell r="AE394">
            <v>27.125</v>
          </cell>
          <cell r="AF394">
            <v>19.100000000000001</v>
          </cell>
        </row>
        <row r="395">
          <cell r="A395" t="str">
            <v>INE916U01025</v>
          </cell>
          <cell r="C395" t="str">
            <v>Sheela Foam Ltd.</v>
          </cell>
          <cell r="E395" t="str">
            <v>India</v>
          </cell>
          <cell r="G395">
            <v>1203.9000000000001</v>
          </cell>
          <cell r="H395">
            <v>14.7117605</v>
          </cell>
          <cell r="I395">
            <v>0.75</v>
          </cell>
          <cell r="J395">
            <v>3</v>
          </cell>
          <cell r="K395">
            <v>4</v>
          </cell>
          <cell r="L395">
            <v>0.32813906999999998</v>
          </cell>
          <cell r="M395">
            <v>30.574999999999999</v>
          </cell>
          <cell r="N395">
            <v>30.475000000000001</v>
          </cell>
          <cell r="O395">
            <v>0.32813781788350038</v>
          </cell>
          <cell r="P395">
            <v>32.073436999999998</v>
          </cell>
          <cell r="Q395">
            <v>30.574999999999999</v>
          </cell>
          <cell r="R395">
            <v>23.15</v>
          </cell>
          <cell r="S395">
            <v>32.073434125269969</v>
          </cell>
          <cell r="T395">
            <v>1280</v>
          </cell>
          <cell r="U395">
            <v>1357.5</v>
          </cell>
          <cell r="V395">
            <v>1420</v>
          </cell>
          <cell r="W395">
            <v>4.9012010000000002E-2</v>
          </cell>
          <cell r="X395">
            <v>2.5396628000000001E-2</v>
          </cell>
          <cell r="Y395">
            <v>3.1003406000000001E-2</v>
          </cell>
          <cell r="Z395">
            <v>0.20508056999999999</v>
          </cell>
          <cell r="AA395">
            <v>78.100000000000009</v>
          </cell>
          <cell r="AB395">
            <v>71.3</v>
          </cell>
          <cell r="AC395">
            <v>85.6</v>
          </cell>
          <cell r="AD395">
            <v>63.2</v>
          </cell>
          <cell r="AE395">
            <v>74.55</v>
          </cell>
          <cell r="AF395">
            <v>90.600000000000009</v>
          </cell>
        </row>
        <row r="396">
          <cell r="A396" t="str">
            <v>INE790G01031</v>
          </cell>
          <cell r="C396" t="str">
            <v>Shilpa Medicare Limited</v>
          </cell>
          <cell r="E396" t="str">
            <v>India</v>
          </cell>
          <cell r="G396">
            <v>315</v>
          </cell>
          <cell r="H396">
            <v>3.8493265999999999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 t="e">
            <v>#N/A</v>
          </cell>
          <cell r="Z396">
            <v>0.20508056999999999</v>
          </cell>
          <cell r="AA396">
            <v>33.5</v>
          </cell>
          <cell r="AB396">
            <v>11.600000000000001</v>
          </cell>
          <cell r="AC396">
            <v>13.900000000000002</v>
          </cell>
          <cell r="AD396">
            <v>1.7000000000000002</v>
          </cell>
          <cell r="AE396">
            <v>15.175000000000001</v>
          </cell>
          <cell r="AF396">
            <v>1.7000000000000002</v>
          </cell>
        </row>
        <row r="397">
          <cell r="A397" t="str">
            <v>INE109A01011</v>
          </cell>
          <cell r="C397" t="str">
            <v>Shipping Corporation of India Limited</v>
          </cell>
          <cell r="E397" t="str">
            <v>India</v>
          </cell>
          <cell r="G397">
            <v>98.2</v>
          </cell>
          <cell r="H397">
            <v>1.2000123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 t="e">
            <v>#N/A</v>
          </cell>
          <cell r="Z397">
            <v>0.20508056999999999</v>
          </cell>
          <cell r="AA397">
            <v>33.5</v>
          </cell>
          <cell r="AB397">
            <v>11.600000000000001</v>
          </cell>
          <cell r="AC397">
            <v>13.900000000000002</v>
          </cell>
          <cell r="AD397">
            <v>1.7000000000000002</v>
          </cell>
          <cell r="AE397">
            <v>15.175000000000001</v>
          </cell>
          <cell r="AF397">
            <v>1.7000000000000002</v>
          </cell>
        </row>
        <row r="398">
          <cell r="A398" t="str">
            <v>INE070A01015</v>
          </cell>
          <cell r="C398" t="str">
            <v>Shree Cement Limited</v>
          </cell>
          <cell r="E398" t="str">
            <v>India</v>
          </cell>
          <cell r="G398">
            <v>23227.200000000001</v>
          </cell>
          <cell r="H398">
            <v>283.83834999999999</v>
          </cell>
          <cell r="I398">
            <v>0.21951219512195122</v>
          </cell>
          <cell r="J398">
            <v>9</v>
          </cell>
          <cell r="K398">
            <v>41</v>
          </cell>
          <cell r="L398">
            <v>-6.1964400000000003E-2</v>
          </cell>
          <cell r="M398">
            <v>575.47626000000002</v>
          </cell>
          <cell r="N398">
            <v>575.83307000000002</v>
          </cell>
          <cell r="O398">
            <v>-6.1964138322234685E-2</v>
          </cell>
          <cell r="P398">
            <v>55.263350000000003</v>
          </cell>
          <cell r="Q398">
            <v>575.47626000000002</v>
          </cell>
          <cell r="R398">
            <v>370.64526000000001</v>
          </cell>
          <cell r="S398">
            <v>55.263353428558617</v>
          </cell>
          <cell r="T398">
            <v>16500</v>
          </cell>
          <cell r="U398">
            <v>24020</v>
          </cell>
          <cell r="V398">
            <v>30000</v>
          </cell>
          <cell r="W398">
            <v>-3.2485702999999998E-3</v>
          </cell>
          <cell r="X398">
            <v>2.4775965E-2</v>
          </cell>
          <cell r="Y398">
            <v>2.9926828999999999E-2</v>
          </cell>
          <cell r="Z398">
            <v>0.20508056999999999</v>
          </cell>
          <cell r="AA398">
            <v>31.7</v>
          </cell>
          <cell r="AB398">
            <v>87.5</v>
          </cell>
          <cell r="AC398">
            <v>11.5</v>
          </cell>
          <cell r="AD398">
            <v>16</v>
          </cell>
          <cell r="AE398">
            <v>36.674999999999997</v>
          </cell>
          <cell r="AF398">
            <v>31.6</v>
          </cell>
        </row>
        <row r="399">
          <cell r="A399" t="str">
            <v>INE087H01022</v>
          </cell>
          <cell r="C399" t="str">
            <v>Shree Renuka Sugars Limited</v>
          </cell>
          <cell r="E399" t="str">
            <v>India</v>
          </cell>
          <cell r="G399">
            <v>47.4</v>
          </cell>
          <cell r="H399">
            <v>0.57923203999999995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 t="e">
            <v>#N/A</v>
          </cell>
          <cell r="Z399">
            <v>0.20508056999999999</v>
          </cell>
          <cell r="AA399">
            <v>33.5</v>
          </cell>
          <cell r="AB399">
            <v>11.600000000000001</v>
          </cell>
          <cell r="AC399">
            <v>13.900000000000002</v>
          </cell>
          <cell r="AD399">
            <v>1.7000000000000002</v>
          </cell>
          <cell r="AE399">
            <v>15.175000000000001</v>
          </cell>
          <cell r="AF399">
            <v>1.7000000000000002</v>
          </cell>
        </row>
        <row r="400">
          <cell r="A400" t="str">
            <v>INE721A01013</v>
          </cell>
          <cell r="C400" t="str">
            <v>Shriram Finance Limited</v>
          </cell>
          <cell r="E400" t="str">
            <v>India</v>
          </cell>
          <cell r="G400">
            <v>1795.05</v>
          </cell>
          <cell r="H400">
            <v>21.935663000000002</v>
          </cell>
          <cell r="I400">
            <v>0.80769230769230771</v>
          </cell>
          <cell r="J400">
            <v>21</v>
          </cell>
          <cell r="K400">
            <v>26</v>
          </cell>
          <cell r="L400">
            <v>-0.12985173</v>
          </cell>
          <cell r="M400">
            <v>178.57</v>
          </cell>
          <cell r="N400">
            <v>178.80219</v>
          </cell>
          <cell r="O400">
            <v>-0.12985858842109455</v>
          </cell>
          <cell r="P400">
            <v>6.2504834999999996</v>
          </cell>
          <cell r="Q400">
            <v>178.57</v>
          </cell>
          <cell r="R400">
            <v>168.06512000000001</v>
          </cell>
          <cell r="S400">
            <v>6.2504819560417868</v>
          </cell>
          <cell r="T400">
            <v>1320</v>
          </cell>
          <cell r="U400">
            <v>1780</v>
          </cell>
          <cell r="V400">
            <v>2400</v>
          </cell>
          <cell r="W400">
            <v>8.384061000000001E-2</v>
          </cell>
          <cell r="X400">
            <v>9.9479124000000002E-2</v>
          </cell>
          <cell r="Y400">
            <v>0.11428525</v>
          </cell>
          <cell r="Z400">
            <v>0.20508056999999999</v>
          </cell>
          <cell r="AA400">
            <v>29.5</v>
          </cell>
          <cell r="AB400">
            <v>33.800000000000004</v>
          </cell>
          <cell r="AC400">
            <v>92.800000000000011</v>
          </cell>
          <cell r="AD400">
            <v>66.400000000000006</v>
          </cell>
          <cell r="AE400">
            <v>55.625000000000007</v>
          </cell>
          <cell r="AF400">
            <v>64.7</v>
          </cell>
        </row>
        <row r="401">
          <cell r="A401" t="str">
            <v>INE810G01011</v>
          </cell>
          <cell r="C401" t="str">
            <v>Shyam Metalics &amp; Energy Ltd.</v>
          </cell>
          <cell r="E401" t="str">
            <v>India</v>
          </cell>
          <cell r="G401">
            <v>394.75</v>
          </cell>
          <cell r="H401">
            <v>4.8238782999999996</v>
          </cell>
          <cell r="I401">
            <v>1</v>
          </cell>
          <cell r="J401">
            <v>3</v>
          </cell>
          <cell r="K401">
            <v>3</v>
          </cell>
          <cell r="L401">
            <v>0</v>
          </cell>
          <cell r="M401">
            <v>48.323334000000003</v>
          </cell>
          <cell r="N401">
            <v>48.323334000000003</v>
          </cell>
          <cell r="O401">
            <v>0</v>
          </cell>
          <cell r="P401">
            <v>55.048133999999997</v>
          </cell>
          <cell r="Q401">
            <v>48.323334000000003</v>
          </cell>
          <cell r="R401">
            <v>31.166665999999999</v>
          </cell>
          <cell r="S401">
            <v>55.048133797821052</v>
          </cell>
          <cell r="T401">
            <v>439</v>
          </cell>
          <cell r="U401">
            <v>470</v>
          </cell>
          <cell r="V401">
            <v>570</v>
          </cell>
          <cell r="W401">
            <v>0</v>
          </cell>
          <cell r="X401">
            <v>0.122415036</v>
          </cell>
          <cell r="Y401">
            <v>0.16690732999999999</v>
          </cell>
          <cell r="Z401">
            <v>0.20508056999999999</v>
          </cell>
          <cell r="AA401">
            <v>33.5</v>
          </cell>
          <cell r="AB401">
            <v>87.3</v>
          </cell>
          <cell r="AC401">
            <v>13.900000000000002</v>
          </cell>
          <cell r="AD401">
            <v>85.7</v>
          </cell>
          <cell r="AE401">
            <v>55.099999999999994</v>
          </cell>
          <cell r="AF401">
            <v>62.7</v>
          </cell>
        </row>
        <row r="402">
          <cell r="A402" t="str">
            <v>INE003A01024</v>
          </cell>
          <cell r="C402" t="str">
            <v>Siemens Limited</v>
          </cell>
          <cell r="E402" t="str">
            <v>India</v>
          </cell>
          <cell r="G402">
            <v>3693.3</v>
          </cell>
          <cell r="H402">
            <v>45.132440000000003</v>
          </cell>
          <cell r="I402">
            <v>0.5</v>
          </cell>
          <cell r="J402">
            <v>11</v>
          </cell>
          <cell r="K402">
            <v>22</v>
          </cell>
          <cell r="L402">
            <v>1.0251336</v>
          </cell>
          <cell r="M402">
            <v>53.852603999999999</v>
          </cell>
          <cell r="N402">
            <v>53.306145000000001</v>
          </cell>
          <cell r="O402">
            <v>1.0251332186936413</v>
          </cell>
          <cell r="P402">
            <v>5.1966429999999999</v>
          </cell>
          <cell r="Q402">
            <v>53.852603999999999</v>
          </cell>
          <cell r="R402">
            <v>51.192320000000002</v>
          </cell>
          <cell r="S402">
            <v>5.1966466845026593</v>
          </cell>
          <cell r="T402">
            <v>1995</v>
          </cell>
          <cell r="U402">
            <v>3797</v>
          </cell>
          <cell r="V402">
            <v>4520</v>
          </cell>
          <cell r="W402">
            <v>-5.4171179999999994E-3</v>
          </cell>
          <cell r="X402">
            <v>1.4581162E-2</v>
          </cell>
          <cell r="Y402">
            <v>1.7070091999999999E-2</v>
          </cell>
          <cell r="Z402">
            <v>0.20508056999999999</v>
          </cell>
          <cell r="AA402">
            <v>85.7</v>
          </cell>
          <cell r="AB402">
            <v>31.4</v>
          </cell>
          <cell r="AC402">
            <v>9.5</v>
          </cell>
          <cell r="AD402">
            <v>35.699999999999996</v>
          </cell>
          <cell r="AE402">
            <v>40.574999999999996</v>
          </cell>
          <cell r="AF402">
            <v>36</v>
          </cell>
        </row>
        <row r="403">
          <cell r="A403" t="str">
            <v>INE285J01028</v>
          </cell>
          <cell r="C403" t="str">
            <v>SIS Limited</v>
          </cell>
          <cell r="E403" t="str">
            <v>India</v>
          </cell>
          <cell r="G403">
            <v>426.2</v>
          </cell>
          <cell r="H403">
            <v>5.2082005000000002</v>
          </cell>
          <cell r="I403">
            <v>0.8571428571428571</v>
          </cell>
          <cell r="J403">
            <v>6</v>
          </cell>
          <cell r="K403">
            <v>7</v>
          </cell>
          <cell r="L403">
            <v>0</v>
          </cell>
          <cell r="M403">
            <v>25.061115000000001</v>
          </cell>
          <cell r="N403">
            <v>25.061115000000001</v>
          </cell>
          <cell r="O403">
            <v>0</v>
          </cell>
          <cell r="P403">
            <v>24.038405999999998</v>
          </cell>
          <cell r="Q403">
            <v>25.061115000000001</v>
          </cell>
          <cell r="R403">
            <v>20.204319000000002</v>
          </cell>
          <cell r="S403">
            <v>24.038404857892015</v>
          </cell>
          <cell r="T403">
            <v>440</v>
          </cell>
          <cell r="U403">
            <v>510</v>
          </cell>
          <cell r="V403">
            <v>600</v>
          </cell>
          <cell r="W403">
            <v>0</v>
          </cell>
          <cell r="X403">
            <v>5.8801304999999998E-2</v>
          </cell>
          <cell r="Y403">
            <v>7.471469E-2</v>
          </cell>
          <cell r="Z403">
            <v>0.20508056999999999</v>
          </cell>
          <cell r="AA403">
            <v>33.5</v>
          </cell>
          <cell r="AB403">
            <v>62.5</v>
          </cell>
          <cell r="AC403">
            <v>13.900000000000002</v>
          </cell>
          <cell r="AD403">
            <v>73.2</v>
          </cell>
          <cell r="AE403">
            <v>45.775000000000006</v>
          </cell>
          <cell r="AF403">
            <v>44.800000000000004</v>
          </cell>
        </row>
        <row r="404">
          <cell r="A404" t="str">
            <v>INE002L01015</v>
          </cell>
          <cell r="C404" t="str">
            <v>SJVN Limited</v>
          </cell>
          <cell r="E404" t="str">
            <v>India</v>
          </cell>
          <cell r="G404">
            <v>57.14</v>
          </cell>
          <cell r="H404">
            <v>0.69825565999999994</v>
          </cell>
          <cell r="I404">
            <v>1</v>
          </cell>
          <cell r="J404">
            <v>6</v>
          </cell>
          <cell r="K404">
            <v>6</v>
          </cell>
          <cell r="L404">
            <v>-4.4999979999999997</v>
          </cell>
          <cell r="M404">
            <v>3.4380000000000002</v>
          </cell>
          <cell r="N404">
            <v>3.6</v>
          </cell>
          <cell r="O404">
            <v>-4.4999999999999929</v>
          </cell>
          <cell r="P404">
            <v>9.7234160000000003</v>
          </cell>
          <cell r="Q404">
            <v>3.4380000000000002</v>
          </cell>
          <cell r="R404">
            <v>3.1333334000000002</v>
          </cell>
          <cell r="S404">
            <v>9.7234019207786737</v>
          </cell>
          <cell r="T404">
            <v>44</v>
          </cell>
          <cell r="U404">
            <v>48</v>
          </cell>
          <cell r="V404">
            <v>55</v>
          </cell>
          <cell r="W404">
            <v>2.4305582000000003E-2</v>
          </cell>
          <cell r="X404">
            <v>6.0168006000000003E-2</v>
          </cell>
          <cell r="Y404">
            <v>7.4833739999999996E-2</v>
          </cell>
          <cell r="Z404">
            <v>0.20508056999999999</v>
          </cell>
          <cell r="AA404">
            <v>5.4</v>
          </cell>
          <cell r="AB404">
            <v>38.4</v>
          </cell>
          <cell r="AC404">
            <v>73.900000000000006</v>
          </cell>
          <cell r="AD404">
            <v>85.7</v>
          </cell>
          <cell r="AE404">
            <v>50.85</v>
          </cell>
          <cell r="AF404">
            <v>53.7</v>
          </cell>
        </row>
        <row r="405">
          <cell r="A405" t="str">
            <v>INE640A01023</v>
          </cell>
          <cell r="C405" t="str">
            <v>SKF India Limited</v>
          </cell>
          <cell r="E405" t="str">
            <v>India</v>
          </cell>
          <cell r="G405">
            <v>5235.25</v>
          </cell>
          <cell r="H405">
            <v>63.975197000000001</v>
          </cell>
          <cell r="I405">
            <v>0.66666666666666663</v>
          </cell>
          <cell r="J405">
            <v>6</v>
          </cell>
          <cell r="K405">
            <v>9</v>
          </cell>
          <cell r="L405">
            <v>0.27094659999999998</v>
          </cell>
          <cell r="M405">
            <v>128.37703999999999</v>
          </cell>
          <cell r="N405">
            <v>128.03014999999999</v>
          </cell>
          <cell r="O405">
            <v>0.27094399248928092</v>
          </cell>
          <cell r="P405">
            <v>15.6950655</v>
          </cell>
          <cell r="Q405">
            <v>128.37703999999999</v>
          </cell>
          <cell r="R405">
            <v>110.961555</v>
          </cell>
          <cell r="S405">
            <v>15.69506213210512</v>
          </cell>
          <cell r="T405">
            <v>3550</v>
          </cell>
          <cell r="U405">
            <v>4981</v>
          </cell>
          <cell r="V405">
            <v>5310</v>
          </cell>
          <cell r="W405">
            <v>0</v>
          </cell>
          <cell r="X405">
            <v>2.4521663999999999E-2</v>
          </cell>
          <cell r="Y405">
            <v>2.8142255000000001E-2</v>
          </cell>
          <cell r="Z405">
            <v>0.20508056999999999</v>
          </cell>
          <cell r="AA405">
            <v>75.900000000000006</v>
          </cell>
          <cell r="AB405">
            <v>47.599999999999994</v>
          </cell>
          <cell r="AC405">
            <v>13.900000000000002</v>
          </cell>
          <cell r="AD405">
            <v>55.300000000000004</v>
          </cell>
          <cell r="AE405">
            <v>48.175000000000004</v>
          </cell>
          <cell r="AF405">
            <v>50.3</v>
          </cell>
        </row>
        <row r="406">
          <cell r="A406" t="str">
            <v>INE671H01015</v>
          </cell>
          <cell r="C406" t="str">
            <v>Sobha Limited</v>
          </cell>
          <cell r="E406" t="str">
            <v>India</v>
          </cell>
          <cell r="G406">
            <v>555.5</v>
          </cell>
          <cell r="H406">
            <v>6.7882569999999998</v>
          </cell>
          <cell r="I406">
            <v>1</v>
          </cell>
          <cell r="J406">
            <v>14</v>
          </cell>
          <cell r="K406">
            <v>14</v>
          </cell>
          <cell r="L406">
            <v>4.743938</v>
          </cell>
          <cell r="M406">
            <v>32.35389</v>
          </cell>
          <cell r="N406">
            <v>30.888556000000001</v>
          </cell>
          <cell r="O406">
            <v>4.7439381756790411</v>
          </cell>
          <cell r="P406">
            <v>50.984639999999999</v>
          </cell>
          <cell r="Q406">
            <v>32.35389</v>
          </cell>
          <cell r="R406">
            <v>21.428595999999999</v>
          </cell>
          <cell r="S406">
            <v>50.984646870938263</v>
          </cell>
          <cell r="T406">
            <v>625</v>
          </cell>
          <cell r="U406">
            <v>734</v>
          </cell>
          <cell r="V406">
            <v>1100</v>
          </cell>
          <cell r="W406">
            <v>-1.7832413E-3</v>
          </cell>
          <cell r="X406">
            <v>5.8242828000000003E-2</v>
          </cell>
          <cell r="Y406">
            <v>8.1075469999999997E-2</v>
          </cell>
          <cell r="Z406">
            <v>0.20508056999999999</v>
          </cell>
          <cell r="AA406">
            <v>93.7</v>
          </cell>
          <cell r="AB406">
            <v>85.7</v>
          </cell>
          <cell r="AC406">
            <v>12.5</v>
          </cell>
          <cell r="AD406">
            <v>85.7</v>
          </cell>
          <cell r="AE406">
            <v>69.400000000000006</v>
          </cell>
          <cell r="AF406">
            <v>84.6</v>
          </cell>
        </row>
        <row r="407">
          <cell r="A407" t="str">
            <v>INE343H01029</v>
          </cell>
          <cell r="C407" t="str">
            <v>Solar Industries India Limited</v>
          </cell>
          <cell r="E407" t="str">
            <v>India</v>
          </cell>
          <cell r="G407">
            <v>3764.5</v>
          </cell>
          <cell r="H407">
            <v>46.002510000000001</v>
          </cell>
          <cell r="I407">
            <v>0.75</v>
          </cell>
          <cell r="J407">
            <v>6</v>
          </cell>
          <cell r="K407">
            <v>8</v>
          </cell>
          <cell r="L407">
            <v>1.8870108999999999</v>
          </cell>
          <cell r="M407">
            <v>99.146249999999995</v>
          </cell>
          <cell r="N407">
            <v>97.31</v>
          </cell>
          <cell r="O407">
            <v>1.8870105847291985</v>
          </cell>
          <cell r="P407">
            <v>19.80799</v>
          </cell>
          <cell r="Q407">
            <v>99.146249999999995</v>
          </cell>
          <cell r="R407">
            <v>82.754289999999997</v>
          </cell>
          <cell r="S407">
            <v>19.807988202182635</v>
          </cell>
          <cell r="T407">
            <v>4000</v>
          </cell>
          <cell r="U407">
            <v>4318</v>
          </cell>
          <cell r="V407">
            <v>4700</v>
          </cell>
          <cell r="W407">
            <v>-3.2809139999999998E-3</v>
          </cell>
          <cell r="X407">
            <v>2.6337164E-2</v>
          </cell>
          <cell r="Y407">
            <v>3.1360737999999999E-2</v>
          </cell>
          <cell r="Z407">
            <v>0.20508056999999999</v>
          </cell>
          <cell r="AA407">
            <v>89.5</v>
          </cell>
          <cell r="AB407">
            <v>54.900000000000006</v>
          </cell>
          <cell r="AC407">
            <v>11.1</v>
          </cell>
          <cell r="AD407">
            <v>63.2</v>
          </cell>
          <cell r="AE407">
            <v>54.674999999999997</v>
          </cell>
          <cell r="AF407">
            <v>61.5</v>
          </cell>
        </row>
        <row r="408">
          <cell r="A408" t="str">
            <v>INE073K01018</v>
          </cell>
          <cell r="C408" t="str">
            <v>Sona BLW Precision Forgings Ltd.</v>
          </cell>
          <cell r="E408" t="str">
            <v>India</v>
          </cell>
          <cell r="G408">
            <v>580.85</v>
          </cell>
          <cell r="H408">
            <v>7.0980359999999996</v>
          </cell>
          <cell r="I408">
            <v>0.625</v>
          </cell>
          <cell r="J408">
            <v>10</v>
          </cell>
          <cell r="K408">
            <v>16</v>
          </cell>
          <cell r="L408">
            <v>-4.6556744999999997E-2</v>
          </cell>
          <cell r="M408">
            <v>10.8085375</v>
          </cell>
          <cell r="N408">
            <v>10.813571</v>
          </cell>
          <cell r="O408">
            <v>-4.6547990483436497E-2</v>
          </cell>
          <cell r="P408">
            <v>51.907032000000001</v>
          </cell>
          <cell r="Q408">
            <v>10.8085375</v>
          </cell>
          <cell r="R408">
            <v>7.1152309999999996</v>
          </cell>
          <cell r="S408">
            <v>51.907049820308025</v>
          </cell>
          <cell r="T408">
            <v>400</v>
          </cell>
          <cell r="U408">
            <v>555</v>
          </cell>
          <cell r="V408">
            <v>725</v>
          </cell>
          <cell r="W408">
            <v>1.2089810000000001E-2</v>
          </cell>
          <cell r="X408">
            <v>1.8608139999999999E-2</v>
          </cell>
          <cell r="Y408">
            <v>2.4650433999999999E-2</v>
          </cell>
          <cell r="Z408">
            <v>0.20508056999999999</v>
          </cell>
          <cell r="AA408">
            <v>32.300000000000004</v>
          </cell>
          <cell r="AB408">
            <v>86.1</v>
          </cell>
          <cell r="AC408">
            <v>64.099999999999994</v>
          </cell>
          <cell r="AD408">
            <v>50</v>
          </cell>
          <cell r="AE408">
            <v>58.125</v>
          </cell>
          <cell r="AF408">
            <v>69.699999999999989</v>
          </cell>
        </row>
        <row r="409">
          <cell r="A409" t="str">
            <v>INE269A01021</v>
          </cell>
          <cell r="C409" t="str">
            <v>Sonata Software Limited</v>
          </cell>
          <cell r="E409" t="str">
            <v>India</v>
          </cell>
          <cell r="G409">
            <v>1040.55</v>
          </cell>
          <cell r="H409">
            <v>12.71561</v>
          </cell>
          <cell r="I409">
            <v>0.75</v>
          </cell>
          <cell r="J409">
            <v>3</v>
          </cell>
          <cell r="K409">
            <v>4</v>
          </cell>
          <cell r="L409">
            <v>-1.9243674</v>
          </cell>
          <cell r="M409">
            <v>43.914999999999999</v>
          </cell>
          <cell r="N409">
            <v>44.776670000000003</v>
          </cell>
          <cell r="O409">
            <v>-1.9243726699640806</v>
          </cell>
          <cell r="P409">
            <v>34.708599999999997</v>
          </cell>
          <cell r="Q409">
            <v>43.914999999999999</v>
          </cell>
          <cell r="R409">
            <v>32.6</v>
          </cell>
          <cell r="S409">
            <v>34.708588957055198</v>
          </cell>
          <cell r="T409">
            <v>1020</v>
          </cell>
          <cell r="U409">
            <v>1094</v>
          </cell>
          <cell r="V409">
            <v>1200</v>
          </cell>
          <cell r="W409">
            <v>6.7829459999999994E-2</v>
          </cell>
          <cell r="X409">
            <v>4.2203642E-2</v>
          </cell>
          <cell r="Y409">
            <v>5.0165776000000002E-2</v>
          </cell>
          <cell r="Z409">
            <v>0.20508056999999999</v>
          </cell>
          <cell r="AA409">
            <v>10.199999999999999</v>
          </cell>
          <cell r="AB409">
            <v>76.099999999999994</v>
          </cell>
          <cell r="AC409">
            <v>90.600000000000009</v>
          </cell>
          <cell r="AD409">
            <v>63.2</v>
          </cell>
          <cell r="AE409">
            <v>60.025000000000006</v>
          </cell>
          <cell r="AF409">
            <v>72.7</v>
          </cell>
        </row>
        <row r="410">
          <cell r="A410" t="str">
            <v>INE647A01010</v>
          </cell>
          <cell r="C410" t="str">
            <v>Srf Limited</v>
          </cell>
          <cell r="E410" t="str">
            <v>India</v>
          </cell>
          <cell r="G410">
            <v>2144.1999999999998</v>
          </cell>
          <cell r="H410">
            <v>26.202304999999999</v>
          </cell>
          <cell r="I410">
            <v>0.8</v>
          </cell>
          <cell r="J410">
            <v>24</v>
          </cell>
          <cell r="K410">
            <v>30</v>
          </cell>
          <cell r="L410">
            <v>0.35549742000000001</v>
          </cell>
          <cell r="M410">
            <v>80.810760000000002</v>
          </cell>
          <cell r="N410">
            <v>80.524500000000003</v>
          </cell>
          <cell r="O410">
            <v>0.35549429055752313</v>
          </cell>
          <cell r="P410">
            <v>13.097021</v>
          </cell>
          <cell r="Q410">
            <v>80.810760000000002</v>
          </cell>
          <cell r="R410">
            <v>71.452600000000004</v>
          </cell>
          <cell r="S410">
            <v>13.097018163089924</v>
          </cell>
          <cell r="T410">
            <v>1540</v>
          </cell>
          <cell r="U410">
            <v>2985</v>
          </cell>
          <cell r="V410">
            <v>3558</v>
          </cell>
          <cell r="W410">
            <v>-1.0069062E-2</v>
          </cell>
          <cell r="X410">
            <v>3.7688073000000002E-2</v>
          </cell>
          <cell r="Y410">
            <v>4.7437552000000001E-2</v>
          </cell>
          <cell r="Z410">
            <v>0.20508056999999999</v>
          </cell>
          <cell r="AA410">
            <v>78.7</v>
          </cell>
          <cell r="AB410">
            <v>44</v>
          </cell>
          <cell r="AC410">
            <v>6.9</v>
          </cell>
          <cell r="AD410">
            <v>64.2</v>
          </cell>
          <cell r="AE410">
            <v>48.45</v>
          </cell>
          <cell r="AF410">
            <v>50.7</v>
          </cell>
        </row>
        <row r="411">
          <cell r="A411" t="str">
            <v>INE460H01021</v>
          </cell>
          <cell r="C411" t="str">
            <v>Star Cement Ltd.</v>
          </cell>
          <cell r="E411" t="str">
            <v>India</v>
          </cell>
          <cell r="G411">
            <v>145.85</v>
          </cell>
          <cell r="H411">
            <v>1.7822994000000001</v>
          </cell>
          <cell r="I411">
            <v>0.66666666666666663</v>
          </cell>
          <cell r="J411">
            <v>8</v>
          </cell>
          <cell r="K411">
            <v>12</v>
          </cell>
          <cell r="L411">
            <v>0</v>
          </cell>
          <cell r="M411">
            <v>7.4454545999999997</v>
          </cell>
          <cell r="N411">
            <v>7.4454545999999997</v>
          </cell>
          <cell r="O411">
            <v>0</v>
          </cell>
          <cell r="P411">
            <v>17.621725000000001</v>
          </cell>
          <cell r="Q411">
            <v>7.4454545999999997</v>
          </cell>
          <cell r="R411">
            <v>6.33</v>
          </cell>
          <cell r="S411">
            <v>17.621715639810432</v>
          </cell>
          <cell r="T411">
            <v>68</v>
          </cell>
          <cell r="U411">
            <v>146</v>
          </cell>
          <cell r="V411">
            <v>177</v>
          </cell>
          <cell r="W411">
            <v>-9.2737705000000004E-3</v>
          </cell>
          <cell r="X411">
            <v>5.1048706999999999E-2</v>
          </cell>
          <cell r="Y411">
            <v>5.9899647E-2</v>
          </cell>
          <cell r="Z411">
            <v>0.20508056999999999</v>
          </cell>
          <cell r="AA411">
            <v>33.5</v>
          </cell>
          <cell r="AB411">
            <v>51.300000000000004</v>
          </cell>
          <cell r="AC411">
            <v>7.5</v>
          </cell>
          <cell r="AD411">
            <v>55.300000000000004</v>
          </cell>
          <cell r="AE411">
            <v>36.900000000000006</v>
          </cell>
          <cell r="AF411">
            <v>32.6</v>
          </cell>
        </row>
        <row r="412">
          <cell r="A412" t="str">
            <v>INE575P01011</v>
          </cell>
          <cell r="C412" t="str">
            <v>Star Health &amp; Allied Insurance Co. Ltd.</v>
          </cell>
          <cell r="E412" t="str">
            <v>India</v>
          </cell>
          <cell r="G412">
            <v>645.79999999999995</v>
          </cell>
          <cell r="H412">
            <v>7.8917302999999999</v>
          </cell>
          <cell r="I412">
            <v>0.70588235294117652</v>
          </cell>
          <cell r="J412">
            <v>12</v>
          </cell>
          <cell r="K412">
            <v>17</v>
          </cell>
          <cell r="L412">
            <v>0.78932184000000005</v>
          </cell>
          <cell r="M412">
            <v>16.952877000000001</v>
          </cell>
          <cell r="N412">
            <v>16.820112000000002</v>
          </cell>
          <cell r="O412">
            <v>0.78932292484139577</v>
          </cell>
          <cell r="P412">
            <v>45.999755999999998</v>
          </cell>
          <cell r="Q412">
            <v>16.952877000000001</v>
          </cell>
          <cell r="R412">
            <v>11.611579000000001</v>
          </cell>
          <cell r="S412">
            <v>45.999755933280049</v>
          </cell>
          <cell r="T412">
            <v>510</v>
          </cell>
          <cell r="U412">
            <v>700</v>
          </cell>
          <cell r="V412">
            <v>800</v>
          </cell>
          <cell r="W412">
            <v>3.5038010000000004E-3</v>
          </cell>
          <cell r="X412">
            <v>2.6250969999999998E-2</v>
          </cell>
          <cell r="Y412">
            <v>3.2320816000000002E-2</v>
          </cell>
          <cell r="Z412">
            <v>0.20508056999999999</v>
          </cell>
          <cell r="AA412">
            <v>83.7</v>
          </cell>
          <cell r="AB412">
            <v>83.5</v>
          </cell>
          <cell r="AC412">
            <v>50.9</v>
          </cell>
          <cell r="AD412">
            <v>60.699999999999996</v>
          </cell>
          <cell r="AE412">
            <v>69.7</v>
          </cell>
          <cell r="AF412">
            <v>85.2</v>
          </cell>
        </row>
        <row r="413">
          <cell r="A413" t="str">
            <v>INE062A01020</v>
          </cell>
          <cell r="C413" t="str">
            <v>State Bank of India</v>
          </cell>
          <cell r="E413" t="str">
            <v>India</v>
          </cell>
          <cell r="G413">
            <v>617.65</v>
          </cell>
          <cell r="H413">
            <v>7.5477356999999996</v>
          </cell>
          <cell r="I413">
            <v>0.95121951219512191</v>
          </cell>
          <cell r="J413">
            <v>39</v>
          </cell>
          <cell r="K413">
            <v>41</v>
          </cell>
          <cell r="L413">
            <v>0.100651175</v>
          </cell>
          <cell r="M413">
            <v>64.077830000000006</v>
          </cell>
          <cell r="N413">
            <v>64.013400000000004</v>
          </cell>
          <cell r="O413">
            <v>0.1006508012384888</v>
          </cell>
          <cell r="P413">
            <v>16.102964</v>
          </cell>
          <cell r="Q413">
            <v>64.077830000000006</v>
          </cell>
          <cell r="R413">
            <v>55.190517</v>
          </cell>
          <cell r="S413">
            <v>16.102971095559781</v>
          </cell>
          <cell r="T413">
            <v>645</v>
          </cell>
          <cell r="U413">
            <v>722.5</v>
          </cell>
          <cell r="V413">
            <v>800</v>
          </cell>
          <cell r="W413">
            <v>1.7216302000000001E-3</v>
          </cell>
          <cell r="X413">
            <v>0.10374456</v>
          </cell>
          <cell r="Y413">
            <v>0.11437885</v>
          </cell>
          <cell r="Z413">
            <v>0.20508056999999999</v>
          </cell>
          <cell r="AA413">
            <v>72</v>
          </cell>
          <cell r="AB413">
            <v>48.4</v>
          </cell>
          <cell r="AC413">
            <v>46.800000000000004</v>
          </cell>
          <cell r="AD413">
            <v>83.6</v>
          </cell>
          <cell r="AE413">
            <v>62.7</v>
          </cell>
          <cell r="AF413">
            <v>77</v>
          </cell>
        </row>
        <row r="414">
          <cell r="A414" t="str">
            <v>INE114A01011</v>
          </cell>
          <cell r="C414" t="str">
            <v>Steel Authority of India Limited</v>
          </cell>
          <cell r="E414" t="str">
            <v>India</v>
          </cell>
          <cell r="G414">
            <v>89.81</v>
          </cell>
          <cell r="H414">
            <v>1.0974858000000001</v>
          </cell>
          <cell r="I414">
            <v>0.41666666666666669</v>
          </cell>
          <cell r="J414">
            <v>10</v>
          </cell>
          <cell r="K414">
            <v>24</v>
          </cell>
          <cell r="L414">
            <v>-2.7549733999999999</v>
          </cell>
          <cell r="M414">
            <v>9.2793829999999993</v>
          </cell>
          <cell r="N414">
            <v>9.5422700000000003</v>
          </cell>
          <cell r="O414">
            <v>-2.754973397315319</v>
          </cell>
          <cell r="P414">
            <v>80.715950000000007</v>
          </cell>
          <cell r="Q414">
            <v>9.2793829999999993</v>
          </cell>
          <cell r="R414">
            <v>5.1347895000000001</v>
          </cell>
          <cell r="S414">
            <v>80.715937819846346</v>
          </cell>
          <cell r="T414">
            <v>50</v>
          </cell>
          <cell r="U414">
            <v>90</v>
          </cell>
          <cell r="V414">
            <v>120</v>
          </cell>
          <cell r="W414">
            <v>-1.7177316000000002E-2</v>
          </cell>
          <cell r="X414">
            <v>0.10332239</v>
          </cell>
          <cell r="Y414">
            <v>0.11800123999999999</v>
          </cell>
          <cell r="Z414">
            <v>0.20508056999999999</v>
          </cell>
          <cell r="AA414">
            <v>7.8</v>
          </cell>
          <cell r="AB414">
            <v>91.3</v>
          </cell>
          <cell r="AC414">
            <v>4.5</v>
          </cell>
          <cell r="AD414">
            <v>27.6</v>
          </cell>
          <cell r="AE414">
            <v>32.799999999999997</v>
          </cell>
          <cell r="AF414">
            <v>24.099999999999998</v>
          </cell>
        </row>
        <row r="415">
          <cell r="A415" t="str">
            <v>INE00M201021</v>
          </cell>
          <cell r="C415" t="str">
            <v>Sterling And Wilson Renewable Energy Limited</v>
          </cell>
          <cell r="E415" t="str">
            <v>India</v>
          </cell>
          <cell r="G415">
            <v>364.2</v>
          </cell>
          <cell r="H415">
            <v>4.4505549999999996</v>
          </cell>
          <cell r="I415">
            <v>1</v>
          </cell>
          <cell r="J415">
            <v>1</v>
          </cell>
          <cell r="K415">
            <v>1</v>
          </cell>
          <cell r="L415">
            <v>-77.777780000000007</v>
          </cell>
          <cell r="M415">
            <v>4.4000000000000004</v>
          </cell>
          <cell r="N415">
            <v>19.8</v>
          </cell>
          <cell r="O415">
            <v>-77.777777777777786</v>
          </cell>
          <cell r="P415">
            <v>-77.777780000000007</v>
          </cell>
          <cell r="Q415">
            <v>4.4000000000000004</v>
          </cell>
          <cell r="R415">
            <v>19.8</v>
          </cell>
          <cell r="S415">
            <v>-77.777777777777786</v>
          </cell>
          <cell r="T415">
            <v>454</v>
          </cell>
          <cell r="U415">
            <v>454</v>
          </cell>
          <cell r="V415">
            <v>454</v>
          </cell>
          <cell r="W415">
            <v>0</v>
          </cell>
          <cell r="X415">
            <v>1.2081273999999999E-2</v>
          </cell>
          <cell r="Y415">
            <v>0.22267983999999999</v>
          </cell>
          <cell r="Z415">
            <v>0.20508056999999999</v>
          </cell>
          <cell r="AA415">
            <v>0.4</v>
          </cell>
          <cell r="AB415">
            <v>0.2</v>
          </cell>
          <cell r="AC415">
            <v>13.900000000000002</v>
          </cell>
          <cell r="AD415">
            <v>85.7</v>
          </cell>
          <cell r="AE415">
            <v>25.05</v>
          </cell>
          <cell r="AF415">
            <v>17.299999999999997</v>
          </cell>
        </row>
        <row r="416">
          <cell r="A416" t="str">
            <v>INE089C01029</v>
          </cell>
          <cell r="C416" t="str">
            <v>Sterlite Technologies Limited</v>
          </cell>
          <cell r="E416" t="str">
            <v>India</v>
          </cell>
          <cell r="G416">
            <v>149.4</v>
          </cell>
          <cell r="H416">
            <v>1.8256806000000001</v>
          </cell>
          <cell r="I416">
            <v>1</v>
          </cell>
          <cell r="J416">
            <v>4</v>
          </cell>
          <cell r="K416">
            <v>4</v>
          </cell>
          <cell r="L416">
            <v>0</v>
          </cell>
          <cell r="M416">
            <v>11.7</v>
          </cell>
          <cell r="N416">
            <v>11.7</v>
          </cell>
          <cell r="O416">
            <v>0</v>
          </cell>
          <cell r="P416">
            <v>133.99997999999999</v>
          </cell>
          <cell r="Q416">
            <v>11.7</v>
          </cell>
          <cell r="R416">
            <v>5</v>
          </cell>
          <cell r="S416">
            <v>134</v>
          </cell>
          <cell r="T416">
            <v>190</v>
          </cell>
          <cell r="U416">
            <v>205</v>
          </cell>
          <cell r="V416">
            <v>211</v>
          </cell>
          <cell r="W416">
            <v>0</v>
          </cell>
          <cell r="X416">
            <v>7.8313253999999999E-2</v>
          </cell>
          <cell r="Y416">
            <v>0.10609104</v>
          </cell>
          <cell r="Z416">
            <v>0.20508056999999999</v>
          </cell>
          <cell r="AA416">
            <v>33.5</v>
          </cell>
          <cell r="AB416">
            <v>93.100000000000009</v>
          </cell>
          <cell r="AC416">
            <v>13.900000000000002</v>
          </cell>
          <cell r="AD416">
            <v>85.7</v>
          </cell>
          <cell r="AE416">
            <v>56.55</v>
          </cell>
          <cell r="AF416">
            <v>66.5</v>
          </cell>
        </row>
        <row r="417">
          <cell r="A417" t="str">
            <v>INE258G01013</v>
          </cell>
          <cell r="C417" t="str">
            <v>Sumitomo Chemical India Ltd.</v>
          </cell>
          <cell r="E417" t="str">
            <v>India</v>
          </cell>
          <cell r="G417">
            <v>410.55</v>
          </cell>
          <cell r="H417">
            <v>5.0169553999999996</v>
          </cell>
          <cell r="I417">
            <v>0.8</v>
          </cell>
          <cell r="J417">
            <v>8</v>
          </cell>
          <cell r="K417">
            <v>10</v>
          </cell>
          <cell r="L417">
            <v>0</v>
          </cell>
          <cell r="M417">
            <v>11.24625</v>
          </cell>
          <cell r="N417">
            <v>11.24625</v>
          </cell>
          <cell r="O417">
            <v>0</v>
          </cell>
          <cell r="P417">
            <v>4.6023793</v>
          </cell>
          <cell r="Q417">
            <v>11.24625</v>
          </cell>
          <cell r="R417">
            <v>10.751429</v>
          </cell>
          <cell r="S417">
            <v>4.6023742518320088</v>
          </cell>
          <cell r="T417">
            <v>390</v>
          </cell>
          <cell r="U417">
            <v>466</v>
          </cell>
          <cell r="V417">
            <v>536</v>
          </cell>
          <cell r="W417">
            <v>-8.5197020000000005E-3</v>
          </cell>
          <cell r="X417">
            <v>2.7393132000000001E-2</v>
          </cell>
          <cell r="Y417">
            <v>3.4542075999999998E-2</v>
          </cell>
          <cell r="Z417">
            <v>0.20508056999999999</v>
          </cell>
          <cell r="AA417">
            <v>33.5</v>
          </cell>
          <cell r="AB417">
            <v>30</v>
          </cell>
          <cell r="AC417">
            <v>7.9</v>
          </cell>
          <cell r="AD417">
            <v>64.2</v>
          </cell>
          <cell r="AE417">
            <v>33.900000000000006</v>
          </cell>
          <cell r="AF417">
            <v>24.9</v>
          </cell>
        </row>
        <row r="418">
          <cell r="A418" t="str">
            <v>INE232I01014</v>
          </cell>
          <cell r="C418" t="str">
            <v>Sun Pharma Advanced Research Co. Ltd.</v>
          </cell>
          <cell r="E418" t="str">
            <v>India</v>
          </cell>
          <cell r="G418">
            <v>226.8</v>
          </cell>
          <cell r="H418">
            <v>2.7715150999999998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 t="e">
            <v>#N/A</v>
          </cell>
          <cell r="Z418">
            <v>0.20508056999999999</v>
          </cell>
          <cell r="AA418">
            <v>33.5</v>
          </cell>
          <cell r="AB418">
            <v>11.600000000000001</v>
          </cell>
          <cell r="AC418">
            <v>13.900000000000002</v>
          </cell>
          <cell r="AD418">
            <v>1.7000000000000002</v>
          </cell>
          <cell r="AE418">
            <v>15.175000000000001</v>
          </cell>
          <cell r="AF418">
            <v>1.7000000000000002</v>
          </cell>
        </row>
        <row r="419">
          <cell r="A419" t="str">
            <v>INE044A01036</v>
          </cell>
          <cell r="C419" t="str">
            <v>Sun Pharmaceutical Industries Limited</v>
          </cell>
          <cell r="E419" t="str">
            <v>India</v>
          </cell>
          <cell r="G419">
            <v>1099.95</v>
          </cell>
          <cell r="H419">
            <v>13.441482000000001</v>
          </cell>
          <cell r="I419">
            <v>0.97368421052631582</v>
          </cell>
          <cell r="J419">
            <v>37</v>
          </cell>
          <cell r="K419">
            <v>38</v>
          </cell>
          <cell r="L419">
            <v>9.0305134999999995E-2</v>
          </cell>
          <cell r="M419">
            <v>37.61692</v>
          </cell>
          <cell r="N419">
            <v>37.582979999999999</v>
          </cell>
          <cell r="O419">
            <v>9.0306835700637578E-2</v>
          </cell>
          <cell r="P419">
            <v>6.9052920000000002</v>
          </cell>
          <cell r="Q419">
            <v>37.61692</v>
          </cell>
          <cell r="R419">
            <v>35.187145000000001</v>
          </cell>
          <cell r="S419">
            <v>6.9052916910422812</v>
          </cell>
          <cell r="T419">
            <v>870</v>
          </cell>
          <cell r="U419">
            <v>1150</v>
          </cell>
          <cell r="V419">
            <v>1275</v>
          </cell>
          <cell r="W419">
            <v>3.523254E-3</v>
          </cell>
          <cell r="X419">
            <v>3.4198757000000003E-2</v>
          </cell>
          <cell r="Y419">
            <v>4.0415767999999998E-2</v>
          </cell>
          <cell r="Z419">
            <v>0.20508056999999999</v>
          </cell>
          <cell r="AA419">
            <v>71.2</v>
          </cell>
          <cell r="AB419">
            <v>34.200000000000003</v>
          </cell>
          <cell r="AC419">
            <v>51.1</v>
          </cell>
          <cell r="AD419">
            <v>84.7</v>
          </cell>
          <cell r="AE419">
            <v>60.3</v>
          </cell>
          <cell r="AF419">
            <v>73.5</v>
          </cell>
        </row>
        <row r="420">
          <cell r="A420" t="str">
            <v>INE424H01027</v>
          </cell>
          <cell r="C420" t="str">
            <v>Sun Tv Network Limited</v>
          </cell>
          <cell r="E420" t="str">
            <v>India</v>
          </cell>
          <cell r="G420">
            <v>541.04999999999995</v>
          </cell>
          <cell r="H420">
            <v>6.6116767000000003</v>
          </cell>
          <cell r="I420">
            <v>0.75</v>
          </cell>
          <cell r="J420">
            <v>12</v>
          </cell>
          <cell r="K420">
            <v>16</v>
          </cell>
          <cell r="L420">
            <v>0.65624046000000003</v>
          </cell>
          <cell r="M420">
            <v>46.865580000000001</v>
          </cell>
          <cell r="N420">
            <v>46.560035999999997</v>
          </cell>
          <cell r="O420">
            <v>0.65623660600262479</v>
          </cell>
          <cell r="P420">
            <v>9.2487890000000004</v>
          </cell>
          <cell r="Q420">
            <v>46.865580000000001</v>
          </cell>
          <cell r="R420">
            <v>42.898032999999998</v>
          </cell>
          <cell r="S420">
            <v>9.2487853697161384</v>
          </cell>
          <cell r="T420">
            <v>435</v>
          </cell>
          <cell r="U420">
            <v>553</v>
          </cell>
          <cell r="V420">
            <v>750</v>
          </cell>
          <cell r="W420">
            <v>2.0156344999999999E-2</v>
          </cell>
          <cell r="X420">
            <v>8.6619689999999999E-2</v>
          </cell>
          <cell r="Y420">
            <v>9.1725169999999995E-2</v>
          </cell>
          <cell r="Z420">
            <v>0.20508056999999999</v>
          </cell>
          <cell r="AA420">
            <v>82.899999999999991</v>
          </cell>
          <cell r="AB420">
            <v>37.4</v>
          </cell>
          <cell r="AC420">
            <v>71.3</v>
          </cell>
          <cell r="AD420">
            <v>63.2</v>
          </cell>
          <cell r="AE420">
            <v>63.699999999999989</v>
          </cell>
          <cell r="AF420">
            <v>78.2</v>
          </cell>
        </row>
        <row r="421">
          <cell r="A421" t="str">
            <v>INE105A01035</v>
          </cell>
          <cell r="C421" t="str">
            <v>TVS Holdings Limited</v>
          </cell>
          <cell r="E421" t="str">
            <v>India</v>
          </cell>
          <cell r="G421">
            <v>5016.8500000000004</v>
          </cell>
          <cell r="H421">
            <v>61.306330000000003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 t="e">
            <v>#N/A</v>
          </cell>
          <cell r="Z421">
            <v>0.20508056999999999</v>
          </cell>
          <cell r="AA421">
            <v>33.5</v>
          </cell>
          <cell r="AB421">
            <v>11.600000000000001</v>
          </cell>
          <cell r="AC421">
            <v>13.900000000000002</v>
          </cell>
          <cell r="AD421">
            <v>1.7000000000000002</v>
          </cell>
          <cell r="AE421">
            <v>15.175000000000001</v>
          </cell>
          <cell r="AF421">
            <v>1.7000000000000002</v>
          </cell>
        </row>
        <row r="422">
          <cell r="A422" t="str">
            <v>INE387A01021</v>
          </cell>
          <cell r="C422" t="str">
            <v>Sundram Fasteners Limited</v>
          </cell>
          <cell r="E422" t="str">
            <v>India</v>
          </cell>
          <cell r="G422">
            <v>1199.05</v>
          </cell>
          <cell r="H422">
            <v>14.6524935</v>
          </cell>
          <cell r="I422">
            <v>1</v>
          </cell>
          <cell r="J422">
            <v>4</v>
          </cell>
          <cell r="K422">
            <v>4</v>
          </cell>
          <cell r="L422">
            <v>0</v>
          </cell>
          <cell r="M422">
            <v>32.475000000000001</v>
          </cell>
          <cell r="N422">
            <v>32.475000000000001</v>
          </cell>
          <cell r="O422">
            <v>0</v>
          </cell>
          <cell r="P422">
            <v>35.312496000000003</v>
          </cell>
          <cell r="Q422">
            <v>32.475000000000001</v>
          </cell>
          <cell r="R422">
            <v>24</v>
          </cell>
          <cell r="S422">
            <v>35.312500000000014</v>
          </cell>
          <cell r="T422">
            <v>1087</v>
          </cell>
          <cell r="U422">
            <v>1179</v>
          </cell>
          <cell r="V422">
            <v>1244</v>
          </cell>
          <cell r="W422">
            <v>0</v>
          </cell>
          <cell r="X422">
            <v>2.7083936999999999E-2</v>
          </cell>
          <cell r="Y422">
            <v>3.5653221999999998E-2</v>
          </cell>
          <cell r="Z422">
            <v>0.20508056999999999</v>
          </cell>
          <cell r="AA422">
            <v>33.5</v>
          </cell>
          <cell r="AB422">
            <v>76.900000000000006</v>
          </cell>
          <cell r="AC422">
            <v>13.900000000000002</v>
          </cell>
          <cell r="AD422">
            <v>85.7</v>
          </cell>
          <cell r="AE422">
            <v>52.5</v>
          </cell>
          <cell r="AF422">
            <v>55.900000000000006</v>
          </cell>
        </row>
        <row r="423">
          <cell r="A423" t="str">
            <v>INE805D01034</v>
          </cell>
          <cell r="C423" t="str">
            <v>Sunteck Realty Limited</v>
          </cell>
          <cell r="E423" t="str">
            <v>India</v>
          </cell>
          <cell r="G423">
            <v>369.1</v>
          </cell>
          <cell r="H423">
            <v>4.5104329999999999</v>
          </cell>
          <cell r="I423">
            <v>1</v>
          </cell>
          <cell r="J423">
            <v>7</v>
          </cell>
          <cell r="K423">
            <v>7</v>
          </cell>
          <cell r="L423">
            <v>0</v>
          </cell>
          <cell r="M423">
            <v>13.451629000000001</v>
          </cell>
          <cell r="N423">
            <v>13.451629000000001</v>
          </cell>
          <cell r="O423">
            <v>0</v>
          </cell>
          <cell r="P423">
            <v>109.20359999999999</v>
          </cell>
          <cell r="Q423">
            <v>13.451629000000001</v>
          </cell>
          <cell r="R423">
            <v>6.4299216000000001</v>
          </cell>
          <cell r="S423">
            <v>109.20362388244359</v>
          </cell>
          <cell r="T423">
            <v>356</v>
          </cell>
          <cell r="U423">
            <v>437.5</v>
          </cell>
          <cell r="V423">
            <v>500</v>
          </cell>
          <cell r="W423">
            <v>-2.4967896999999999E-2</v>
          </cell>
          <cell r="X423">
            <v>3.6444403E-2</v>
          </cell>
          <cell r="Y423">
            <v>5.304072E-2</v>
          </cell>
          <cell r="Z423">
            <v>0.20508056999999999</v>
          </cell>
          <cell r="AA423">
            <v>33.5</v>
          </cell>
          <cell r="AB423">
            <v>92.100000000000009</v>
          </cell>
          <cell r="AC423">
            <v>2.9000000000000004</v>
          </cell>
          <cell r="AD423">
            <v>85.7</v>
          </cell>
          <cell r="AE423">
            <v>53.55</v>
          </cell>
          <cell r="AF423">
            <v>59.5</v>
          </cell>
        </row>
        <row r="424">
          <cell r="A424" t="str">
            <v>INE195A01028</v>
          </cell>
          <cell r="C424" t="str">
            <v>Supreme Industries Limited</v>
          </cell>
          <cell r="E424" t="str">
            <v>India</v>
          </cell>
          <cell r="G424">
            <v>3641.25</v>
          </cell>
          <cell r="H424">
            <v>44.496383999999999</v>
          </cell>
          <cell r="I424">
            <v>0.65384615384615385</v>
          </cell>
          <cell r="J424">
            <v>17</v>
          </cell>
          <cell r="K424">
            <v>26</v>
          </cell>
          <cell r="L424">
            <v>-0.18348162000000001</v>
          </cell>
          <cell r="M424">
            <v>82.337524000000002</v>
          </cell>
          <cell r="N424">
            <v>82.488879999999995</v>
          </cell>
          <cell r="O424">
            <v>-0.18348654994466695</v>
          </cell>
          <cell r="P424">
            <v>36.177616</v>
          </cell>
          <cell r="Q424">
            <v>82.337524000000002</v>
          </cell>
          <cell r="R424">
            <v>60.463332999999999</v>
          </cell>
          <cell r="S424">
            <v>36.177613629073349</v>
          </cell>
          <cell r="T424">
            <v>2020</v>
          </cell>
          <cell r="U424">
            <v>3134.5</v>
          </cell>
          <cell r="V424">
            <v>3530</v>
          </cell>
          <cell r="W424">
            <v>1.4507308999999999E-2</v>
          </cell>
          <cell r="X424">
            <v>2.2612434000000001E-2</v>
          </cell>
          <cell r="Y424">
            <v>2.6237390999999999E-2</v>
          </cell>
          <cell r="Z424">
            <v>0.20508056999999999</v>
          </cell>
          <cell r="AA424">
            <v>28.7</v>
          </cell>
          <cell r="AB424">
            <v>77.3</v>
          </cell>
          <cell r="AC424">
            <v>66.100000000000009</v>
          </cell>
          <cell r="AD424">
            <v>53.5</v>
          </cell>
          <cell r="AE424">
            <v>56.400000000000006</v>
          </cell>
          <cell r="AF424">
            <v>66.100000000000009</v>
          </cell>
        </row>
        <row r="425">
          <cell r="A425" t="str">
            <v>INE663A01033</v>
          </cell>
          <cell r="C425" t="str">
            <v>Supreme Petrochem Limited</v>
          </cell>
          <cell r="E425" t="str">
            <v>India</v>
          </cell>
          <cell r="G425">
            <v>449.85</v>
          </cell>
          <cell r="H425">
            <v>5.4972053000000001</v>
          </cell>
          <cell r="I425">
            <v>1</v>
          </cell>
          <cell r="J425">
            <v>1</v>
          </cell>
          <cell r="K425">
            <v>1</v>
          </cell>
          <cell r="L425">
            <v>0</v>
          </cell>
          <cell r="M425">
            <v>32.4</v>
          </cell>
          <cell r="N425">
            <v>32.4</v>
          </cell>
          <cell r="O425">
            <v>0</v>
          </cell>
          <cell r="P425">
            <v>31.174091000000001</v>
          </cell>
          <cell r="Q425">
            <v>32.4</v>
          </cell>
          <cell r="R425">
            <v>24.7</v>
          </cell>
          <cell r="S425">
            <v>31.174089068825907</v>
          </cell>
          <cell r="T425">
            <v>467</v>
          </cell>
          <cell r="U425">
            <v>467</v>
          </cell>
          <cell r="V425">
            <v>467</v>
          </cell>
          <cell r="W425">
            <v>0</v>
          </cell>
          <cell r="X425">
            <v>7.2024009999999999E-2</v>
          </cell>
          <cell r="Y425">
            <v>8.6473270000000005E-2</v>
          </cell>
          <cell r="Z425">
            <v>0.20508056999999999</v>
          </cell>
          <cell r="AA425">
            <v>33.5</v>
          </cell>
          <cell r="AB425">
            <v>70.899999999999991</v>
          </cell>
          <cell r="AC425">
            <v>13.900000000000002</v>
          </cell>
          <cell r="AD425">
            <v>85.7</v>
          </cell>
          <cell r="AE425">
            <v>51</v>
          </cell>
          <cell r="AF425">
            <v>53.900000000000006</v>
          </cell>
        </row>
        <row r="426">
          <cell r="A426" t="str">
            <v>INE03QK01018</v>
          </cell>
          <cell r="C426" t="str">
            <v>Suven Pharmaceuticals Ltd.</v>
          </cell>
          <cell r="E426" t="str">
            <v>India</v>
          </cell>
          <cell r="G426">
            <v>483.3</v>
          </cell>
          <cell r="H426">
            <v>5.9059667999999999</v>
          </cell>
          <cell r="I426">
            <v>1</v>
          </cell>
          <cell r="J426">
            <v>2</v>
          </cell>
          <cell r="K426">
            <v>2</v>
          </cell>
          <cell r="L426">
            <v>0</v>
          </cell>
          <cell r="M426">
            <v>18.7</v>
          </cell>
          <cell r="N426">
            <v>18.7</v>
          </cell>
          <cell r="O426">
            <v>0</v>
          </cell>
          <cell r="P426">
            <v>17.057905000000002</v>
          </cell>
          <cell r="Q426">
            <v>18.7</v>
          </cell>
          <cell r="R426">
            <v>15.975</v>
          </cell>
          <cell r="S426">
            <v>17.057902973395933</v>
          </cell>
          <cell r="T426">
            <v>605</v>
          </cell>
          <cell r="U426">
            <v>605</v>
          </cell>
          <cell r="V426">
            <v>605</v>
          </cell>
          <cell r="W426">
            <v>0</v>
          </cell>
          <cell r="X426">
            <v>3.8692329999999997E-2</v>
          </cell>
          <cell r="Y426">
            <v>4.3658186000000002E-2</v>
          </cell>
          <cell r="Z426">
            <v>0.20508056999999999</v>
          </cell>
          <cell r="AA426">
            <v>33.5</v>
          </cell>
          <cell r="AB426">
            <v>49.6</v>
          </cell>
          <cell r="AC426">
            <v>13.900000000000002</v>
          </cell>
          <cell r="AD426">
            <v>85.7</v>
          </cell>
          <cell r="AE426">
            <v>45.674999999999997</v>
          </cell>
          <cell r="AF426">
            <v>44.4</v>
          </cell>
        </row>
        <row r="427">
          <cell r="A427" t="str">
            <v>INE040H01021</v>
          </cell>
          <cell r="C427" t="str">
            <v>Suzlon Energy Ltd</v>
          </cell>
          <cell r="E427" t="str">
            <v>India</v>
          </cell>
          <cell r="G427">
            <v>20</v>
          </cell>
          <cell r="H427">
            <v>0.2444017</v>
          </cell>
          <cell r="I427">
            <v>1</v>
          </cell>
          <cell r="J427">
            <v>1</v>
          </cell>
          <cell r="K427">
            <v>1</v>
          </cell>
          <cell r="L427">
            <v>0</v>
          </cell>
          <cell r="M427">
            <v>0.5</v>
          </cell>
          <cell r="N427">
            <v>0</v>
          </cell>
          <cell r="O427">
            <v>0</v>
          </cell>
          <cell r="P427">
            <v>0</v>
          </cell>
          <cell r="Q427">
            <v>0.5</v>
          </cell>
          <cell r="R427">
            <v>0</v>
          </cell>
          <cell r="S427">
            <v>0</v>
          </cell>
          <cell r="T427">
            <v>22</v>
          </cell>
          <cell r="U427">
            <v>22</v>
          </cell>
          <cell r="V427">
            <v>22</v>
          </cell>
          <cell r="W427">
            <v>0</v>
          </cell>
          <cell r="X427">
            <v>2.5000000000000001E-2</v>
          </cell>
          <cell r="Y427">
            <v>4.4999997999999999E-2</v>
          </cell>
          <cell r="Z427">
            <v>0.20508056999999999</v>
          </cell>
          <cell r="AA427">
            <v>33.5</v>
          </cell>
          <cell r="AB427">
            <v>11.600000000000001</v>
          </cell>
          <cell r="AC427">
            <v>13.900000000000002</v>
          </cell>
          <cell r="AD427">
            <v>85.7</v>
          </cell>
          <cell r="AE427">
            <v>36.174999999999997</v>
          </cell>
          <cell r="AF427">
            <v>28.4</v>
          </cell>
        </row>
        <row r="428">
          <cell r="A428" t="str">
            <v>INE665A01038</v>
          </cell>
          <cell r="C428" t="str">
            <v>Swan Energy Limited</v>
          </cell>
          <cell r="E428" t="str">
            <v>India</v>
          </cell>
          <cell r="G428">
            <v>228.65</v>
          </cell>
          <cell r="H428">
            <v>2.7941221999999999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 t="e">
            <v>#N/A</v>
          </cell>
          <cell r="Z428">
            <v>0.20508056999999999</v>
          </cell>
          <cell r="AA428">
            <v>33.5</v>
          </cell>
          <cell r="AB428">
            <v>11.600000000000001</v>
          </cell>
          <cell r="AC428">
            <v>13.900000000000002</v>
          </cell>
          <cell r="AD428">
            <v>1.7000000000000002</v>
          </cell>
          <cell r="AE428">
            <v>15.175000000000001</v>
          </cell>
          <cell r="AF428">
            <v>1.7000000000000002</v>
          </cell>
        </row>
        <row r="429">
          <cell r="A429" t="str">
            <v>INE225D01027</v>
          </cell>
          <cell r="C429" t="str">
            <v>Symphony Limited</v>
          </cell>
          <cell r="E429" t="str">
            <v>India</v>
          </cell>
          <cell r="G429">
            <v>872.8</v>
          </cell>
          <cell r="H429">
            <v>10.665689</v>
          </cell>
          <cell r="I429">
            <v>0.44444444444444442</v>
          </cell>
          <cell r="J429">
            <v>4</v>
          </cell>
          <cell r="K429">
            <v>9</v>
          </cell>
          <cell r="L429">
            <v>-1.6021426999999999</v>
          </cell>
          <cell r="M429">
            <v>24.907778</v>
          </cell>
          <cell r="N429">
            <v>25.313334000000001</v>
          </cell>
          <cell r="O429">
            <v>-1.6021437555400642</v>
          </cell>
          <cell r="P429">
            <v>4.3301379999999998</v>
          </cell>
          <cell r="Q429">
            <v>24.907778</v>
          </cell>
          <cell r="R429">
            <v>23.873999999999999</v>
          </cell>
          <cell r="S429">
            <v>4.3301415766105356</v>
          </cell>
          <cell r="T429">
            <v>750</v>
          </cell>
          <cell r="U429">
            <v>975</v>
          </cell>
          <cell r="V429">
            <v>1198</v>
          </cell>
          <cell r="W429">
            <v>-7.7211492999999997E-3</v>
          </cell>
          <cell r="X429">
            <v>2.8537784E-2</v>
          </cell>
          <cell r="Y429">
            <v>3.5374022999999997E-2</v>
          </cell>
          <cell r="Z429">
            <v>0.20508056999999999</v>
          </cell>
          <cell r="AA429">
            <v>11.4</v>
          </cell>
          <cell r="AB429">
            <v>29.2</v>
          </cell>
          <cell r="AC429">
            <v>8.5</v>
          </cell>
          <cell r="AD429">
            <v>30.7</v>
          </cell>
          <cell r="AE429">
            <v>19.95</v>
          </cell>
          <cell r="AF429">
            <v>14.899999999999999</v>
          </cell>
        </row>
        <row r="430">
          <cell r="A430" t="str">
            <v>INE398R01022</v>
          </cell>
          <cell r="C430" t="str">
            <v>Syngene International Ltd.</v>
          </cell>
          <cell r="E430" t="str">
            <v>India</v>
          </cell>
          <cell r="G430">
            <v>772.95</v>
          </cell>
          <cell r="H430">
            <v>9.4455150000000003</v>
          </cell>
          <cell r="I430">
            <v>0.8571428571428571</v>
          </cell>
          <cell r="J430">
            <v>6</v>
          </cell>
          <cell r="K430">
            <v>7</v>
          </cell>
          <cell r="L430">
            <v>-0.112752</v>
          </cell>
          <cell r="M430">
            <v>14.584857</v>
          </cell>
          <cell r="N430">
            <v>14.601319999999999</v>
          </cell>
          <cell r="O430">
            <v>-0.11275008012974208</v>
          </cell>
          <cell r="P430">
            <v>24.522981999999999</v>
          </cell>
          <cell r="Q430">
            <v>14.584857</v>
          </cell>
          <cell r="R430">
            <v>11.712583</v>
          </cell>
          <cell r="S430">
            <v>24.522976699503431</v>
          </cell>
          <cell r="T430">
            <v>560</v>
          </cell>
          <cell r="U430">
            <v>740</v>
          </cell>
          <cell r="V430">
            <v>780</v>
          </cell>
          <cell r="W430">
            <v>-7.9103079999999996E-3</v>
          </cell>
          <cell r="X430">
            <v>1.8869081999999999E-2</v>
          </cell>
          <cell r="Y430">
            <v>2.6674343E-2</v>
          </cell>
          <cell r="Z430">
            <v>0.20508056999999999</v>
          </cell>
          <cell r="AA430">
            <v>29.7</v>
          </cell>
          <cell r="AB430">
            <v>63.1</v>
          </cell>
          <cell r="AC430">
            <v>8.3000000000000007</v>
          </cell>
          <cell r="AD430">
            <v>73.2</v>
          </cell>
          <cell r="AE430">
            <v>43.575000000000003</v>
          </cell>
          <cell r="AF430">
            <v>41.199999999999996</v>
          </cell>
        </row>
        <row r="431">
          <cell r="A431" t="str">
            <v>INE483C01032</v>
          </cell>
          <cell r="C431" t="str">
            <v>Tanla Platforms Ltd</v>
          </cell>
          <cell r="E431" t="str">
            <v>India</v>
          </cell>
          <cell r="G431">
            <v>1274.2</v>
          </cell>
          <cell r="H431">
            <v>15.570831</v>
          </cell>
          <cell r="I431">
            <v>1</v>
          </cell>
          <cell r="J431">
            <v>4</v>
          </cell>
          <cell r="K431">
            <v>4</v>
          </cell>
          <cell r="L431">
            <v>7.044778</v>
          </cell>
          <cell r="M431">
            <v>44.825000000000003</v>
          </cell>
          <cell r="N431">
            <v>41.875</v>
          </cell>
          <cell r="O431">
            <v>7.0447761194029956</v>
          </cell>
          <cell r="P431">
            <v>36.246197000000002</v>
          </cell>
          <cell r="Q431">
            <v>44.825000000000003</v>
          </cell>
          <cell r="R431">
            <v>32.9</v>
          </cell>
          <cell r="S431">
            <v>36.246200607902757</v>
          </cell>
          <cell r="T431">
            <v>848</v>
          </cell>
          <cell r="U431">
            <v>1399</v>
          </cell>
          <cell r="V431">
            <v>1539</v>
          </cell>
          <cell r="W431">
            <v>0.33668471999999999</v>
          </cell>
          <cell r="X431">
            <v>3.5178937E-2</v>
          </cell>
          <cell r="Y431">
            <v>4.298776E-2</v>
          </cell>
          <cell r="Z431">
            <v>0.20508056999999999</v>
          </cell>
          <cell r="AA431">
            <v>96.7</v>
          </cell>
          <cell r="AB431">
            <v>77.900000000000006</v>
          </cell>
          <cell r="AC431">
            <v>99.6</v>
          </cell>
          <cell r="AD431">
            <v>85.7</v>
          </cell>
          <cell r="AE431">
            <v>89.975000000000009</v>
          </cell>
          <cell r="AF431">
            <v>99.2</v>
          </cell>
        </row>
        <row r="432">
          <cell r="A432" t="str">
            <v>INE092A01019</v>
          </cell>
          <cell r="C432" t="str">
            <v>Tata Chemicals Limited</v>
          </cell>
          <cell r="E432" t="str">
            <v>India</v>
          </cell>
          <cell r="G432">
            <v>989.7</v>
          </cell>
          <cell r="H432">
            <v>12.094218</v>
          </cell>
          <cell r="I432">
            <v>0.625</v>
          </cell>
          <cell r="J432">
            <v>5</v>
          </cell>
          <cell r="K432">
            <v>8</v>
          </cell>
          <cell r="L432">
            <v>-0.58333849999999998</v>
          </cell>
          <cell r="M432">
            <v>100.552635</v>
          </cell>
          <cell r="N432">
            <v>101.14264</v>
          </cell>
          <cell r="O432">
            <v>-0.58333952920351928</v>
          </cell>
          <cell r="P432">
            <v>13.078500999999999</v>
          </cell>
          <cell r="Q432">
            <v>100.552635</v>
          </cell>
          <cell r="R432">
            <v>88.92286</v>
          </cell>
          <cell r="S432">
            <v>13.078498599797616</v>
          </cell>
          <cell r="T432">
            <v>916</v>
          </cell>
          <cell r="U432">
            <v>1105</v>
          </cell>
          <cell r="V432">
            <v>1160</v>
          </cell>
          <cell r="W432">
            <v>0</v>
          </cell>
          <cell r="X432">
            <v>0.101599105</v>
          </cell>
          <cell r="Y432">
            <v>0.10074608</v>
          </cell>
          <cell r="Z432">
            <v>0.20508056999999999</v>
          </cell>
          <cell r="AA432">
            <v>21.2</v>
          </cell>
          <cell r="AB432">
            <v>43.8</v>
          </cell>
          <cell r="AC432">
            <v>13.900000000000002</v>
          </cell>
          <cell r="AD432">
            <v>50</v>
          </cell>
          <cell r="AE432">
            <v>32.225000000000001</v>
          </cell>
          <cell r="AF432">
            <v>23.1</v>
          </cell>
        </row>
        <row r="433">
          <cell r="A433" t="str">
            <v>INE493A01027</v>
          </cell>
          <cell r="C433" t="str">
            <v>Tata Coffee Limited</v>
          </cell>
          <cell r="E433" t="str">
            <v>India</v>
          </cell>
          <cell r="G433">
            <v>250</v>
          </cell>
          <cell r="H433">
            <v>3.0550212999999999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 t="e">
            <v>#N/A</v>
          </cell>
          <cell r="Z433">
            <v>0.20508056999999999</v>
          </cell>
          <cell r="AA433">
            <v>33.5</v>
          </cell>
          <cell r="AB433">
            <v>11.600000000000001</v>
          </cell>
          <cell r="AC433">
            <v>13.900000000000002</v>
          </cell>
          <cell r="AD433">
            <v>1.7000000000000002</v>
          </cell>
          <cell r="AE433">
            <v>15.175000000000001</v>
          </cell>
          <cell r="AF433">
            <v>1.7000000000000002</v>
          </cell>
        </row>
        <row r="434">
          <cell r="A434" t="str">
            <v>INE151A01013</v>
          </cell>
          <cell r="C434" t="str">
            <v>Tata Communications Limited</v>
          </cell>
          <cell r="E434" t="str">
            <v>India</v>
          </cell>
          <cell r="G434">
            <v>1623.75</v>
          </cell>
          <cell r="H434">
            <v>19.842362999999999</v>
          </cell>
          <cell r="I434">
            <v>0.375</v>
          </cell>
          <cell r="J434">
            <v>3</v>
          </cell>
          <cell r="K434">
            <v>8</v>
          </cell>
          <cell r="L434">
            <v>-0.54777103999999999</v>
          </cell>
          <cell r="M434">
            <v>55.987499999999997</v>
          </cell>
          <cell r="N434">
            <v>56.295870000000001</v>
          </cell>
          <cell r="O434">
            <v>-0.54776664789086826</v>
          </cell>
          <cell r="P434">
            <v>-2.6206356999999998</v>
          </cell>
          <cell r="Q434">
            <v>55.987499999999997</v>
          </cell>
          <cell r="R434">
            <v>57.494213000000002</v>
          </cell>
          <cell r="S434">
            <v>-2.620634184522197</v>
          </cell>
          <cell r="T434">
            <v>1250</v>
          </cell>
          <cell r="U434">
            <v>1630</v>
          </cell>
          <cell r="V434">
            <v>1850</v>
          </cell>
          <cell r="W434">
            <v>7.5295897000000001E-2</v>
          </cell>
          <cell r="X434">
            <v>3.4480366999999998E-2</v>
          </cell>
          <cell r="Y434">
            <v>4.2979214000000002E-2</v>
          </cell>
          <cell r="Z434">
            <v>0.20508056999999999</v>
          </cell>
          <cell r="AA434">
            <v>22</v>
          </cell>
          <cell r="AB434">
            <v>8.6</v>
          </cell>
          <cell r="AC434">
            <v>91.4</v>
          </cell>
          <cell r="AD434">
            <v>23.200000000000003</v>
          </cell>
          <cell r="AE434">
            <v>36.299999999999997</v>
          </cell>
          <cell r="AF434">
            <v>30.4</v>
          </cell>
        </row>
        <row r="435">
          <cell r="A435" t="str">
            <v>INE467B01029</v>
          </cell>
          <cell r="C435" t="str">
            <v>Tata Consultancy Services Limited</v>
          </cell>
          <cell r="E435" t="str">
            <v>India</v>
          </cell>
          <cell r="G435">
            <v>3394.2</v>
          </cell>
          <cell r="H435">
            <v>41.477409999999999</v>
          </cell>
          <cell r="I435">
            <v>0.48837209302325579</v>
          </cell>
          <cell r="J435">
            <v>21</v>
          </cell>
          <cell r="K435">
            <v>43</v>
          </cell>
          <cell r="L435">
            <v>-0.98918329999999999</v>
          </cell>
          <cell r="M435">
            <v>127.48036999999999</v>
          </cell>
          <cell r="N435">
            <v>128.75398000000001</v>
          </cell>
          <cell r="O435">
            <v>-0.98918107230551167</v>
          </cell>
          <cell r="P435">
            <v>-1.3874192000000001</v>
          </cell>
          <cell r="Q435">
            <v>127.48036999999999</v>
          </cell>
          <cell r="R435">
            <v>129.27394000000001</v>
          </cell>
          <cell r="S435">
            <v>-1.3874180674001368</v>
          </cell>
          <cell r="T435">
            <v>2636</v>
          </cell>
          <cell r="U435">
            <v>3478.5</v>
          </cell>
          <cell r="V435">
            <v>4450</v>
          </cell>
          <cell r="W435">
            <v>-1.544227E-3</v>
          </cell>
          <cell r="X435">
            <v>3.7558300000000003E-2</v>
          </cell>
          <cell r="Y435">
            <v>4.1592776999999997E-2</v>
          </cell>
          <cell r="Z435">
            <v>0.20508056999999999</v>
          </cell>
          <cell r="AA435">
            <v>16.2</v>
          </cell>
          <cell r="AB435">
            <v>10.199999999999999</v>
          </cell>
          <cell r="AC435">
            <v>13.100000000000001</v>
          </cell>
          <cell r="AD435">
            <v>35</v>
          </cell>
          <cell r="AE435">
            <v>18.625</v>
          </cell>
          <cell r="AF435">
            <v>14.099999999999998</v>
          </cell>
        </row>
        <row r="436">
          <cell r="A436" t="str">
            <v>INE192A01025</v>
          </cell>
          <cell r="C436" t="str">
            <v>Tata Consumer Products Limited</v>
          </cell>
          <cell r="E436" t="str">
            <v>India</v>
          </cell>
          <cell r="G436">
            <v>862.65</v>
          </cell>
          <cell r="H436">
            <v>10.5416565</v>
          </cell>
          <cell r="I436">
            <v>0.84615384615384615</v>
          </cell>
          <cell r="J436">
            <v>22</v>
          </cell>
          <cell r="K436">
            <v>26</v>
          </cell>
          <cell r="L436">
            <v>-0.32137102000000001</v>
          </cell>
          <cell r="M436">
            <v>15.166458</v>
          </cell>
          <cell r="N436">
            <v>15.215356</v>
          </cell>
          <cell r="O436">
            <v>-0.32137269742488206</v>
          </cell>
          <cell r="P436">
            <v>21.273254000000001</v>
          </cell>
          <cell r="Q436">
            <v>15.166458</v>
          </cell>
          <cell r="R436">
            <v>12.506021</v>
          </cell>
          <cell r="S436">
            <v>21.273249101372848</v>
          </cell>
          <cell r="T436">
            <v>738</v>
          </cell>
          <cell r="U436">
            <v>870</v>
          </cell>
          <cell r="V436">
            <v>1020</v>
          </cell>
          <cell r="W436">
            <v>-3.2574817999999998E-3</v>
          </cell>
          <cell r="X436">
            <v>1.7581241000000001E-2</v>
          </cell>
          <cell r="Y436">
            <v>2.0603485000000001E-2</v>
          </cell>
          <cell r="Z436">
            <v>0.20508056999999999</v>
          </cell>
          <cell r="AA436">
            <v>25.7</v>
          </cell>
          <cell r="AB436">
            <v>57.699999999999996</v>
          </cell>
          <cell r="AC436">
            <v>11.3</v>
          </cell>
          <cell r="AD436">
            <v>72.3</v>
          </cell>
          <cell r="AE436">
            <v>41.75</v>
          </cell>
          <cell r="AF436">
            <v>38.200000000000003</v>
          </cell>
        </row>
        <row r="437">
          <cell r="A437" t="str">
            <v>INE670A01012</v>
          </cell>
          <cell r="C437" t="str">
            <v>Tata Elxsi Limited</v>
          </cell>
          <cell r="E437" t="str">
            <v>India</v>
          </cell>
          <cell r="G437">
            <v>7253.85</v>
          </cell>
          <cell r="H437">
            <v>88.642660000000006</v>
          </cell>
          <cell r="I437">
            <v>0.25</v>
          </cell>
          <cell r="J437">
            <v>2</v>
          </cell>
          <cell r="K437">
            <v>8</v>
          </cell>
          <cell r="L437">
            <v>-2.7373086999999998</v>
          </cell>
          <cell r="M437">
            <v>133.41285999999999</v>
          </cell>
          <cell r="N437">
            <v>137.16756000000001</v>
          </cell>
          <cell r="O437">
            <v>-2.7373090255451205</v>
          </cell>
          <cell r="P437">
            <v>10.222121</v>
          </cell>
          <cell r="Q437">
            <v>133.41285999999999</v>
          </cell>
          <cell r="R437">
            <v>121.04</v>
          </cell>
          <cell r="S437">
            <v>10.222124917382679</v>
          </cell>
          <cell r="T437">
            <v>4500</v>
          </cell>
          <cell r="U437">
            <v>6335</v>
          </cell>
          <cell r="V437">
            <v>8406</v>
          </cell>
          <cell r="W437">
            <v>2.5276774999999998E-2</v>
          </cell>
          <cell r="X437">
            <v>1.8392005999999999E-2</v>
          </cell>
          <cell r="Y437">
            <v>2.2102745E-2</v>
          </cell>
          <cell r="Z437">
            <v>0.20508056999999999</v>
          </cell>
          <cell r="AA437">
            <v>8.2000000000000011</v>
          </cell>
          <cell r="AB437">
            <v>39.200000000000003</v>
          </cell>
          <cell r="AC437">
            <v>74.7</v>
          </cell>
          <cell r="AD437">
            <v>16.7</v>
          </cell>
          <cell r="AE437">
            <v>34.700000000000003</v>
          </cell>
          <cell r="AF437">
            <v>26</v>
          </cell>
        </row>
        <row r="438">
          <cell r="A438" t="str">
            <v>INE672A01018</v>
          </cell>
          <cell r="C438" t="str">
            <v>Tata Investment Corporation Limited</v>
          </cell>
          <cell r="E438" t="str">
            <v>India</v>
          </cell>
          <cell r="G438">
            <v>2357.6999999999998</v>
          </cell>
          <cell r="H438">
            <v>28.811292999999999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 t="e">
            <v>#N/A</v>
          </cell>
          <cell r="Z438">
            <v>0.20508056999999999</v>
          </cell>
          <cell r="AA438">
            <v>33.5</v>
          </cell>
          <cell r="AB438">
            <v>11.600000000000001</v>
          </cell>
          <cell r="AC438">
            <v>13.900000000000002</v>
          </cell>
          <cell r="AD438">
            <v>1.7000000000000002</v>
          </cell>
          <cell r="AE438">
            <v>15.175000000000001</v>
          </cell>
          <cell r="AF438">
            <v>1.7000000000000002</v>
          </cell>
        </row>
        <row r="439">
          <cell r="A439" t="str">
            <v>INE155A01022</v>
          </cell>
          <cell r="C439" t="str">
            <v>Tata Motors Limited</v>
          </cell>
          <cell r="E439" t="str">
            <v>India</v>
          </cell>
          <cell r="G439">
            <v>629.25</v>
          </cell>
          <cell r="H439">
            <v>7.6894884000000001</v>
          </cell>
          <cell r="I439">
            <v>0.77777777777777779</v>
          </cell>
          <cell r="J439">
            <v>28</v>
          </cell>
          <cell r="K439">
            <v>36</v>
          </cell>
          <cell r="L439">
            <v>1.8874549</v>
          </cell>
          <cell r="M439">
            <v>35.927950000000003</v>
          </cell>
          <cell r="N439">
            <v>35.262390000000003</v>
          </cell>
          <cell r="O439">
            <v>1.8874500565616792</v>
          </cell>
          <cell r="P439">
            <v>100000</v>
          </cell>
          <cell r="Q439">
            <v>35.927950000000003</v>
          </cell>
          <cell r="R439">
            <v>-1.0855732</v>
          </cell>
          <cell r="S439">
            <v>-3409.5833611220323</v>
          </cell>
          <cell r="T439">
            <v>401</v>
          </cell>
          <cell r="U439">
            <v>633.5</v>
          </cell>
          <cell r="V439">
            <v>727</v>
          </cell>
          <cell r="W439">
            <v>4.424869E-2</v>
          </cell>
          <cell r="X439">
            <v>5.7096463E-2</v>
          </cell>
          <cell r="Y439">
            <v>7.3143040000000006E-2</v>
          </cell>
          <cell r="Z439">
            <v>0.20508056999999999</v>
          </cell>
          <cell r="AA439">
            <v>89.7</v>
          </cell>
          <cell r="AB439">
            <v>96.7</v>
          </cell>
          <cell r="AC439">
            <v>84.399999999999991</v>
          </cell>
          <cell r="AD439">
            <v>63.800000000000004</v>
          </cell>
          <cell r="AE439">
            <v>83.65</v>
          </cell>
          <cell r="AF439">
            <v>97.2</v>
          </cell>
        </row>
        <row r="440">
          <cell r="A440" t="str">
            <v>IN9155A01020</v>
          </cell>
          <cell r="C440" t="str">
            <v>Tata Motors Limited Class A</v>
          </cell>
          <cell r="E440" t="str">
            <v>India</v>
          </cell>
          <cell r="G440">
            <v>357.75</v>
          </cell>
          <cell r="H440">
            <v>4.3717350000000001</v>
          </cell>
          <cell r="I440">
            <v>0.5</v>
          </cell>
          <cell r="J440">
            <v>1</v>
          </cell>
          <cell r="K440">
            <v>2</v>
          </cell>
          <cell r="L440">
            <v>3.3109552999999998</v>
          </cell>
          <cell r="M440">
            <v>36.216270000000002</v>
          </cell>
          <cell r="N440">
            <v>35.055594999999997</v>
          </cell>
          <cell r="O440">
            <v>3.3109550700822554</v>
          </cell>
          <cell r="P440">
            <v>100000</v>
          </cell>
          <cell r="Q440">
            <v>36.216270000000002</v>
          </cell>
          <cell r="R440">
            <v>-1.0269687000000001</v>
          </cell>
          <cell r="S440">
            <v>-3626.5213048849491</v>
          </cell>
          <cell r="T440">
            <v>356</v>
          </cell>
          <cell r="U440">
            <v>356</v>
          </cell>
          <cell r="V440">
            <v>356</v>
          </cell>
          <cell r="W440">
            <v>0.15210356</v>
          </cell>
          <cell r="X440">
            <v>0.10123346</v>
          </cell>
          <cell r="Y440">
            <v>0.13134831</v>
          </cell>
          <cell r="Z440">
            <v>0.20508056999999999</v>
          </cell>
          <cell r="AA440">
            <v>92.300000000000011</v>
          </cell>
          <cell r="AB440">
            <v>96.7</v>
          </cell>
          <cell r="AC440">
            <v>97.6</v>
          </cell>
          <cell r="AD440">
            <v>35.699999999999996</v>
          </cell>
          <cell r="AE440">
            <v>80.575000000000003</v>
          </cell>
          <cell r="AF440">
            <v>95.399999999999991</v>
          </cell>
        </row>
        <row r="441">
          <cell r="A441" t="str">
            <v>INE245A01021</v>
          </cell>
          <cell r="C441" t="str">
            <v>Tata Power Company Limited</v>
          </cell>
          <cell r="E441" t="str">
            <v>India</v>
          </cell>
          <cell r="G441">
            <v>217.35</v>
          </cell>
          <cell r="H441">
            <v>2.6560353999999999</v>
          </cell>
          <cell r="I441">
            <v>0.5</v>
          </cell>
          <cell r="J441">
            <v>9</v>
          </cell>
          <cell r="K441">
            <v>18</v>
          </cell>
          <cell r="L441">
            <v>-2.9184489999999998</v>
          </cell>
          <cell r="M441">
            <v>10.302576999999999</v>
          </cell>
          <cell r="N441">
            <v>10.612291000000001</v>
          </cell>
          <cell r="O441">
            <v>-2.9184461677502216</v>
          </cell>
          <cell r="P441">
            <v>-5.9433949999999998</v>
          </cell>
          <cell r="Q441">
            <v>10.302576999999999</v>
          </cell>
          <cell r="R441">
            <v>10.953592</v>
          </cell>
          <cell r="S441">
            <v>-5.9433928157996085</v>
          </cell>
          <cell r="T441">
            <v>179</v>
          </cell>
          <cell r="U441">
            <v>220</v>
          </cell>
          <cell r="V441">
            <v>272</v>
          </cell>
          <cell r="W441">
            <v>3.6890425999999998E-3</v>
          </cell>
          <cell r="X441">
            <v>4.7400860000000003E-2</v>
          </cell>
          <cell r="Y441">
            <v>5.2425119999999999E-2</v>
          </cell>
          <cell r="Z441">
            <v>0.20508056999999999</v>
          </cell>
          <cell r="AA441">
            <v>7.1999999999999993</v>
          </cell>
          <cell r="AB441">
            <v>6</v>
          </cell>
          <cell r="AC441">
            <v>51.300000000000004</v>
          </cell>
          <cell r="AD441">
            <v>35.699999999999996</v>
          </cell>
          <cell r="AE441">
            <v>25.049999999999997</v>
          </cell>
          <cell r="AF441">
            <v>17.100000000000001</v>
          </cell>
        </row>
        <row r="442">
          <cell r="A442" t="str">
            <v>INE081A01020</v>
          </cell>
          <cell r="C442" t="str">
            <v>Tata Steel Limited</v>
          </cell>
          <cell r="E442" t="str">
            <v>India</v>
          </cell>
          <cell r="G442">
            <v>115.45</v>
          </cell>
          <cell r="H442">
            <v>1.4108087</v>
          </cell>
          <cell r="I442">
            <v>0.7931034482758621</v>
          </cell>
          <cell r="J442">
            <v>23</v>
          </cell>
          <cell r="K442">
            <v>29</v>
          </cell>
          <cell r="L442">
            <v>-2.896128</v>
          </cell>
          <cell r="M442">
            <v>9.3746740000000006</v>
          </cell>
          <cell r="N442">
            <v>9.6542739999999991</v>
          </cell>
          <cell r="O442">
            <v>-2.8961266274398101</v>
          </cell>
          <cell r="P442">
            <v>17.574905000000001</v>
          </cell>
          <cell r="Q442">
            <v>9.3746740000000006</v>
          </cell>
          <cell r="R442">
            <v>7.9733634000000002</v>
          </cell>
          <cell r="S442">
            <v>17.574899445822332</v>
          </cell>
          <cell r="T442">
            <v>71</v>
          </cell>
          <cell r="U442">
            <v>130</v>
          </cell>
          <cell r="V442">
            <v>155</v>
          </cell>
          <cell r="W442">
            <v>1.5452371999999999E-3</v>
          </cell>
          <cell r="X442">
            <v>8.1201159999999994E-2</v>
          </cell>
          <cell r="Y442">
            <v>0.12168423</v>
          </cell>
          <cell r="Z442">
            <v>0.20508056999999999</v>
          </cell>
          <cell r="AA442">
            <v>7.3999999999999995</v>
          </cell>
          <cell r="AB442">
            <v>51.1</v>
          </cell>
          <cell r="AC442">
            <v>46.6</v>
          </cell>
          <cell r="AD442">
            <v>64.099999999999994</v>
          </cell>
          <cell r="AE442">
            <v>42.3</v>
          </cell>
          <cell r="AF442">
            <v>39.800000000000004</v>
          </cell>
        </row>
        <row r="443">
          <cell r="A443" t="str">
            <v>INE517B01013</v>
          </cell>
          <cell r="C443" t="str">
            <v>Tata Teleservices (Maharashtra) Limited</v>
          </cell>
          <cell r="E443" t="str">
            <v>India</v>
          </cell>
          <cell r="G443">
            <v>79.59</v>
          </cell>
          <cell r="H443">
            <v>0.97259647000000005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 t="e">
            <v>#N/A</v>
          </cell>
          <cell r="Z443">
            <v>0.20508056999999999</v>
          </cell>
          <cell r="AA443">
            <v>33.5</v>
          </cell>
          <cell r="AB443">
            <v>11.600000000000001</v>
          </cell>
          <cell r="AC443">
            <v>13.900000000000002</v>
          </cell>
          <cell r="AD443">
            <v>1.7000000000000002</v>
          </cell>
          <cell r="AE443">
            <v>15.175000000000001</v>
          </cell>
          <cell r="AF443">
            <v>1.7000000000000002</v>
          </cell>
        </row>
        <row r="444">
          <cell r="A444" t="str">
            <v>INE586V01016</v>
          </cell>
          <cell r="C444" t="str">
            <v>TCI Express Ltd.</v>
          </cell>
          <cell r="E444" t="str">
            <v>India</v>
          </cell>
          <cell r="G444">
            <v>1490.1</v>
          </cell>
          <cell r="H444">
            <v>18.209147999999999</v>
          </cell>
          <cell r="I444">
            <v>0.83333333333333337</v>
          </cell>
          <cell r="J444">
            <v>10</v>
          </cell>
          <cell r="K444">
            <v>12</v>
          </cell>
          <cell r="L444">
            <v>0</v>
          </cell>
          <cell r="M444">
            <v>45.372726</v>
          </cell>
          <cell r="N444">
            <v>45.372726</v>
          </cell>
          <cell r="O444">
            <v>0</v>
          </cell>
          <cell r="P444">
            <v>19.192803999999999</v>
          </cell>
          <cell r="Q444">
            <v>45.372726</v>
          </cell>
          <cell r="R444">
            <v>38.066665999999998</v>
          </cell>
          <cell r="S444">
            <v>19.192802437702316</v>
          </cell>
          <cell r="T444">
            <v>1400</v>
          </cell>
          <cell r="U444">
            <v>1798</v>
          </cell>
          <cell r="V444">
            <v>2500</v>
          </cell>
          <cell r="W444">
            <v>0</v>
          </cell>
          <cell r="X444">
            <v>3.0449449999999999E-2</v>
          </cell>
          <cell r="Y444">
            <v>3.6605230000000002E-2</v>
          </cell>
          <cell r="Z444">
            <v>0.20508056999999999</v>
          </cell>
          <cell r="AA444">
            <v>33.5</v>
          </cell>
          <cell r="AB444">
            <v>53.900000000000006</v>
          </cell>
          <cell r="AC444">
            <v>13.900000000000002</v>
          </cell>
          <cell r="AD444">
            <v>67.800000000000011</v>
          </cell>
          <cell r="AE444">
            <v>42.275000000000006</v>
          </cell>
          <cell r="AF444">
            <v>39.6</v>
          </cell>
        </row>
        <row r="445">
          <cell r="A445" t="str">
            <v>INE778U01029</v>
          </cell>
          <cell r="C445" t="str">
            <v>TCNS Clothing Co. Limited</v>
          </cell>
          <cell r="E445" t="str">
            <v>India</v>
          </cell>
          <cell r="G445">
            <v>414.1</v>
          </cell>
          <cell r="H445">
            <v>5.0603369999999996</v>
          </cell>
          <cell r="I445">
            <v>0</v>
          </cell>
          <cell r="J445">
            <v>0</v>
          </cell>
          <cell r="K445">
            <v>3</v>
          </cell>
          <cell r="L445">
            <v>-24.373999999999999</v>
          </cell>
          <cell r="M445">
            <v>3.8878442999999998</v>
          </cell>
          <cell r="N445">
            <v>5.1408833999999999</v>
          </cell>
          <cell r="O445">
            <v>-24.374003502977715</v>
          </cell>
          <cell r="P445">
            <v>-48.775860000000002</v>
          </cell>
          <cell r="Q445">
            <v>3.8878442999999998</v>
          </cell>
          <cell r="R445">
            <v>7.5898665999999997</v>
          </cell>
          <cell r="S445">
            <v>-48.775854637550545</v>
          </cell>
          <cell r="T445">
            <v>410</v>
          </cell>
          <cell r="U445">
            <v>439</v>
          </cell>
          <cell r="V445">
            <v>451</v>
          </cell>
          <cell r="W445">
            <v>-2.1820895999999999E-2</v>
          </cell>
          <cell r="X445">
            <v>9.3886600000000001E-3</v>
          </cell>
          <cell r="Y445">
            <v>1.840106E-2</v>
          </cell>
          <cell r="Z445">
            <v>0.20508056999999999</v>
          </cell>
          <cell r="AA445">
            <v>1.4000000000000001</v>
          </cell>
          <cell r="AB445">
            <v>0.8</v>
          </cell>
          <cell r="AC445">
            <v>3.9</v>
          </cell>
          <cell r="AD445">
            <v>1.7000000000000002</v>
          </cell>
          <cell r="AE445">
            <v>1.95</v>
          </cell>
          <cell r="AF445">
            <v>0.1</v>
          </cell>
        </row>
        <row r="446">
          <cell r="A446" t="str">
            <v>INE985S01024</v>
          </cell>
          <cell r="C446" t="str">
            <v>TeamLease Services Limited</v>
          </cell>
          <cell r="E446" t="str">
            <v>India</v>
          </cell>
          <cell r="G446">
            <v>2395.4499999999998</v>
          </cell>
          <cell r="H446">
            <v>29.272601999999999</v>
          </cell>
          <cell r="I446">
            <v>0.5</v>
          </cell>
          <cell r="J446">
            <v>4</v>
          </cell>
          <cell r="K446">
            <v>8</v>
          </cell>
          <cell r="L446">
            <v>0.39487147</v>
          </cell>
          <cell r="M446">
            <v>79.452179999999998</v>
          </cell>
          <cell r="N446">
            <v>79.139679999999998</v>
          </cell>
          <cell r="O446">
            <v>0.39487144754692949</v>
          </cell>
          <cell r="P446">
            <v>11.3072815</v>
          </cell>
          <cell r="Q446">
            <v>79.452179999999998</v>
          </cell>
          <cell r="R446">
            <v>71.380936000000005</v>
          </cell>
          <cell r="S446">
            <v>11.307282381391005</v>
          </cell>
          <cell r="T446">
            <v>2300</v>
          </cell>
          <cell r="U446">
            <v>2520</v>
          </cell>
          <cell r="V446">
            <v>3072</v>
          </cell>
          <cell r="W446">
            <v>1.6616166000000002E-2</v>
          </cell>
          <cell r="X446">
            <v>3.3167954999999999E-2</v>
          </cell>
          <cell r="Y446">
            <v>4.4132291999999997E-2</v>
          </cell>
          <cell r="Z446">
            <v>0.20508056999999999</v>
          </cell>
          <cell r="AA446">
            <v>79.5</v>
          </cell>
          <cell r="AB446">
            <v>41.199999999999996</v>
          </cell>
          <cell r="AC446">
            <v>67.900000000000006</v>
          </cell>
          <cell r="AD446">
            <v>35.699999999999996</v>
          </cell>
          <cell r="AE446">
            <v>56.074999999999996</v>
          </cell>
          <cell r="AF446">
            <v>65.7</v>
          </cell>
        </row>
        <row r="447">
          <cell r="A447" t="str">
            <v>INE669C01036</v>
          </cell>
          <cell r="C447" t="str">
            <v>Tech Mahindra Limited</v>
          </cell>
          <cell r="E447" t="str">
            <v>India</v>
          </cell>
          <cell r="G447">
            <v>1161.75</v>
          </cell>
          <cell r="H447">
            <v>14.196683</v>
          </cell>
          <cell r="I447">
            <v>0.45</v>
          </cell>
          <cell r="J447">
            <v>18</v>
          </cell>
          <cell r="K447">
            <v>40</v>
          </cell>
          <cell r="L447">
            <v>-2.7471230000000002</v>
          </cell>
          <cell r="M447">
            <v>60.480457000000001</v>
          </cell>
          <cell r="N447">
            <v>62.188859999999998</v>
          </cell>
          <cell r="O447">
            <v>-2.7471206257840941</v>
          </cell>
          <cell r="P447">
            <v>4.1900672999999999</v>
          </cell>
          <cell r="Q447">
            <v>60.480457000000001</v>
          </cell>
          <cell r="R447">
            <v>58.048200000000001</v>
          </cell>
          <cell r="S447">
            <v>4.1900644636698514</v>
          </cell>
          <cell r="T447">
            <v>900</v>
          </cell>
          <cell r="U447">
            <v>1125</v>
          </cell>
          <cell r="V447">
            <v>1340</v>
          </cell>
          <cell r="W447">
            <v>1.2706982E-2</v>
          </cell>
          <cell r="X447">
            <v>5.2059784999999997E-2</v>
          </cell>
          <cell r="Y447">
            <v>6.1492443000000001E-2</v>
          </cell>
          <cell r="Z447">
            <v>0.20508056999999999</v>
          </cell>
          <cell r="AA447">
            <v>8</v>
          </cell>
          <cell r="AB447">
            <v>28.999999999999996</v>
          </cell>
          <cell r="AC447">
            <v>64.900000000000006</v>
          </cell>
          <cell r="AD447">
            <v>31.3</v>
          </cell>
          <cell r="AE447">
            <v>33.300000000000004</v>
          </cell>
          <cell r="AF447">
            <v>24.3</v>
          </cell>
        </row>
        <row r="448">
          <cell r="A448" t="str">
            <v>INE010J01012</v>
          </cell>
          <cell r="C448" t="str">
            <v>Tejas Networks Ltd.</v>
          </cell>
          <cell r="E448" t="str">
            <v>India</v>
          </cell>
          <cell r="G448">
            <v>776.65</v>
          </cell>
          <cell r="H448">
            <v>9.490729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 t="e">
            <v>#N/A</v>
          </cell>
          <cell r="Z448">
            <v>0.20508056999999999</v>
          </cell>
          <cell r="AA448">
            <v>33.5</v>
          </cell>
          <cell r="AB448">
            <v>11.600000000000001</v>
          </cell>
          <cell r="AC448">
            <v>13.900000000000002</v>
          </cell>
          <cell r="AD448">
            <v>1.7000000000000002</v>
          </cell>
          <cell r="AE448">
            <v>15.175000000000001</v>
          </cell>
          <cell r="AF448">
            <v>1.7000000000000002</v>
          </cell>
        </row>
        <row r="449">
          <cell r="A449" t="str">
            <v>INE171A01029</v>
          </cell>
          <cell r="C449" t="str">
            <v>Federal Bank Ltd. (India)</v>
          </cell>
          <cell r="E449" t="str">
            <v>India</v>
          </cell>
          <cell r="G449">
            <v>133.94999999999999</v>
          </cell>
          <cell r="H449">
            <v>1.6368803000000001</v>
          </cell>
          <cell r="I449">
            <v>0.875</v>
          </cell>
          <cell r="J449">
            <v>28</v>
          </cell>
          <cell r="K449">
            <v>32</v>
          </cell>
          <cell r="L449">
            <v>-0.75535759999999996</v>
          </cell>
          <cell r="M449">
            <v>15.646962</v>
          </cell>
          <cell r="N449">
            <v>15.766052</v>
          </cell>
          <cell r="O449">
            <v>-0.75535714331019799</v>
          </cell>
          <cell r="P449">
            <v>13.748964000000001</v>
          </cell>
          <cell r="Q449">
            <v>15.646962</v>
          </cell>
          <cell r="R449">
            <v>13.755696</v>
          </cell>
          <cell r="S449">
            <v>13.748966246418949</v>
          </cell>
          <cell r="T449">
            <v>140</v>
          </cell>
          <cell r="U449">
            <v>160</v>
          </cell>
          <cell r="V449">
            <v>190</v>
          </cell>
          <cell r="W449">
            <v>-2.2065115E-2</v>
          </cell>
          <cell r="X449">
            <v>0.11681196000000001</v>
          </cell>
          <cell r="Y449">
            <v>0.13475957999999999</v>
          </cell>
          <cell r="Z449">
            <v>0.20508056999999999</v>
          </cell>
          <cell r="AA449">
            <v>19.2</v>
          </cell>
          <cell r="AB449">
            <v>45.2</v>
          </cell>
          <cell r="AC449">
            <v>3.6999999999999997</v>
          </cell>
          <cell r="AD449">
            <v>79.100000000000009</v>
          </cell>
          <cell r="AE449">
            <v>36.800000000000004</v>
          </cell>
          <cell r="AF449">
            <v>32</v>
          </cell>
        </row>
        <row r="450">
          <cell r="A450" t="str">
            <v>INE017A01032</v>
          </cell>
          <cell r="C450" t="str">
            <v>Great Eastern Shipping Co. Ltd.</v>
          </cell>
          <cell r="E450" t="str">
            <v>India</v>
          </cell>
          <cell r="G450">
            <v>777.75</v>
          </cell>
          <cell r="H450">
            <v>9.5041700000000002</v>
          </cell>
          <cell r="I450">
            <v>1</v>
          </cell>
          <cell r="J450">
            <v>2</v>
          </cell>
          <cell r="K450">
            <v>2</v>
          </cell>
          <cell r="L450">
            <v>8.4852339999999998E-2</v>
          </cell>
          <cell r="M450">
            <v>117.95</v>
          </cell>
          <cell r="N450">
            <v>117.85</v>
          </cell>
          <cell r="O450">
            <v>8.4853627492575967E-2</v>
          </cell>
          <cell r="P450">
            <v>-14.990993</v>
          </cell>
          <cell r="Q450">
            <v>117.95</v>
          </cell>
          <cell r="R450">
            <v>138.75</v>
          </cell>
          <cell r="S450">
            <v>-14.990990990990994</v>
          </cell>
          <cell r="T450">
            <v>874</v>
          </cell>
          <cell r="U450">
            <v>923</v>
          </cell>
          <cell r="V450">
            <v>972</v>
          </cell>
          <cell r="W450">
            <v>1.8763796999999999E-2</v>
          </cell>
          <cell r="X450">
            <v>0.1516554</v>
          </cell>
          <cell r="Y450">
            <v>0.10954676000000001</v>
          </cell>
          <cell r="Z450">
            <v>0.20508056999999999</v>
          </cell>
          <cell r="AA450">
            <v>71</v>
          </cell>
          <cell r="AB450">
            <v>4.3999999999999995</v>
          </cell>
          <cell r="AC450">
            <v>70.5</v>
          </cell>
          <cell r="AD450">
            <v>85.7</v>
          </cell>
          <cell r="AE450">
            <v>57.900000000000006</v>
          </cell>
          <cell r="AF450">
            <v>68.899999999999991</v>
          </cell>
        </row>
        <row r="451">
          <cell r="A451" t="str">
            <v>INE383A01012</v>
          </cell>
          <cell r="C451" t="str">
            <v>India Cements Ltd.</v>
          </cell>
          <cell r="E451" t="str">
            <v>India</v>
          </cell>
          <cell r="G451">
            <v>207.85</v>
          </cell>
          <cell r="H451">
            <v>2.5399446000000001</v>
          </cell>
          <cell r="I451">
            <v>0</v>
          </cell>
          <cell r="J451">
            <v>0</v>
          </cell>
          <cell r="K451">
            <v>7</v>
          </cell>
          <cell r="L451">
            <v>5.1020726999999999</v>
          </cell>
          <cell r="M451">
            <v>1.4714285</v>
          </cell>
          <cell r="N451">
            <v>1.4</v>
          </cell>
          <cell r="O451">
            <v>5.1020357142857131</v>
          </cell>
          <cell r="P451">
            <v>100000</v>
          </cell>
          <cell r="Q451">
            <v>1.4714285</v>
          </cell>
          <cell r="R451">
            <v>-8.0857139999999994</v>
          </cell>
          <cell r="S451">
            <v>-118.19787961829964</v>
          </cell>
          <cell r="T451">
            <v>112</v>
          </cell>
          <cell r="U451">
            <v>147.5</v>
          </cell>
          <cell r="V451">
            <v>172</v>
          </cell>
          <cell r="W451">
            <v>3.0179743999999998E-2</v>
          </cell>
          <cell r="X451">
            <v>7.0792804000000004E-3</v>
          </cell>
          <cell r="Y451">
            <v>3.4090519999999999E-2</v>
          </cell>
          <cell r="Z451">
            <v>0.20508056999999999</v>
          </cell>
          <cell r="AA451">
            <v>94.699999999999989</v>
          </cell>
          <cell r="AB451">
            <v>96.7</v>
          </cell>
          <cell r="AC451">
            <v>77.400000000000006</v>
          </cell>
          <cell r="AD451">
            <v>1.7000000000000002</v>
          </cell>
          <cell r="AE451">
            <v>67.624999999999986</v>
          </cell>
          <cell r="AF451">
            <v>82.8</v>
          </cell>
        </row>
        <row r="452">
          <cell r="A452" t="str">
            <v>INE053A01029</v>
          </cell>
          <cell r="C452" t="str">
            <v>Indian Hotels Co. Ltd.</v>
          </cell>
          <cell r="E452" t="str">
            <v>India</v>
          </cell>
          <cell r="G452">
            <v>391.95</v>
          </cell>
          <cell r="H452">
            <v>4.7896624000000001</v>
          </cell>
          <cell r="I452">
            <v>0.72222222222222221</v>
          </cell>
          <cell r="J452">
            <v>13</v>
          </cell>
          <cell r="K452">
            <v>18</v>
          </cell>
          <cell r="L452">
            <v>0.12875500000000001</v>
          </cell>
          <cell r="M452">
            <v>8.5800660000000004</v>
          </cell>
          <cell r="N452">
            <v>8.5690329999999992</v>
          </cell>
          <cell r="O452">
            <v>0.12875431801933068</v>
          </cell>
          <cell r="P452">
            <v>32.361134</v>
          </cell>
          <cell r="Q452">
            <v>8.5800660000000004</v>
          </cell>
          <cell r="R452">
            <v>6.4823145999999996</v>
          </cell>
          <cell r="S452">
            <v>32.361147667840754</v>
          </cell>
          <cell r="T452">
            <v>345</v>
          </cell>
          <cell r="U452">
            <v>411</v>
          </cell>
          <cell r="V452">
            <v>443</v>
          </cell>
          <cell r="W452">
            <v>7.5725940000000002E-3</v>
          </cell>
          <cell r="X452">
            <v>2.1890715000000002E-2</v>
          </cell>
          <cell r="Y452">
            <v>2.649586E-2</v>
          </cell>
          <cell r="Z452">
            <v>0.20508056999999999</v>
          </cell>
          <cell r="AA452">
            <v>72.599999999999994</v>
          </cell>
          <cell r="AB452">
            <v>71.7</v>
          </cell>
          <cell r="AC452">
            <v>58.3</v>
          </cell>
          <cell r="AD452">
            <v>62.6</v>
          </cell>
          <cell r="AE452">
            <v>66.300000000000011</v>
          </cell>
          <cell r="AF452">
            <v>81.8</v>
          </cell>
        </row>
        <row r="453">
          <cell r="A453" t="str">
            <v>INE470Y01017</v>
          </cell>
          <cell r="C453" t="str">
            <v>New India Assurance Co. Ltd.</v>
          </cell>
          <cell r="E453" t="str">
            <v>India</v>
          </cell>
          <cell r="G453">
            <v>123.4</v>
          </cell>
          <cell r="H453">
            <v>1.5079583999999999</v>
          </cell>
          <cell r="I453">
            <v>0</v>
          </cell>
          <cell r="J453">
            <v>0</v>
          </cell>
          <cell r="K453">
            <v>2</v>
          </cell>
          <cell r="L453">
            <v>1.1401209000000001E-2</v>
          </cell>
          <cell r="M453">
            <v>10.231166</v>
          </cell>
          <cell r="N453">
            <v>10.23</v>
          </cell>
          <cell r="O453">
            <v>1.139784946235789E-2</v>
          </cell>
          <cell r="P453">
            <v>33.682484000000002</v>
          </cell>
          <cell r="Q453">
            <v>10.231166</v>
          </cell>
          <cell r="R453">
            <v>7.6533329999999999</v>
          </cell>
          <cell r="S453">
            <v>33.682488400805255</v>
          </cell>
          <cell r="T453">
            <v>90</v>
          </cell>
          <cell r="U453">
            <v>97.5</v>
          </cell>
          <cell r="V453">
            <v>105</v>
          </cell>
          <cell r="W453">
            <v>0</v>
          </cell>
          <cell r="X453">
            <v>8.2910579999999998E-2</v>
          </cell>
          <cell r="Y453">
            <v>0.10103910000000001</v>
          </cell>
          <cell r="Z453">
            <v>0.20508056999999999</v>
          </cell>
          <cell r="AA453">
            <v>68.600000000000009</v>
          </cell>
          <cell r="AB453">
            <v>73.900000000000006</v>
          </cell>
          <cell r="AC453">
            <v>13.900000000000002</v>
          </cell>
          <cell r="AD453">
            <v>1.7000000000000002</v>
          </cell>
          <cell r="AE453">
            <v>39.524999999999999</v>
          </cell>
          <cell r="AF453">
            <v>35</v>
          </cell>
        </row>
        <row r="454">
          <cell r="A454" t="str">
            <v>INE211B01039</v>
          </cell>
          <cell r="C454" t="str">
            <v>Phoenix Mills Ltd.</v>
          </cell>
          <cell r="E454" t="str">
            <v>India</v>
          </cell>
          <cell r="G454">
            <v>1631.55</v>
          </cell>
          <cell r="H454">
            <v>19.93768</v>
          </cell>
          <cell r="I454">
            <v>0.93333333333333335</v>
          </cell>
          <cell r="J454">
            <v>14</v>
          </cell>
          <cell r="K454">
            <v>15</v>
          </cell>
          <cell r="L454">
            <v>1.1018786</v>
          </cell>
          <cell r="M454">
            <v>52.687621999999998</v>
          </cell>
          <cell r="N454">
            <v>52.113396000000002</v>
          </cell>
          <cell r="O454">
            <v>1.1018779125428591</v>
          </cell>
          <cell r="P454">
            <v>11.572366000000001</v>
          </cell>
          <cell r="Q454">
            <v>52.687621999999998</v>
          </cell>
          <cell r="R454">
            <v>47.222824000000003</v>
          </cell>
          <cell r="S454">
            <v>11.57236593897899</v>
          </cell>
          <cell r="T454">
            <v>1580</v>
          </cell>
          <cell r="U454">
            <v>1704</v>
          </cell>
          <cell r="V454">
            <v>1906</v>
          </cell>
          <cell r="W454">
            <v>2.4017258E-2</v>
          </cell>
          <cell r="X454">
            <v>3.2292990000000001E-2</v>
          </cell>
          <cell r="Y454">
            <v>4.0966893999999997E-2</v>
          </cell>
          <cell r="Z454">
            <v>0.20508056999999999</v>
          </cell>
          <cell r="AA454">
            <v>86.3</v>
          </cell>
          <cell r="AB454">
            <v>42.199999999999996</v>
          </cell>
          <cell r="AC454">
            <v>73.099999999999994</v>
          </cell>
          <cell r="AD454">
            <v>81.8</v>
          </cell>
          <cell r="AE454">
            <v>70.849999999999994</v>
          </cell>
          <cell r="AF454">
            <v>86.8</v>
          </cell>
        </row>
        <row r="455">
          <cell r="A455" t="str">
            <v>INE331A01037</v>
          </cell>
          <cell r="C455" t="str">
            <v>Ramco Cements Limited</v>
          </cell>
          <cell r="E455" t="str">
            <v>India</v>
          </cell>
          <cell r="G455">
            <v>882.1</v>
          </cell>
          <cell r="H455">
            <v>10.779336000000001</v>
          </cell>
          <cell r="I455">
            <v>0.44117647058823528</v>
          </cell>
          <cell r="J455">
            <v>15</v>
          </cell>
          <cell r="K455">
            <v>34</v>
          </cell>
          <cell r="L455">
            <v>-0.51527714999999996</v>
          </cell>
          <cell r="M455">
            <v>28.829742</v>
          </cell>
          <cell r="N455">
            <v>28.979064999999999</v>
          </cell>
          <cell r="O455">
            <v>-0.51527887459447141</v>
          </cell>
          <cell r="P455">
            <v>123.27343</v>
          </cell>
          <cell r="Q455">
            <v>28.829742</v>
          </cell>
          <cell r="R455">
            <v>12.912303</v>
          </cell>
          <cell r="S455">
            <v>123.27343154819089</v>
          </cell>
          <cell r="T455">
            <v>585</v>
          </cell>
          <cell r="U455">
            <v>882.5</v>
          </cell>
          <cell r="V455">
            <v>1154</v>
          </cell>
          <cell r="W455">
            <v>4.2846030000000005E-3</v>
          </cell>
          <cell r="X455">
            <v>3.2683080000000003E-2</v>
          </cell>
          <cell r="Y455">
            <v>4.1325140000000003E-2</v>
          </cell>
          <cell r="Z455">
            <v>0.20508056999999999</v>
          </cell>
          <cell r="AA455">
            <v>22.400000000000002</v>
          </cell>
          <cell r="AB455">
            <v>92.5</v>
          </cell>
          <cell r="AC455">
            <v>52.5</v>
          </cell>
          <cell r="AD455">
            <v>30.4</v>
          </cell>
          <cell r="AE455">
            <v>49.45</v>
          </cell>
          <cell r="AF455">
            <v>51.300000000000004</v>
          </cell>
        </row>
        <row r="456">
          <cell r="A456" t="str">
            <v>INE152A01029</v>
          </cell>
          <cell r="C456" t="str">
            <v>Thermax Limited.</v>
          </cell>
          <cell r="E456" t="str">
            <v>India</v>
          </cell>
          <cell r="G456">
            <v>2446.0500000000002</v>
          </cell>
          <cell r="H456">
            <v>29.890937999999998</v>
          </cell>
          <cell r="I456">
            <v>0.5</v>
          </cell>
          <cell r="J456">
            <v>11</v>
          </cell>
          <cell r="K456">
            <v>22</v>
          </cell>
          <cell r="L456">
            <v>-0.55965039999999999</v>
          </cell>
          <cell r="M456">
            <v>52.120629999999998</v>
          </cell>
          <cell r="N456">
            <v>52.413963000000003</v>
          </cell>
          <cell r="O456">
            <v>-0.55964667277688118</v>
          </cell>
          <cell r="P456">
            <v>34.885838</v>
          </cell>
          <cell r="Q456">
            <v>52.120629999999998</v>
          </cell>
          <cell r="R456">
            <v>38.640549999999998</v>
          </cell>
          <cell r="S456">
            <v>34.885838840285665</v>
          </cell>
          <cell r="T456">
            <v>1600</v>
          </cell>
          <cell r="U456">
            <v>2400</v>
          </cell>
          <cell r="V456">
            <v>2723</v>
          </cell>
          <cell r="W456">
            <v>4.2015934000000005E-2</v>
          </cell>
          <cell r="X456">
            <v>2.130808E-2</v>
          </cell>
          <cell r="Y456">
            <v>2.5787549999999999E-2</v>
          </cell>
          <cell r="Z456">
            <v>0.20508056999999999</v>
          </cell>
          <cell r="AA456">
            <v>21.4</v>
          </cell>
          <cell r="AB456">
            <v>76.3</v>
          </cell>
          <cell r="AC456">
            <v>83.2</v>
          </cell>
          <cell r="AD456">
            <v>35.699999999999996</v>
          </cell>
          <cell r="AE456">
            <v>54.149999999999991</v>
          </cell>
          <cell r="AF456">
            <v>60.5</v>
          </cell>
        </row>
        <row r="457">
          <cell r="A457" t="str">
            <v>INE594H01019</v>
          </cell>
          <cell r="C457" t="str">
            <v>Thyrocare Technologies Ltd</v>
          </cell>
          <cell r="E457" t="str">
            <v>India</v>
          </cell>
          <cell r="G457">
            <v>583.45000000000005</v>
          </cell>
          <cell r="H457">
            <v>7.1298083999999999</v>
          </cell>
          <cell r="I457">
            <v>1</v>
          </cell>
          <cell r="J457">
            <v>2</v>
          </cell>
          <cell r="K457">
            <v>2</v>
          </cell>
          <cell r="L457">
            <v>-1.8867853999999999</v>
          </cell>
          <cell r="M457">
            <v>17.333334000000001</v>
          </cell>
          <cell r="N457">
            <v>17.666665999999999</v>
          </cell>
          <cell r="O457">
            <v>-1.8867849768598011</v>
          </cell>
          <cell r="P457">
            <v>24.760079999999999</v>
          </cell>
          <cell r="Q457">
            <v>17.333334000000001</v>
          </cell>
          <cell r="R457">
            <v>13.893333</v>
          </cell>
          <cell r="S457">
            <v>24.760084567180527</v>
          </cell>
          <cell r="T457">
            <v>581</v>
          </cell>
          <cell r="U457">
            <v>610.5</v>
          </cell>
          <cell r="V457">
            <v>640</v>
          </cell>
          <cell r="W457">
            <v>3.3869602999999998E-2</v>
          </cell>
          <cell r="X457">
            <v>2.9708344000000001E-2</v>
          </cell>
          <cell r="Y457">
            <v>3.9329274999999997E-2</v>
          </cell>
          <cell r="Z457">
            <v>0.20508056999999999</v>
          </cell>
          <cell r="AA457">
            <v>10.4</v>
          </cell>
          <cell r="AB457">
            <v>63.5</v>
          </cell>
          <cell r="AC457">
            <v>80</v>
          </cell>
          <cell r="AD457">
            <v>85.7</v>
          </cell>
          <cell r="AE457">
            <v>59.900000000000006</v>
          </cell>
          <cell r="AF457">
            <v>71.899999999999991</v>
          </cell>
        </row>
        <row r="458">
          <cell r="A458" t="str">
            <v>INE325A01013</v>
          </cell>
          <cell r="C458" t="str">
            <v>Timken India Limited</v>
          </cell>
          <cell r="E458" t="str">
            <v>India</v>
          </cell>
          <cell r="G458">
            <v>3212.6</v>
          </cell>
          <cell r="H458">
            <v>39.258243999999998</v>
          </cell>
          <cell r="I458">
            <v>0.83333333333333337</v>
          </cell>
          <cell r="J458">
            <v>5</v>
          </cell>
          <cell r="K458">
            <v>6</v>
          </cell>
          <cell r="L458">
            <v>0</v>
          </cell>
          <cell r="M458">
            <v>66.588939999999994</v>
          </cell>
          <cell r="N458">
            <v>66.588939999999994</v>
          </cell>
          <cell r="O458">
            <v>0</v>
          </cell>
          <cell r="P458">
            <v>26.658287000000001</v>
          </cell>
          <cell r="Q458">
            <v>66.588939999999994</v>
          </cell>
          <cell r="R458">
            <v>52.573695999999998</v>
          </cell>
          <cell r="S458">
            <v>26.658281738457191</v>
          </cell>
          <cell r="T458">
            <v>2500</v>
          </cell>
          <cell r="U458">
            <v>3670</v>
          </cell>
          <cell r="V458">
            <v>4160</v>
          </cell>
          <cell r="W458">
            <v>0</v>
          </cell>
          <cell r="X458">
            <v>2.0727430000000002E-2</v>
          </cell>
          <cell r="Y458">
            <v>2.549367E-2</v>
          </cell>
          <cell r="Z458">
            <v>0.20508056999999999</v>
          </cell>
          <cell r="AA458">
            <v>33.5</v>
          </cell>
          <cell r="AB458">
            <v>66.100000000000009</v>
          </cell>
          <cell r="AC458">
            <v>13.900000000000002</v>
          </cell>
          <cell r="AD458">
            <v>67.800000000000011</v>
          </cell>
          <cell r="AE458">
            <v>45.325000000000003</v>
          </cell>
          <cell r="AF458">
            <v>43.8</v>
          </cell>
        </row>
        <row r="459">
          <cell r="A459" t="str">
            <v>INE280A01028</v>
          </cell>
          <cell r="C459" t="str">
            <v>Titan Company Limited</v>
          </cell>
          <cell r="E459" t="str">
            <v>India</v>
          </cell>
          <cell r="G459">
            <v>2978.85</v>
          </cell>
          <cell r="H459">
            <v>36.401802000000004</v>
          </cell>
          <cell r="I459">
            <v>0.74285714285714288</v>
          </cell>
          <cell r="J459">
            <v>26</v>
          </cell>
          <cell r="K459">
            <v>35</v>
          </cell>
          <cell r="L459">
            <v>0.26578449999999998</v>
          </cell>
          <cell r="M459">
            <v>43.543506999999998</v>
          </cell>
          <cell r="N459">
            <v>43.428080000000001</v>
          </cell>
          <cell r="O459">
            <v>0.26578886287396131</v>
          </cell>
          <cell r="P459">
            <v>16.211452000000001</v>
          </cell>
          <cell r="Q459">
            <v>43.543506999999998</v>
          </cell>
          <cell r="R459">
            <v>37.469203999999998</v>
          </cell>
          <cell r="S459">
            <v>16.21145461216631</v>
          </cell>
          <cell r="T459">
            <v>2500</v>
          </cell>
          <cell r="U459">
            <v>3150</v>
          </cell>
          <cell r="V459">
            <v>3600</v>
          </cell>
          <cell r="W459">
            <v>3.4851755999999998E-2</v>
          </cell>
          <cell r="X459">
            <v>1.4617556E-2</v>
          </cell>
          <cell r="Y459">
            <v>1.8027471E-2</v>
          </cell>
          <cell r="Z459">
            <v>0.20508056999999999</v>
          </cell>
          <cell r="AA459">
            <v>75.7</v>
          </cell>
          <cell r="AB459">
            <v>48.6</v>
          </cell>
          <cell r="AC459">
            <v>80.400000000000006</v>
          </cell>
          <cell r="AD459">
            <v>63</v>
          </cell>
          <cell r="AE459">
            <v>66.925000000000011</v>
          </cell>
          <cell r="AF459">
            <v>82.199999999999989</v>
          </cell>
        </row>
        <row r="460">
          <cell r="A460" t="str">
            <v>INE685A01028</v>
          </cell>
          <cell r="C460" t="str">
            <v>Torrent Pharmaceuticals Ltd</v>
          </cell>
          <cell r="E460" t="str">
            <v>India</v>
          </cell>
          <cell r="G460">
            <v>1941.8</v>
          </cell>
          <cell r="H460">
            <v>23.728961999999999</v>
          </cell>
          <cell r="I460">
            <v>0.75862068965517238</v>
          </cell>
          <cell r="J460">
            <v>22</v>
          </cell>
          <cell r="K460">
            <v>29</v>
          </cell>
          <cell r="L460">
            <v>0.56489955999999997</v>
          </cell>
          <cell r="M460">
            <v>46.727676000000002</v>
          </cell>
          <cell r="N460">
            <v>46.465195000000001</v>
          </cell>
          <cell r="O460">
            <v>0.56489809200197527</v>
          </cell>
          <cell r="P460">
            <v>23.982783999999999</v>
          </cell>
          <cell r="Q460">
            <v>46.727676000000002</v>
          </cell>
          <cell r="R460">
            <v>37.688842999999999</v>
          </cell>
          <cell r="S460">
            <v>23.982781854035707</v>
          </cell>
          <cell r="T460">
            <v>1645</v>
          </cell>
          <cell r="U460">
            <v>1950</v>
          </cell>
          <cell r="V460">
            <v>2180</v>
          </cell>
          <cell r="W460">
            <v>1.7408262000000001E-2</v>
          </cell>
          <cell r="X460">
            <v>2.4064103E-2</v>
          </cell>
          <cell r="Y460">
            <v>3.0438913000000001E-2</v>
          </cell>
          <cell r="Z460">
            <v>0.20508056999999999</v>
          </cell>
          <cell r="AA460">
            <v>81.5</v>
          </cell>
          <cell r="AB460">
            <v>62.3</v>
          </cell>
          <cell r="AC460">
            <v>69.3</v>
          </cell>
          <cell r="AD460">
            <v>63.4</v>
          </cell>
          <cell r="AE460">
            <v>69.125</v>
          </cell>
          <cell r="AF460">
            <v>84.2</v>
          </cell>
        </row>
        <row r="461">
          <cell r="A461" t="str">
            <v>INE813H01021</v>
          </cell>
          <cell r="C461" t="str">
            <v>Torrent Power Limited</v>
          </cell>
          <cell r="E461" t="str">
            <v>India</v>
          </cell>
          <cell r="G461">
            <v>603.85</v>
          </cell>
          <cell r="H461">
            <v>7.3790979999999999</v>
          </cell>
          <cell r="I461">
            <v>0.2857142857142857</v>
          </cell>
          <cell r="J461">
            <v>2</v>
          </cell>
          <cell r="K461">
            <v>7</v>
          </cell>
          <cell r="L461">
            <v>0.34761924</v>
          </cell>
          <cell r="M461">
            <v>43.3</v>
          </cell>
          <cell r="N461">
            <v>43.15</v>
          </cell>
          <cell r="O461">
            <v>0.34762456546928444</v>
          </cell>
          <cell r="P461">
            <v>5.2375717000000002</v>
          </cell>
          <cell r="Q461">
            <v>43.3</v>
          </cell>
          <cell r="R461">
            <v>41.145000000000003</v>
          </cell>
          <cell r="S461">
            <v>5.2375744318872153</v>
          </cell>
          <cell r="T461">
            <v>530</v>
          </cell>
          <cell r="U461">
            <v>573</v>
          </cell>
          <cell r="V461">
            <v>600</v>
          </cell>
          <cell r="W461">
            <v>2.0051777E-2</v>
          </cell>
          <cell r="X461">
            <v>7.1706549999999994E-2</v>
          </cell>
          <cell r="Y461">
            <v>7.3760039999999999E-2</v>
          </cell>
          <cell r="Z461">
            <v>0.20508056999999999</v>
          </cell>
          <cell r="AA461">
            <v>78.5</v>
          </cell>
          <cell r="AB461">
            <v>31.6</v>
          </cell>
          <cell r="AC461">
            <v>70.899999999999991</v>
          </cell>
          <cell r="AD461">
            <v>17.7</v>
          </cell>
          <cell r="AE461">
            <v>49.674999999999997</v>
          </cell>
          <cell r="AF461">
            <v>51.9</v>
          </cell>
        </row>
        <row r="462">
          <cell r="A462" t="str">
            <v>INE849A01020</v>
          </cell>
          <cell r="C462" t="str">
            <v>Trent Limited</v>
          </cell>
          <cell r="E462" t="str">
            <v>India</v>
          </cell>
          <cell r="G462">
            <v>1709.05</v>
          </cell>
          <cell r="H462">
            <v>20.884737000000001</v>
          </cell>
          <cell r="I462">
            <v>0.7142857142857143</v>
          </cell>
          <cell r="J462">
            <v>15</v>
          </cell>
          <cell r="K462">
            <v>21</v>
          </cell>
          <cell r="L462">
            <v>-0.85490480000000002</v>
          </cell>
          <cell r="M462">
            <v>18.224381999999999</v>
          </cell>
          <cell r="N462">
            <v>18.381526999999998</v>
          </cell>
          <cell r="O462">
            <v>-0.85490721200692787</v>
          </cell>
          <cell r="P462">
            <v>34.613002999999999</v>
          </cell>
          <cell r="Q462">
            <v>18.224381999999999</v>
          </cell>
          <cell r="R462">
            <v>13.538352</v>
          </cell>
          <cell r="S462">
            <v>34.613001641558739</v>
          </cell>
          <cell r="T462">
            <v>1320</v>
          </cell>
          <cell r="U462">
            <v>1638</v>
          </cell>
          <cell r="V462">
            <v>2037</v>
          </cell>
          <cell r="W462">
            <v>4.3192533999999998E-2</v>
          </cell>
          <cell r="X462">
            <v>1.0663456999999999E-2</v>
          </cell>
          <cell r="Y462">
            <v>1.44977905E-2</v>
          </cell>
          <cell r="Z462">
            <v>0.20508056999999999</v>
          </cell>
          <cell r="AA462">
            <v>18</v>
          </cell>
          <cell r="AB462">
            <v>75.7</v>
          </cell>
          <cell r="AC462">
            <v>83.6</v>
          </cell>
          <cell r="AD462">
            <v>62.5</v>
          </cell>
          <cell r="AE462">
            <v>59.95</v>
          </cell>
          <cell r="AF462">
            <v>72.099999999999994</v>
          </cell>
        </row>
        <row r="463">
          <cell r="A463" t="str">
            <v>INE064C01022</v>
          </cell>
          <cell r="C463" t="str">
            <v>Trident Limited</v>
          </cell>
          <cell r="E463" t="str">
            <v>India</v>
          </cell>
          <cell r="G463">
            <v>33.03</v>
          </cell>
          <cell r="H463">
            <v>0.40362940000000003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0.9</v>
          </cell>
          <cell r="S463">
            <v>-100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 t="e">
            <v>#N/A</v>
          </cell>
          <cell r="Z463">
            <v>0.20508056999999999</v>
          </cell>
          <cell r="AA463">
            <v>33.5</v>
          </cell>
          <cell r="AB463">
            <v>11.600000000000001</v>
          </cell>
          <cell r="AC463">
            <v>13.900000000000002</v>
          </cell>
          <cell r="AD463">
            <v>1.7000000000000002</v>
          </cell>
          <cell r="AE463">
            <v>15.175000000000001</v>
          </cell>
          <cell r="AF463">
            <v>1.7000000000000002</v>
          </cell>
        </row>
        <row r="464">
          <cell r="A464" t="str">
            <v>INE152M01016</v>
          </cell>
          <cell r="C464" t="str">
            <v>Triveni Turbine Limited</v>
          </cell>
          <cell r="E464" t="str">
            <v>India</v>
          </cell>
          <cell r="G464">
            <v>399.85</v>
          </cell>
          <cell r="H464">
            <v>4.8862009999999998</v>
          </cell>
          <cell r="I464">
            <v>0.8571428571428571</v>
          </cell>
          <cell r="J464">
            <v>6</v>
          </cell>
          <cell r="K464">
            <v>7</v>
          </cell>
          <cell r="L464">
            <v>0</v>
          </cell>
          <cell r="M464">
            <v>8.2714280000000002</v>
          </cell>
          <cell r="N464">
            <v>8.2714280000000002</v>
          </cell>
          <cell r="O464">
            <v>0</v>
          </cell>
          <cell r="P464">
            <v>40.193694999999998</v>
          </cell>
          <cell r="Q464">
            <v>8.2714280000000002</v>
          </cell>
          <cell r="R464">
            <v>5.9</v>
          </cell>
          <cell r="S464">
            <v>40.193694915254241</v>
          </cell>
          <cell r="T464">
            <v>360</v>
          </cell>
          <cell r="U464">
            <v>437</v>
          </cell>
          <cell r="V464">
            <v>485</v>
          </cell>
          <cell r="W464">
            <v>0</v>
          </cell>
          <cell r="X464">
            <v>2.0686327000000001E-2</v>
          </cell>
          <cell r="Y464">
            <v>2.6760033999999999E-2</v>
          </cell>
          <cell r="Z464">
            <v>0.20508056999999999</v>
          </cell>
          <cell r="AA464">
            <v>33.5</v>
          </cell>
          <cell r="AB464">
            <v>81.3</v>
          </cell>
          <cell r="AC464">
            <v>13.900000000000002</v>
          </cell>
          <cell r="AD464">
            <v>73.2</v>
          </cell>
          <cell r="AE464">
            <v>50.474999999999994</v>
          </cell>
          <cell r="AF464">
            <v>53.1</v>
          </cell>
        </row>
        <row r="465">
          <cell r="A465" t="str">
            <v>INE690A01028</v>
          </cell>
          <cell r="C465" t="str">
            <v>TTK Prestige Limited</v>
          </cell>
          <cell r="E465" t="str">
            <v>India</v>
          </cell>
          <cell r="G465">
            <v>781.9</v>
          </cell>
          <cell r="H465">
            <v>9.5548850000000005</v>
          </cell>
          <cell r="I465">
            <v>0.5</v>
          </cell>
          <cell r="J465">
            <v>4</v>
          </cell>
          <cell r="K465">
            <v>8</v>
          </cell>
          <cell r="L465">
            <v>-0.86344045000000003</v>
          </cell>
          <cell r="M465">
            <v>21.606352000000001</v>
          </cell>
          <cell r="N465">
            <v>21.794535</v>
          </cell>
          <cell r="O465">
            <v>-0.86344122505939147</v>
          </cell>
          <cell r="P465">
            <v>7.8161215999999998</v>
          </cell>
          <cell r="Q465">
            <v>21.606352000000001</v>
          </cell>
          <cell r="R465">
            <v>20.04</v>
          </cell>
          <cell r="S465">
            <v>7.8161277445109922</v>
          </cell>
          <cell r="T465">
            <v>725</v>
          </cell>
          <cell r="U465">
            <v>799.5</v>
          </cell>
          <cell r="V465">
            <v>900</v>
          </cell>
          <cell r="W465">
            <v>-8.3505976000000006E-3</v>
          </cell>
          <cell r="X465">
            <v>2.7633138000000002E-2</v>
          </cell>
          <cell r="Y465">
            <v>3.2747824000000002E-2</v>
          </cell>
          <cell r="Z465">
            <v>0.20508056999999999</v>
          </cell>
          <cell r="AA465">
            <v>17.599999999999998</v>
          </cell>
          <cell r="AB465">
            <v>36</v>
          </cell>
          <cell r="AC465">
            <v>8.1</v>
          </cell>
          <cell r="AD465">
            <v>35.699999999999996</v>
          </cell>
          <cell r="AE465">
            <v>24.349999999999998</v>
          </cell>
          <cell r="AF465">
            <v>16.3</v>
          </cell>
        </row>
        <row r="466">
          <cell r="A466" t="str">
            <v>INE974X01010</v>
          </cell>
          <cell r="C466" t="str">
            <v>Tube Investments of India Limited</v>
          </cell>
          <cell r="E466" t="str">
            <v>India</v>
          </cell>
          <cell r="G466">
            <v>3174.35</v>
          </cell>
          <cell r="H466">
            <v>38.79083</v>
          </cell>
          <cell r="I466">
            <v>0.6</v>
          </cell>
          <cell r="J466">
            <v>3</v>
          </cell>
          <cell r="K466">
            <v>5</v>
          </cell>
          <cell r="L466">
            <v>-6.1117787000000003</v>
          </cell>
          <cell r="M466">
            <v>45.424999999999997</v>
          </cell>
          <cell r="N466">
            <v>48.381999999999998</v>
          </cell>
          <cell r="O466">
            <v>-6.1117771071886207</v>
          </cell>
          <cell r="P466">
            <v>40.157356</v>
          </cell>
          <cell r="Q466">
            <v>45.424999999999997</v>
          </cell>
          <cell r="R466">
            <v>32.409999999999997</v>
          </cell>
          <cell r="S466">
            <v>40.157358839864244</v>
          </cell>
          <cell r="T466">
            <v>2400</v>
          </cell>
          <cell r="U466">
            <v>3068</v>
          </cell>
          <cell r="V466">
            <v>3762</v>
          </cell>
          <cell r="W466">
            <v>5.5396295000000005E-2</v>
          </cell>
          <cell r="X466">
            <v>1.4310015000000001E-2</v>
          </cell>
          <cell r="Y466">
            <v>1.6751459999999999E-2</v>
          </cell>
          <cell r="Z466">
            <v>0.20508056999999999</v>
          </cell>
          <cell r="AA466">
            <v>4</v>
          </cell>
          <cell r="AB466">
            <v>81.100000000000009</v>
          </cell>
          <cell r="AC466">
            <v>88</v>
          </cell>
          <cell r="AD466">
            <v>48.199999999999996</v>
          </cell>
          <cell r="AE466">
            <v>55.325000000000003</v>
          </cell>
          <cell r="AF466">
            <v>63.5</v>
          </cell>
        </row>
        <row r="467">
          <cell r="A467" t="str">
            <v>INE886H01027</v>
          </cell>
          <cell r="C467" t="str">
            <v>TV18 Broadcast Limited</v>
          </cell>
          <cell r="E467" t="str">
            <v>India</v>
          </cell>
          <cell r="G467">
            <v>40.159999999999997</v>
          </cell>
          <cell r="H467">
            <v>0.49075859999999999</v>
          </cell>
          <cell r="I467">
            <v>0</v>
          </cell>
          <cell r="J467">
            <v>0</v>
          </cell>
          <cell r="K467">
            <v>1</v>
          </cell>
          <cell r="L467">
            <v>73.333330000000004</v>
          </cell>
          <cell r="M467">
            <v>2.6</v>
          </cell>
          <cell r="N467">
            <v>1.5</v>
          </cell>
          <cell r="O467">
            <v>73.333333333333343</v>
          </cell>
          <cell r="P467">
            <v>73.333330000000004</v>
          </cell>
          <cell r="Q467">
            <v>2.6</v>
          </cell>
          <cell r="R467">
            <v>1.5</v>
          </cell>
          <cell r="S467">
            <v>73.333333333333343</v>
          </cell>
          <cell r="T467">
            <v>26</v>
          </cell>
          <cell r="U467">
            <v>26</v>
          </cell>
          <cell r="V467">
            <v>26</v>
          </cell>
          <cell r="W467">
            <v>0.13043478</v>
          </cell>
          <cell r="X467">
            <v>6.4741030000000005E-2</v>
          </cell>
          <cell r="Y467">
            <v>5.4780877999999998E-2</v>
          </cell>
          <cell r="Z467">
            <v>0.20508056999999999</v>
          </cell>
          <cell r="AA467">
            <v>98.9</v>
          </cell>
          <cell r="AB467">
            <v>90.9</v>
          </cell>
          <cell r="AC467">
            <v>96.2</v>
          </cell>
          <cell r="AD467">
            <v>1.7000000000000002</v>
          </cell>
          <cell r="AE467">
            <v>71.924999999999997</v>
          </cell>
          <cell r="AF467">
            <v>88.8</v>
          </cell>
        </row>
        <row r="468">
          <cell r="A468" t="str">
            <v>INE494B01023</v>
          </cell>
          <cell r="C468" t="str">
            <v>TVS Motor Company Limited</v>
          </cell>
          <cell r="E468" t="str">
            <v>India</v>
          </cell>
          <cell r="G468">
            <v>1306.5</v>
          </cell>
          <cell r="H468">
            <v>15.965541</v>
          </cell>
          <cell r="I468">
            <v>0.65</v>
          </cell>
          <cell r="J468">
            <v>26</v>
          </cell>
          <cell r="K468">
            <v>40</v>
          </cell>
          <cell r="L468">
            <v>2.1411083</v>
          </cell>
          <cell r="M468">
            <v>40.725147</v>
          </cell>
          <cell r="N468">
            <v>39.871456000000002</v>
          </cell>
          <cell r="O468">
            <v>2.1411081651996788</v>
          </cell>
          <cell r="P468">
            <v>33.992573</v>
          </cell>
          <cell r="Q468">
            <v>40.725147</v>
          </cell>
          <cell r="R468">
            <v>30.393585000000002</v>
          </cell>
          <cell r="S468">
            <v>33.992574419898133</v>
          </cell>
          <cell r="T468">
            <v>900</v>
          </cell>
          <cell r="U468">
            <v>1376.5</v>
          </cell>
          <cell r="V468">
            <v>1570</v>
          </cell>
          <cell r="W468">
            <v>6.1040330000000004E-2</v>
          </cell>
          <cell r="X468">
            <v>3.1171181999999999E-2</v>
          </cell>
          <cell r="Y468">
            <v>3.9889969999999997E-2</v>
          </cell>
          <cell r="Z468">
            <v>0.20508056999999999</v>
          </cell>
          <cell r="AA468">
            <v>90.5</v>
          </cell>
          <cell r="AB468">
            <v>74.3</v>
          </cell>
          <cell r="AC468">
            <v>89.4</v>
          </cell>
          <cell r="AD468">
            <v>51.7</v>
          </cell>
          <cell r="AE468">
            <v>76.475000000000009</v>
          </cell>
          <cell r="AF468">
            <v>91.600000000000009</v>
          </cell>
        </row>
        <row r="469">
          <cell r="A469" t="str">
            <v>INE691A01018</v>
          </cell>
          <cell r="C469" t="str">
            <v>UCO Bank</v>
          </cell>
          <cell r="E469" t="str">
            <v>India</v>
          </cell>
          <cell r="G469">
            <v>28.6</v>
          </cell>
          <cell r="H469">
            <v>0.34949443000000002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 t="e">
            <v>#N/A</v>
          </cell>
          <cell r="Z469">
            <v>0.20508056999999999</v>
          </cell>
          <cell r="AA469">
            <v>33.5</v>
          </cell>
          <cell r="AB469">
            <v>11.600000000000001</v>
          </cell>
          <cell r="AC469">
            <v>13.900000000000002</v>
          </cell>
          <cell r="AD469">
            <v>1.7000000000000002</v>
          </cell>
          <cell r="AE469">
            <v>15.175000000000001</v>
          </cell>
          <cell r="AF469">
            <v>1.7000000000000002</v>
          </cell>
        </row>
        <row r="470">
          <cell r="A470" t="str">
            <v>INE516A01017</v>
          </cell>
          <cell r="C470" t="str">
            <v>UFlex Limited</v>
          </cell>
          <cell r="E470" t="str">
            <v>India</v>
          </cell>
          <cell r="G470">
            <v>435.5</v>
          </cell>
          <cell r="H470">
            <v>5.321847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  <cell r="Y470" t="e">
            <v>#N/A</v>
          </cell>
          <cell r="Z470">
            <v>0.20508056999999999</v>
          </cell>
          <cell r="AA470">
            <v>33.5</v>
          </cell>
          <cell r="AB470">
            <v>11.600000000000001</v>
          </cell>
          <cell r="AC470">
            <v>13.900000000000002</v>
          </cell>
          <cell r="AD470">
            <v>1.7000000000000002</v>
          </cell>
          <cell r="AE470">
            <v>15.175000000000001</v>
          </cell>
          <cell r="AF470">
            <v>1.7000000000000002</v>
          </cell>
        </row>
        <row r="471">
          <cell r="A471" t="str">
            <v>INE481G01011</v>
          </cell>
          <cell r="C471" t="str">
            <v>UltraTech Cement Limited</v>
          </cell>
          <cell r="E471" t="str">
            <v>India</v>
          </cell>
          <cell r="G471">
            <v>8219.9</v>
          </cell>
          <cell r="H471">
            <v>100.44787599999999</v>
          </cell>
          <cell r="I471">
            <v>0.77777777777777779</v>
          </cell>
          <cell r="J471">
            <v>35</v>
          </cell>
          <cell r="K471">
            <v>45</v>
          </cell>
          <cell r="L471">
            <v>4.9390330000000002</v>
          </cell>
          <cell r="M471">
            <v>265.33730000000003</v>
          </cell>
          <cell r="N471">
            <v>252.84900999999999</v>
          </cell>
          <cell r="O471">
            <v>4.9390306096116499</v>
          </cell>
          <cell r="P471">
            <v>46.877597999999999</v>
          </cell>
          <cell r="Q471">
            <v>265.33730000000003</v>
          </cell>
          <cell r="R471">
            <v>180.65199999999999</v>
          </cell>
          <cell r="S471">
            <v>46.877587848460053</v>
          </cell>
          <cell r="T471">
            <v>6600</v>
          </cell>
          <cell r="U471">
            <v>9000</v>
          </cell>
          <cell r="V471">
            <v>10220</v>
          </cell>
          <cell r="W471">
            <v>3.8041272000000001E-2</v>
          </cell>
          <cell r="X471">
            <v>3.2279870000000002E-2</v>
          </cell>
          <cell r="Y471">
            <v>3.8381949999999998E-2</v>
          </cell>
          <cell r="Z471">
            <v>0.20508056999999999</v>
          </cell>
          <cell r="AA471">
            <v>94.1</v>
          </cell>
          <cell r="AB471">
            <v>84.1</v>
          </cell>
          <cell r="AC471">
            <v>82.199999999999989</v>
          </cell>
          <cell r="AD471">
            <v>63.800000000000004</v>
          </cell>
          <cell r="AE471">
            <v>81.05</v>
          </cell>
          <cell r="AF471">
            <v>95.8</v>
          </cell>
        </row>
        <row r="472">
          <cell r="A472" t="str">
            <v>INE692A01016</v>
          </cell>
          <cell r="C472" t="str">
            <v>Union Bank of India Limited</v>
          </cell>
          <cell r="E472" t="str">
            <v>India</v>
          </cell>
          <cell r="G472">
            <v>88.67</v>
          </cell>
          <cell r="H472">
            <v>1.0835549</v>
          </cell>
          <cell r="I472">
            <v>0.5</v>
          </cell>
          <cell r="J472">
            <v>3</v>
          </cell>
          <cell r="K472">
            <v>6</v>
          </cell>
          <cell r="L472">
            <v>6.1550029999999998</v>
          </cell>
          <cell r="M472">
            <v>16.581410999999999</v>
          </cell>
          <cell r="N472">
            <v>15.62</v>
          </cell>
          <cell r="O472">
            <v>6.1549999999999994</v>
          </cell>
          <cell r="P472">
            <v>45.402946</v>
          </cell>
          <cell r="Q472">
            <v>16.581410999999999</v>
          </cell>
          <cell r="R472">
            <v>11.403765999999999</v>
          </cell>
          <cell r="S472">
            <v>45.402939695535679</v>
          </cell>
          <cell r="T472">
            <v>82</v>
          </cell>
          <cell r="U472">
            <v>100</v>
          </cell>
          <cell r="V472">
            <v>110</v>
          </cell>
          <cell r="W472">
            <v>0.11802414</v>
          </cell>
          <cell r="X472">
            <v>0.18700137999999999</v>
          </cell>
          <cell r="Y472">
            <v>0.20901252000000001</v>
          </cell>
          <cell r="Z472">
            <v>0.20508056999999999</v>
          </cell>
          <cell r="AA472">
            <v>96.1</v>
          </cell>
          <cell r="AB472">
            <v>83.3</v>
          </cell>
          <cell r="AC472">
            <v>95</v>
          </cell>
          <cell r="AD472">
            <v>35.699999999999996</v>
          </cell>
          <cell r="AE472">
            <v>77.524999999999991</v>
          </cell>
          <cell r="AF472">
            <v>93.4</v>
          </cell>
        </row>
        <row r="473">
          <cell r="A473" t="str">
            <v>INE686F01025</v>
          </cell>
          <cell r="C473" t="str">
            <v>United Breweries Limited</v>
          </cell>
          <cell r="E473" t="str">
            <v>India</v>
          </cell>
          <cell r="G473">
            <v>1495.55</v>
          </cell>
          <cell r="H473">
            <v>18.275746999999999</v>
          </cell>
          <cell r="I473">
            <v>0.35714285714285715</v>
          </cell>
          <cell r="J473">
            <v>5</v>
          </cell>
          <cell r="K473">
            <v>14</v>
          </cell>
          <cell r="L473">
            <v>0</v>
          </cell>
          <cell r="M473">
            <v>19.784727</v>
          </cell>
          <cell r="N473">
            <v>19.784727</v>
          </cell>
          <cell r="O473">
            <v>0</v>
          </cell>
          <cell r="P473">
            <v>15.76937</v>
          </cell>
          <cell r="Q473">
            <v>19.784727</v>
          </cell>
          <cell r="R473">
            <v>17.089777000000002</v>
          </cell>
          <cell r="S473">
            <v>15.769369021023504</v>
          </cell>
          <cell r="T473">
            <v>1190</v>
          </cell>
          <cell r="U473">
            <v>1476</v>
          </cell>
          <cell r="V473">
            <v>1680</v>
          </cell>
          <cell r="W473">
            <v>0</v>
          </cell>
          <cell r="X473">
            <v>1.3229064E-2</v>
          </cell>
          <cell r="Y473">
            <v>2.0334762999999999E-2</v>
          </cell>
          <cell r="Z473">
            <v>0.20508056999999999</v>
          </cell>
          <cell r="AA473">
            <v>33.5</v>
          </cell>
          <cell r="AB473">
            <v>47.8</v>
          </cell>
          <cell r="AC473">
            <v>13.900000000000002</v>
          </cell>
          <cell r="AD473">
            <v>22</v>
          </cell>
          <cell r="AE473">
            <v>29.3</v>
          </cell>
          <cell r="AF473">
            <v>20.9</v>
          </cell>
        </row>
        <row r="474">
          <cell r="A474" t="str">
            <v>INE854D01024</v>
          </cell>
          <cell r="C474" t="str">
            <v>United Spirits Limited</v>
          </cell>
          <cell r="E474" t="str">
            <v>India</v>
          </cell>
          <cell r="G474">
            <v>977.65</v>
          </cell>
          <cell r="H474">
            <v>11.946966</v>
          </cell>
          <cell r="I474">
            <v>0.5</v>
          </cell>
          <cell r="J474">
            <v>11</v>
          </cell>
          <cell r="K474">
            <v>22</v>
          </cell>
          <cell r="L474">
            <v>6.6716366000000003</v>
          </cell>
          <cell r="M474">
            <v>16.400006999999999</v>
          </cell>
          <cell r="N474">
            <v>15.37429</v>
          </cell>
          <cell r="O474">
            <v>6.6716381699577498</v>
          </cell>
          <cell r="P474">
            <v>20.167926999999999</v>
          </cell>
          <cell r="Q474">
            <v>16.400006999999999</v>
          </cell>
          <cell r="R474">
            <v>13.647574000000001</v>
          </cell>
          <cell r="S474">
            <v>20.167928746896678</v>
          </cell>
          <cell r="T474">
            <v>700</v>
          </cell>
          <cell r="U474">
            <v>1055</v>
          </cell>
          <cell r="V474">
            <v>1200</v>
          </cell>
          <cell r="W474">
            <v>0.14565032999999999</v>
          </cell>
          <cell r="X474">
            <v>1.6774925999999999E-2</v>
          </cell>
          <cell r="Y474">
            <v>1.9965360000000001E-2</v>
          </cell>
          <cell r="Z474">
            <v>0.20508056999999999</v>
          </cell>
          <cell r="AA474">
            <v>96.5</v>
          </cell>
          <cell r="AB474">
            <v>56.100000000000009</v>
          </cell>
          <cell r="AC474">
            <v>97.2</v>
          </cell>
          <cell r="AD474">
            <v>35.699999999999996</v>
          </cell>
          <cell r="AE474">
            <v>71.375</v>
          </cell>
          <cell r="AF474">
            <v>87.8</v>
          </cell>
        </row>
        <row r="475">
          <cell r="A475" t="str">
            <v>INE405E01023</v>
          </cell>
          <cell r="C475" t="str">
            <v>UNO Minda Limited</v>
          </cell>
          <cell r="E475" t="str">
            <v>India</v>
          </cell>
          <cell r="G475">
            <v>568.29999999999995</v>
          </cell>
          <cell r="H475">
            <v>6.944674</v>
          </cell>
          <cell r="I475">
            <v>0.9375</v>
          </cell>
          <cell r="J475">
            <v>15</v>
          </cell>
          <cell r="K475">
            <v>16</v>
          </cell>
          <cell r="L475">
            <v>9.2566049999999997E-2</v>
          </cell>
          <cell r="M475">
            <v>14.914495000000001</v>
          </cell>
          <cell r="N475">
            <v>14.9007015</v>
          </cell>
          <cell r="O475">
            <v>9.2569467283132312E-2</v>
          </cell>
          <cell r="P475">
            <v>30.657253000000001</v>
          </cell>
          <cell r="Q475">
            <v>14.914495000000001</v>
          </cell>
          <cell r="R475">
            <v>11.414977</v>
          </cell>
          <cell r="S475">
            <v>30.657249681712017</v>
          </cell>
          <cell r="T475">
            <v>465</v>
          </cell>
          <cell r="U475">
            <v>621.5</v>
          </cell>
          <cell r="V475">
            <v>680</v>
          </cell>
          <cell r="W475">
            <v>7.0373194999999999E-3</v>
          </cell>
          <cell r="X475">
            <v>2.6244053999999999E-2</v>
          </cell>
          <cell r="Y475">
            <v>3.2308455999999999E-2</v>
          </cell>
          <cell r="Z475">
            <v>0.20508056999999999</v>
          </cell>
          <cell r="AA475">
            <v>71.399999999999991</v>
          </cell>
          <cell r="AB475">
            <v>70.099999999999994</v>
          </cell>
          <cell r="AC475">
            <v>57.499999999999993</v>
          </cell>
          <cell r="AD475">
            <v>82.1</v>
          </cell>
          <cell r="AE475">
            <v>70.275000000000006</v>
          </cell>
          <cell r="AF475">
            <v>86.2</v>
          </cell>
        </row>
        <row r="476">
          <cell r="A476" t="str">
            <v>INE628A01036</v>
          </cell>
          <cell r="C476" t="str">
            <v>UPL Limited</v>
          </cell>
          <cell r="E476" t="str">
            <v>India</v>
          </cell>
          <cell r="G476">
            <v>632.5</v>
          </cell>
          <cell r="H476">
            <v>7.7292037000000002</v>
          </cell>
          <cell r="I476">
            <v>0.84615384615384615</v>
          </cell>
          <cell r="J476">
            <v>22</v>
          </cell>
          <cell r="K476">
            <v>26</v>
          </cell>
          <cell r="L476">
            <v>-0.85643230000000004</v>
          </cell>
          <cell r="M476">
            <v>59.139854</v>
          </cell>
          <cell r="N476">
            <v>59.650722999999999</v>
          </cell>
          <cell r="O476">
            <v>-0.85643387759105627</v>
          </cell>
          <cell r="P476">
            <v>-3.9009626000000002</v>
          </cell>
          <cell r="Q476">
            <v>59.139854</v>
          </cell>
          <cell r="R476">
            <v>61.540526999999997</v>
          </cell>
          <cell r="S476">
            <v>-3.9009626940633702</v>
          </cell>
          <cell r="T476">
            <v>690</v>
          </cell>
          <cell r="U476">
            <v>885</v>
          </cell>
          <cell r="V476">
            <v>1100</v>
          </cell>
          <cell r="W476">
            <v>-1.0440145999999999E-2</v>
          </cell>
          <cell r="X476">
            <v>9.3501749999999995E-2</v>
          </cell>
          <cell r="Y476">
            <v>0.11379019999999999</v>
          </cell>
          <cell r="Z476">
            <v>0.20508056999999999</v>
          </cell>
          <cell r="AA476">
            <v>17.8</v>
          </cell>
          <cell r="AB476">
            <v>7.0000000000000009</v>
          </cell>
          <cell r="AC476">
            <v>6.5</v>
          </cell>
          <cell r="AD476">
            <v>72.3</v>
          </cell>
          <cell r="AE476">
            <v>25.9</v>
          </cell>
          <cell r="AF476">
            <v>17.899999999999999</v>
          </cell>
        </row>
        <row r="477">
          <cell r="A477" t="str">
            <v>INE094J01016</v>
          </cell>
          <cell r="C477" t="str">
            <v>UTI Asset Management Co. Ltd.</v>
          </cell>
          <cell r="E477" t="str">
            <v>India</v>
          </cell>
          <cell r="G477">
            <v>812.9</v>
          </cell>
          <cell r="H477">
            <v>9.9337070000000001</v>
          </cell>
          <cell r="I477">
            <v>0.9285714285714286</v>
          </cell>
          <cell r="J477">
            <v>13</v>
          </cell>
          <cell r="K477">
            <v>14</v>
          </cell>
          <cell r="L477">
            <v>0.32308036000000001</v>
          </cell>
          <cell r="M477">
            <v>40.636890000000001</v>
          </cell>
          <cell r="N477">
            <v>40.506022999999999</v>
          </cell>
          <cell r="O477">
            <v>0.32308034782877471</v>
          </cell>
          <cell r="P477">
            <v>4.8692919999999997</v>
          </cell>
          <cell r="Q477">
            <v>40.636890000000001</v>
          </cell>
          <cell r="R477">
            <v>38.750039999999998</v>
          </cell>
          <cell r="S477">
            <v>4.8692852962216371</v>
          </cell>
          <cell r="T477">
            <v>720</v>
          </cell>
          <cell r="U477">
            <v>805</v>
          </cell>
          <cell r="V477">
            <v>900</v>
          </cell>
          <cell r="W477">
            <v>1.7639022000000001E-2</v>
          </cell>
          <cell r="X477">
            <v>4.9990020000000003E-2</v>
          </cell>
          <cell r="Y477">
            <v>5.8139086E-2</v>
          </cell>
          <cell r="Z477">
            <v>0.20508056999999999</v>
          </cell>
          <cell r="AA477">
            <v>77.900000000000006</v>
          </cell>
          <cell r="AB477">
            <v>30.8</v>
          </cell>
          <cell r="AC477">
            <v>69.699999999999989</v>
          </cell>
          <cell r="AD477">
            <v>81.5</v>
          </cell>
          <cell r="AE477">
            <v>64.974999999999994</v>
          </cell>
          <cell r="AF477">
            <v>79.800000000000011</v>
          </cell>
        </row>
        <row r="478">
          <cell r="A478" t="str">
            <v>INE951I01027</v>
          </cell>
          <cell r="C478" t="str">
            <v>V-Guard Industries Limited</v>
          </cell>
          <cell r="E478" t="str">
            <v>India</v>
          </cell>
          <cell r="G478">
            <v>284.39999999999998</v>
          </cell>
          <cell r="H478">
            <v>3.4753919999999998</v>
          </cell>
          <cell r="I478">
            <v>0.68181818181818177</v>
          </cell>
          <cell r="J478">
            <v>15</v>
          </cell>
          <cell r="K478">
            <v>22</v>
          </cell>
          <cell r="L478">
            <v>-0.14577351999999999</v>
          </cell>
          <cell r="M478">
            <v>6.5238094000000002</v>
          </cell>
          <cell r="N478">
            <v>6.5333332999999998</v>
          </cell>
          <cell r="O478">
            <v>-0.14577398033557287</v>
          </cell>
          <cell r="P478">
            <v>33.934109999999997</v>
          </cell>
          <cell r="Q478">
            <v>6.5238094000000002</v>
          </cell>
          <cell r="R478">
            <v>4.8709090000000002</v>
          </cell>
          <cell r="S478">
            <v>33.934126053268486</v>
          </cell>
          <cell r="T478">
            <v>195</v>
          </cell>
          <cell r="U478">
            <v>283</v>
          </cell>
          <cell r="V478">
            <v>320</v>
          </cell>
          <cell r="W478">
            <v>-4.8512026999999997E-4</v>
          </cell>
          <cell r="X478">
            <v>2.2938851E-2</v>
          </cell>
          <cell r="Y478">
            <v>2.8966581000000002E-2</v>
          </cell>
          <cell r="Z478">
            <v>0.20508056999999999</v>
          </cell>
          <cell r="AA478">
            <v>29.299999999999997</v>
          </cell>
          <cell r="AB478">
            <v>74.099999999999994</v>
          </cell>
          <cell r="AC478">
            <v>13.700000000000001</v>
          </cell>
          <cell r="AD478">
            <v>57.999999999999993</v>
          </cell>
          <cell r="AE478">
            <v>43.774999999999999</v>
          </cell>
          <cell r="AF478">
            <v>41.8</v>
          </cell>
        </row>
        <row r="479">
          <cell r="A479" t="str">
            <v>INE665J01013</v>
          </cell>
          <cell r="C479" t="str">
            <v>V-Mart Retail Ltd</v>
          </cell>
          <cell r="E479" t="str">
            <v>India</v>
          </cell>
          <cell r="G479">
            <v>2209.4</v>
          </cell>
          <cell r="H479">
            <v>26.999054000000001</v>
          </cell>
          <cell r="I479">
            <v>0.63157894736842102</v>
          </cell>
          <cell r="J479">
            <v>12</v>
          </cell>
          <cell r="K479">
            <v>19</v>
          </cell>
          <cell r="L479">
            <v>-24.542587000000001</v>
          </cell>
          <cell r="M479">
            <v>7.4749999999999996</v>
          </cell>
          <cell r="N479">
            <v>9.90625</v>
          </cell>
          <cell r="O479">
            <v>-24.542586750788644</v>
          </cell>
          <cell r="P479">
            <v>-51.362343000000003</v>
          </cell>
          <cell r="Q479">
            <v>7.4749999999999996</v>
          </cell>
          <cell r="R479">
            <v>15.36875</v>
          </cell>
          <cell r="S479">
            <v>-51.362342415616105</v>
          </cell>
          <cell r="T479">
            <v>1745</v>
          </cell>
          <cell r="U479">
            <v>2400</v>
          </cell>
          <cell r="V479">
            <v>3200</v>
          </cell>
          <cell r="W479">
            <v>6.3891770000000002E-3</v>
          </cell>
          <cell r="X479">
            <v>3.3832716E-3</v>
          </cell>
          <cell r="Y479">
            <v>1.5105911499999999E-2</v>
          </cell>
          <cell r="Z479">
            <v>0.20508056999999999</v>
          </cell>
          <cell r="AA479">
            <v>1.2</v>
          </cell>
          <cell r="AB479">
            <v>0.6</v>
          </cell>
          <cell r="AC479">
            <v>56.499999999999993</v>
          </cell>
          <cell r="AD479">
            <v>50.4</v>
          </cell>
          <cell r="AE479">
            <v>27.174999999999997</v>
          </cell>
          <cell r="AF479">
            <v>19.3</v>
          </cell>
        </row>
        <row r="480">
          <cell r="A480" t="str">
            <v>INE884A01027</v>
          </cell>
          <cell r="C480" t="str">
            <v>Vaibhav Global Ltd.</v>
          </cell>
          <cell r="E480" t="str">
            <v>India</v>
          </cell>
          <cell r="G480">
            <v>342.05</v>
          </cell>
          <cell r="H480">
            <v>4.1798796999999999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7.1</v>
          </cell>
          <cell r="S480">
            <v>-100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 t="e">
            <v>#N/A</v>
          </cell>
          <cell r="Z480">
            <v>0.20508056999999999</v>
          </cell>
          <cell r="AA480">
            <v>33.5</v>
          </cell>
          <cell r="AB480">
            <v>11.600000000000001</v>
          </cell>
          <cell r="AC480">
            <v>13.900000000000002</v>
          </cell>
          <cell r="AD480">
            <v>1.7000000000000002</v>
          </cell>
          <cell r="AE480">
            <v>15.175000000000001</v>
          </cell>
          <cell r="AF480">
            <v>1.7000000000000002</v>
          </cell>
        </row>
        <row r="481">
          <cell r="A481" t="str">
            <v>INE825A01020</v>
          </cell>
          <cell r="C481" t="str">
            <v>Vardhman Textiles Limited</v>
          </cell>
          <cell r="E481" t="str">
            <v>India</v>
          </cell>
          <cell r="G481">
            <v>372.7</v>
          </cell>
          <cell r="H481">
            <v>4.5544257000000004</v>
          </cell>
          <cell r="I481">
            <v>0.83333333333333337</v>
          </cell>
          <cell r="J481">
            <v>5</v>
          </cell>
          <cell r="K481">
            <v>6</v>
          </cell>
          <cell r="L481">
            <v>0</v>
          </cell>
          <cell r="M481">
            <v>33.266666000000001</v>
          </cell>
          <cell r="N481">
            <v>33.266666000000001</v>
          </cell>
          <cell r="O481">
            <v>0</v>
          </cell>
          <cell r="P481">
            <v>18.724717999999999</v>
          </cell>
          <cell r="Q481">
            <v>33.266666000000001</v>
          </cell>
          <cell r="R481">
            <v>28.02</v>
          </cell>
          <cell r="S481">
            <v>18.724718058529621</v>
          </cell>
          <cell r="T481">
            <v>360</v>
          </cell>
          <cell r="U481">
            <v>380</v>
          </cell>
          <cell r="V481">
            <v>440</v>
          </cell>
          <cell r="W481">
            <v>0</v>
          </cell>
          <cell r="X481">
            <v>8.9258560000000001E-2</v>
          </cell>
          <cell r="Y481">
            <v>0.10991860000000001</v>
          </cell>
          <cell r="Z481">
            <v>0.20508056999999999</v>
          </cell>
          <cell r="AA481">
            <v>33.5</v>
          </cell>
          <cell r="AB481">
            <v>52.7</v>
          </cell>
          <cell r="AC481">
            <v>13.900000000000002</v>
          </cell>
          <cell r="AD481">
            <v>67.800000000000011</v>
          </cell>
          <cell r="AE481">
            <v>41.975000000000009</v>
          </cell>
          <cell r="AF481">
            <v>38.800000000000004</v>
          </cell>
        </row>
        <row r="482">
          <cell r="A482" t="str">
            <v>INE665L01035</v>
          </cell>
          <cell r="C482" t="str">
            <v>Varroc Engineering Limited</v>
          </cell>
          <cell r="E482" t="str">
            <v>India</v>
          </cell>
          <cell r="G482">
            <v>323.2</v>
          </cell>
          <cell r="H482">
            <v>3.9495315999999998</v>
          </cell>
          <cell r="I482">
            <v>1</v>
          </cell>
          <cell r="J482">
            <v>5</v>
          </cell>
          <cell r="K482">
            <v>5</v>
          </cell>
          <cell r="L482">
            <v>0</v>
          </cell>
          <cell r="M482">
            <v>15.741764999999999</v>
          </cell>
          <cell r="N482">
            <v>15.741764999999999</v>
          </cell>
          <cell r="O482">
            <v>0</v>
          </cell>
          <cell r="P482">
            <v>360.55486999999999</v>
          </cell>
          <cell r="Q482">
            <v>15.741764999999999</v>
          </cell>
          <cell r="R482">
            <v>3.4180000000000001</v>
          </cell>
          <cell r="S482">
            <v>360.55485664131066</v>
          </cell>
          <cell r="T482">
            <v>352</v>
          </cell>
          <cell r="U482">
            <v>366</v>
          </cell>
          <cell r="V482">
            <v>402</v>
          </cell>
          <cell r="W482">
            <v>0</v>
          </cell>
          <cell r="X482">
            <v>4.8705954000000003E-2</v>
          </cell>
          <cell r="Y482">
            <v>6.7899349999999997E-2</v>
          </cell>
          <cell r="Z482">
            <v>0.20508056999999999</v>
          </cell>
          <cell r="AA482">
            <v>33.5</v>
          </cell>
          <cell r="AB482">
            <v>96.3</v>
          </cell>
          <cell r="AC482">
            <v>13.900000000000002</v>
          </cell>
          <cell r="AD482">
            <v>85.7</v>
          </cell>
          <cell r="AE482">
            <v>57.350000000000009</v>
          </cell>
          <cell r="AF482">
            <v>67.7</v>
          </cell>
        </row>
        <row r="483">
          <cell r="A483" t="str">
            <v>INE200M01021</v>
          </cell>
          <cell r="C483" t="str">
            <v>Varun Beverages Ltd.</v>
          </cell>
          <cell r="E483" t="str">
            <v>India</v>
          </cell>
          <cell r="G483">
            <v>817.55</v>
          </cell>
          <cell r="H483">
            <v>9.9905299999999997</v>
          </cell>
          <cell r="I483">
            <v>0.82352941176470584</v>
          </cell>
          <cell r="J483">
            <v>14</v>
          </cell>
          <cell r="K483">
            <v>17</v>
          </cell>
          <cell r="L483">
            <v>-0.46213690000000002</v>
          </cell>
          <cell r="M483">
            <v>15.191990000000001</v>
          </cell>
          <cell r="N483">
            <v>15.262524000000001</v>
          </cell>
          <cell r="O483">
            <v>-0.46213850343495011</v>
          </cell>
          <cell r="P483">
            <v>4.3464513</v>
          </cell>
          <cell r="Q483">
            <v>15.191990000000001</v>
          </cell>
          <cell r="R483">
            <v>14.559182</v>
          </cell>
          <cell r="S483">
            <v>4.3464529806688468</v>
          </cell>
          <cell r="T483">
            <v>700</v>
          </cell>
          <cell r="U483">
            <v>824.75</v>
          </cell>
          <cell r="V483">
            <v>940</v>
          </cell>
          <cell r="W483">
            <v>1.7231464000000002E-2</v>
          </cell>
          <cell r="X483">
            <v>1.8582338E-2</v>
          </cell>
          <cell r="Y483">
            <v>2.2858815000000001E-2</v>
          </cell>
          <cell r="Z483">
            <v>0.20508056999999999</v>
          </cell>
          <cell r="AA483">
            <v>23.200000000000003</v>
          </cell>
          <cell r="AB483">
            <v>29.4</v>
          </cell>
          <cell r="AC483">
            <v>68.7</v>
          </cell>
          <cell r="AD483">
            <v>67.300000000000011</v>
          </cell>
          <cell r="AE483">
            <v>47.150000000000006</v>
          </cell>
          <cell r="AF483">
            <v>47.599999999999994</v>
          </cell>
        </row>
        <row r="484">
          <cell r="A484" t="str">
            <v>INE825V01034</v>
          </cell>
          <cell r="C484" t="str">
            <v>Vedant Fashions Limited</v>
          </cell>
          <cell r="E484" t="str">
            <v>India</v>
          </cell>
          <cell r="G484">
            <v>1281.55</v>
          </cell>
          <cell r="H484">
            <v>15.66065</v>
          </cell>
          <cell r="I484">
            <v>0.88888888888888884</v>
          </cell>
          <cell r="J484">
            <v>8</v>
          </cell>
          <cell r="K484">
            <v>9</v>
          </cell>
          <cell r="L484">
            <v>-1.0625597</v>
          </cell>
          <cell r="M484">
            <v>22.426863000000001</v>
          </cell>
          <cell r="N484">
            <v>22.667719999999999</v>
          </cell>
          <cell r="O484">
            <v>-1.0625550342072243</v>
          </cell>
          <cell r="P484">
            <v>25.272411000000002</v>
          </cell>
          <cell r="Q484">
            <v>22.426863000000001</v>
          </cell>
          <cell r="R484">
            <v>17.902474999999999</v>
          </cell>
          <cell r="S484">
            <v>25.272416244122688</v>
          </cell>
          <cell r="T484">
            <v>1200</v>
          </cell>
          <cell r="U484">
            <v>1381</v>
          </cell>
          <cell r="V484">
            <v>1670</v>
          </cell>
          <cell r="W484">
            <v>2.3193028000000001E-2</v>
          </cell>
          <cell r="X484">
            <v>1.7499794999999999E-2</v>
          </cell>
          <cell r="Y484">
            <v>2.1147348E-2</v>
          </cell>
          <cell r="Z484">
            <v>0.20508056999999999</v>
          </cell>
          <cell r="AA484">
            <v>15.4</v>
          </cell>
          <cell r="AB484">
            <v>64.099999999999994</v>
          </cell>
          <cell r="AC484">
            <v>72.899999999999991</v>
          </cell>
          <cell r="AD484">
            <v>79.600000000000009</v>
          </cell>
          <cell r="AE484">
            <v>58</v>
          </cell>
          <cell r="AF484">
            <v>69.099999999999994</v>
          </cell>
        </row>
        <row r="485">
          <cell r="A485" t="str">
            <v>INE205A01025</v>
          </cell>
          <cell r="C485" t="str">
            <v>Vedanta Limited</v>
          </cell>
          <cell r="E485" t="str">
            <v>India</v>
          </cell>
          <cell r="G485">
            <v>271.25</v>
          </cell>
          <cell r="H485">
            <v>3.3146979999999999</v>
          </cell>
          <cell r="I485">
            <v>0.15384615384615385</v>
          </cell>
          <cell r="J485">
            <v>2</v>
          </cell>
          <cell r="K485">
            <v>13</v>
          </cell>
          <cell r="L485">
            <v>-15.688229</v>
          </cell>
          <cell r="M485">
            <v>25.912590000000002</v>
          </cell>
          <cell r="N485">
            <v>30.734249999999999</v>
          </cell>
          <cell r="O485">
            <v>-15.688230557114613</v>
          </cell>
          <cell r="P485">
            <v>-8.3544499999999999</v>
          </cell>
          <cell r="Q485">
            <v>25.912590000000002</v>
          </cell>
          <cell r="R485">
            <v>28.274794</v>
          </cell>
          <cell r="S485">
            <v>-8.3544516716903328</v>
          </cell>
          <cell r="T485">
            <v>180</v>
          </cell>
          <cell r="U485">
            <v>280</v>
          </cell>
          <cell r="V485">
            <v>380</v>
          </cell>
          <cell r="W485">
            <v>-0.11835423</v>
          </cell>
          <cell r="X485">
            <v>9.5530290000000004E-2</v>
          </cell>
          <cell r="Y485">
            <v>0.11519776</v>
          </cell>
          <cell r="Z485">
            <v>0.20508056999999999</v>
          </cell>
          <cell r="AA485">
            <v>1.7999999999999998</v>
          </cell>
          <cell r="AB485">
            <v>5</v>
          </cell>
          <cell r="AC485">
            <v>0.1</v>
          </cell>
          <cell r="AD485">
            <v>14.2</v>
          </cell>
          <cell r="AE485">
            <v>5.2749999999999995</v>
          </cell>
          <cell r="AF485">
            <v>0.3</v>
          </cell>
        </row>
        <row r="486">
          <cell r="A486" t="str">
            <v>INE410B01037</v>
          </cell>
          <cell r="C486" t="str">
            <v>Vinati Organics Limited</v>
          </cell>
          <cell r="E486" t="str">
            <v>India</v>
          </cell>
          <cell r="G486">
            <v>1809.5</v>
          </cell>
          <cell r="H486">
            <v>22.112244</v>
          </cell>
          <cell r="I486">
            <v>0.42857142857142855</v>
          </cell>
          <cell r="J486">
            <v>6</v>
          </cell>
          <cell r="K486">
            <v>14</v>
          </cell>
          <cell r="L486">
            <v>-1.9397849</v>
          </cell>
          <cell r="M486">
            <v>48.738242999999997</v>
          </cell>
          <cell r="N486">
            <v>49.702362000000001</v>
          </cell>
          <cell r="O486">
            <v>-1.9397850750030865</v>
          </cell>
          <cell r="P486">
            <v>4.6057709999999998</v>
          </cell>
          <cell r="Q486">
            <v>48.738242999999997</v>
          </cell>
          <cell r="R486">
            <v>46.592308000000003</v>
          </cell>
          <cell r="S486">
            <v>4.6057709783340117</v>
          </cell>
          <cell r="T486">
            <v>1512</v>
          </cell>
          <cell r="U486">
            <v>1932.5</v>
          </cell>
          <cell r="V486">
            <v>2959</v>
          </cell>
          <cell r="W486">
            <v>-5.3138989999999995E-3</v>
          </cell>
          <cell r="X486">
            <v>2.6934646E-2</v>
          </cell>
          <cell r="Y486">
            <v>3.6229077999999998E-2</v>
          </cell>
          <cell r="Z486">
            <v>0.20508056999999999</v>
          </cell>
          <cell r="AA486">
            <v>10</v>
          </cell>
          <cell r="AB486">
            <v>30.2</v>
          </cell>
          <cell r="AC486">
            <v>9.7000000000000011</v>
          </cell>
          <cell r="AD486">
            <v>29.099999999999998</v>
          </cell>
          <cell r="AE486">
            <v>19.75</v>
          </cell>
          <cell r="AF486">
            <v>14.7</v>
          </cell>
        </row>
        <row r="487">
          <cell r="A487" t="str">
            <v>INE054A01027</v>
          </cell>
          <cell r="C487" t="str">
            <v>V I P Industries Limited</v>
          </cell>
          <cell r="E487" t="str">
            <v>India</v>
          </cell>
          <cell r="G487">
            <v>594.25</v>
          </cell>
          <cell r="H487">
            <v>7.2617855000000002</v>
          </cell>
          <cell r="I487">
            <v>1</v>
          </cell>
          <cell r="J487">
            <v>9</v>
          </cell>
          <cell r="K487">
            <v>9</v>
          </cell>
          <cell r="L487">
            <v>-1.3973298000000001</v>
          </cell>
          <cell r="M487">
            <v>18.033332999999999</v>
          </cell>
          <cell r="N487">
            <v>18.288889000000001</v>
          </cell>
          <cell r="O487">
            <v>-1.3973292746213395</v>
          </cell>
          <cell r="P487">
            <v>36.875390000000003</v>
          </cell>
          <cell r="Q487">
            <v>18.033332999999999</v>
          </cell>
          <cell r="R487">
            <v>13.175000000000001</v>
          </cell>
          <cell r="S487">
            <v>36.875392789373798</v>
          </cell>
          <cell r="T487">
            <v>665</v>
          </cell>
          <cell r="U487">
            <v>800</v>
          </cell>
          <cell r="V487">
            <v>925</v>
          </cell>
          <cell r="W487">
            <v>-1.0429678E-2</v>
          </cell>
          <cell r="X487">
            <v>3.0346374999999998E-2</v>
          </cell>
          <cell r="Y487">
            <v>3.6516618000000001E-2</v>
          </cell>
          <cell r="Z487">
            <v>0.20508056999999999</v>
          </cell>
          <cell r="AA487">
            <v>12.6</v>
          </cell>
          <cell r="AB487">
            <v>78.3</v>
          </cell>
          <cell r="AC487">
            <v>6.7</v>
          </cell>
          <cell r="AD487">
            <v>85.7</v>
          </cell>
          <cell r="AE487">
            <v>45.825000000000003</v>
          </cell>
          <cell r="AF487">
            <v>45</v>
          </cell>
        </row>
        <row r="488">
          <cell r="A488" t="str">
            <v>INE669E01016</v>
          </cell>
          <cell r="C488" t="str">
            <v>Vodafone Idea Ltd</v>
          </cell>
          <cell r="E488" t="str">
            <v>India</v>
          </cell>
          <cell r="G488">
            <v>7.92</v>
          </cell>
          <cell r="H488">
            <v>9.6783069999999999E-2</v>
          </cell>
          <cell r="I488">
            <v>0</v>
          </cell>
          <cell r="J488">
            <v>0</v>
          </cell>
          <cell r="K488">
            <v>15</v>
          </cell>
          <cell r="L488">
            <v>-100000</v>
          </cell>
          <cell r="M488">
            <v>-6.515701</v>
          </cell>
          <cell r="N488">
            <v>-6.1257577000000003</v>
          </cell>
          <cell r="O488">
            <v>6.3656337566208254</v>
          </cell>
          <cell r="P488">
            <v>100000</v>
          </cell>
          <cell r="Q488">
            <v>-6.515701</v>
          </cell>
          <cell r="R488">
            <v>-7.9860477000000003</v>
          </cell>
          <cell r="S488">
            <v>-18.411443998762998</v>
          </cell>
          <cell r="T488">
            <v>1.5</v>
          </cell>
          <cell r="U488">
            <v>6</v>
          </cell>
          <cell r="V488">
            <v>7.7</v>
          </cell>
          <cell r="W488">
            <v>1.2648948E-2</v>
          </cell>
          <cell r="X488">
            <v>0</v>
          </cell>
          <cell r="Y488" t="e">
            <v>#N/A</v>
          </cell>
          <cell r="Z488">
            <v>0.20508056999999999</v>
          </cell>
          <cell r="AA488">
            <v>0.2</v>
          </cell>
          <cell r="AB488">
            <v>96.7</v>
          </cell>
          <cell r="AC488">
            <v>64.3</v>
          </cell>
          <cell r="AD488">
            <v>1.7000000000000002</v>
          </cell>
          <cell r="AE488">
            <v>40.724999999999994</v>
          </cell>
          <cell r="AF488">
            <v>36.6</v>
          </cell>
        </row>
        <row r="489">
          <cell r="A489" t="str">
            <v>INE226A01021</v>
          </cell>
          <cell r="C489" t="str">
            <v>Voltas Limited</v>
          </cell>
          <cell r="E489" t="str">
            <v>India</v>
          </cell>
          <cell r="G489">
            <v>765.95</v>
          </cell>
          <cell r="H489">
            <v>9.3599739999999994</v>
          </cell>
          <cell r="I489">
            <v>0.41463414634146339</v>
          </cell>
          <cell r="J489">
            <v>17</v>
          </cell>
          <cell r="K489">
            <v>41</v>
          </cell>
          <cell r="L489">
            <v>-1.4562885999999999</v>
          </cell>
          <cell r="M489">
            <v>18.476559999999999</v>
          </cell>
          <cell r="N489">
            <v>18.749609</v>
          </cell>
          <cell r="O489">
            <v>-1.4562917018696275</v>
          </cell>
          <cell r="P489">
            <v>53.807022000000003</v>
          </cell>
          <cell r="Q489">
            <v>18.476559999999999</v>
          </cell>
          <cell r="R489">
            <v>12.01282</v>
          </cell>
          <cell r="S489">
            <v>53.807016171057256</v>
          </cell>
          <cell r="T489">
            <v>693</v>
          </cell>
          <cell r="U489">
            <v>855</v>
          </cell>
          <cell r="V489">
            <v>1129</v>
          </cell>
          <cell r="W489">
            <v>-1.6149398999999998E-2</v>
          </cell>
          <cell r="X489">
            <v>2.4122411E-2</v>
          </cell>
          <cell r="Y489">
            <v>3.1111653999999999E-2</v>
          </cell>
          <cell r="Z489">
            <v>0.20508056999999999</v>
          </cell>
          <cell r="AA489">
            <v>12.2</v>
          </cell>
          <cell r="AB489">
            <v>86.9</v>
          </cell>
          <cell r="AC489">
            <v>4.7</v>
          </cell>
          <cell r="AD489">
            <v>27.3</v>
          </cell>
          <cell r="AE489">
            <v>32.775000000000006</v>
          </cell>
          <cell r="AF489">
            <v>23.9</v>
          </cell>
        </row>
        <row r="490">
          <cell r="A490" t="str">
            <v>INE710A01016</v>
          </cell>
          <cell r="C490" t="str">
            <v>VST Industries Limited</v>
          </cell>
          <cell r="E490" t="str">
            <v>India</v>
          </cell>
          <cell r="G490">
            <v>3679.45</v>
          </cell>
          <cell r="H490">
            <v>44.963189999999997</v>
          </cell>
          <cell r="I490">
            <v>1</v>
          </cell>
          <cell r="J490">
            <v>1</v>
          </cell>
          <cell r="K490">
            <v>1</v>
          </cell>
          <cell r="L490">
            <v>0</v>
          </cell>
          <cell r="M490">
            <v>221.2</v>
          </cell>
          <cell r="N490">
            <v>221.2</v>
          </cell>
          <cell r="O490">
            <v>0</v>
          </cell>
          <cell r="P490">
            <v>5.3835176999999996</v>
          </cell>
          <cell r="Q490">
            <v>221.2</v>
          </cell>
          <cell r="R490">
            <v>209.9</v>
          </cell>
          <cell r="S490">
            <v>5.3835159599809446</v>
          </cell>
          <cell r="T490">
            <v>4075</v>
          </cell>
          <cell r="U490">
            <v>4075</v>
          </cell>
          <cell r="V490">
            <v>4075</v>
          </cell>
          <cell r="W490">
            <v>0.10508474</v>
          </cell>
          <cell r="X490">
            <v>6.0117683999999998E-2</v>
          </cell>
          <cell r="Y490">
            <v>6.9195119999999999E-2</v>
          </cell>
          <cell r="Z490">
            <v>0.20508056999999999</v>
          </cell>
          <cell r="AA490">
            <v>33.5</v>
          </cell>
          <cell r="AB490">
            <v>32.4</v>
          </cell>
          <cell r="AC490">
            <v>94</v>
          </cell>
          <cell r="AD490">
            <v>85.7</v>
          </cell>
          <cell r="AE490">
            <v>61.400000000000006</v>
          </cell>
          <cell r="AF490">
            <v>75.2</v>
          </cell>
        </row>
        <row r="491">
          <cell r="A491" t="str">
            <v>INE191B01025</v>
          </cell>
          <cell r="C491" t="str">
            <v>Welspun Corp Limited</v>
          </cell>
          <cell r="E491" t="str">
            <v>India</v>
          </cell>
          <cell r="G491">
            <v>319.39999999999998</v>
          </cell>
          <cell r="H491">
            <v>3.903095</v>
          </cell>
          <cell r="I491">
            <v>1</v>
          </cell>
          <cell r="J491">
            <v>4</v>
          </cell>
          <cell r="K491">
            <v>4</v>
          </cell>
          <cell r="L491">
            <v>0</v>
          </cell>
          <cell r="M491">
            <v>35.322499999999998</v>
          </cell>
          <cell r="N491">
            <v>35.322499999999998</v>
          </cell>
          <cell r="O491">
            <v>0</v>
          </cell>
          <cell r="P491">
            <v>330.63085999999998</v>
          </cell>
          <cell r="Q491">
            <v>35.322499999999998</v>
          </cell>
          <cell r="R491">
            <v>8.2025000000000006</v>
          </cell>
          <cell r="S491">
            <v>330.63090521182562</v>
          </cell>
          <cell r="T491">
            <v>300</v>
          </cell>
          <cell r="U491">
            <v>330</v>
          </cell>
          <cell r="V491">
            <v>549</v>
          </cell>
          <cell r="W491">
            <v>0</v>
          </cell>
          <cell r="X491">
            <v>0.11059016000000001</v>
          </cell>
          <cell r="Y491">
            <v>0.11849561</v>
          </cell>
          <cell r="Z491">
            <v>0.20508056999999999</v>
          </cell>
          <cell r="AA491">
            <v>33.5</v>
          </cell>
          <cell r="AB491">
            <v>96.1</v>
          </cell>
          <cell r="AC491">
            <v>13.900000000000002</v>
          </cell>
          <cell r="AD491">
            <v>85.7</v>
          </cell>
          <cell r="AE491">
            <v>57.3</v>
          </cell>
          <cell r="AF491">
            <v>67.5</v>
          </cell>
        </row>
        <row r="492">
          <cell r="A492" t="str">
            <v>INE192B01031</v>
          </cell>
          <cell r="C492" t="str">
            <v>Welspun India Limited</v>
          </cell>
          <cell r="E492" t="str">
            <v>India</v>
          </cell>
          <cell r="G492">
            <v>100.71</v>
          </cell>
          <cell r="H492">
            <v>1.2306847999999999</v>
          </cell>
          <cell r="I492">
            <v>0.5714285714285714</v>
          </cell>
          <cell r="J492">
            <v>4</v>
          </cell>
          <cell r="K492">
            <v>7</v>
          </cell>
          <cell r="L492">
            <v>0</v>
          </cell>
          <cell r="M492">
            <v>5.8428573999999998</v>
          </cell>
          <cell r="N492">
            <v>5.8428573999999998</v>
          </cell>
          <cell r="O492">
            <v>0</v>
          </cell>
          <cell r="P492">
            <v>322.37533999999999</v>
          </cell>
          <cell r="Q492">
            <v>5.8428573999999998</v>
          </cell>
          <cell r="R492">
            <v>1.3833333000000001</v>
          </cell>
          <cell r="S492">
            <v>322.37524391265646</v>
          </cell>
          <cell r="T492">
            <v>90</v>
          </cell>
          <cell r="U492">
            <v>110</v>
          </cell>
          <cell r="V492">
            <v>166</v>
          </cell>
          <cell r="W492">
            <v>0</v>
          </cell>
          <cell r="X492">
            <v>5.8016657999999999E-2</v>
          </cell>
          <cell r="Y492">
            <v>8.1138210000000002E-2</v>
          </cell>
          <cell r="Z492">
            <v>0.20508056999999999</v>
          </cell>
          <cell r="AA492">
            <v>33.5</v>
          </cell>
          <cell r="AB492">
            <v>95.899999999999991</v>
          </cell>
          <cell r="AC492">
            <v>13.900000000000002</v>
          </cell>
          <cell r="AD492">
            <v>44</v>
          </cell>
          <cell r="AE492">
            <v>46.824999999999996</v>
          </cell>
          <cell r="AF492">
            <v>46.800000000000004</v>
          </cell>
        </row>
        <row r="493">
          <cell r="A493" t="str">
            <v>INE274F01020</v>
          </cell>
          <cell r="C493" t="str">
            <v>Westlife Foodworld Limited</v>
          </cell>
          <cell r="E493" t="str">
            <v>India</v>
          </cell>
          <cell r="G493">
            <v>885.5</v>
          </cell>
          <cell r="H493">
            <v>10.820885000000001</v>
          </cell>
          <cell r="I493">
            <v>0.8</v>
          </cell>
          <cell r="J493">
            <v>16</v>
          </cell>
          <cell r="K493">
            <v>20</v>
          </cell>
          <cell r="L493">
            <v>-0.71163580000000004</v>
          </cell>
          <cell r="M493">
            <v>10.047867</v>
          </cell>
          <cell r="N493">
            <v>10.119884000000001</v>
          </cell>
          <cell r="O493">
            <v>-0.71163859190481737</v>
          </cell>
          <cell r="P493">
            <v>27.194288</v>
          </cell>
          <cell r="Q493">
            <v>10.047867</v>
          </cell>
          <cell r="R493">
            <v>7.8996205000000002</v>
          </cell>
          <cell r="S493">
            <v>27.194300029982443</v>
          </cell>
          <cell r="T493">
            <v>750</v>
          </cell>
          <cell r="U493">
            <v>850</v>
          </cell>
          <cell r="V493">
            <v>995</v>
          </cell>
          <cell r="W493">
            <v>1.8339515000000001E-2</v>
          </cell>
          <cell r="X493">
            <v>1.1347111E-2</v>
          </cell>
          <cell r="Y493">
            <v>1.5115458999999999E-2</v>
          </cell>
          <cell r="Z493">
            <v>0.20508056999999999</v>
          </cell>
          <cell r="AA493">
            <v>19.8</v>
          </cell>
          <cell r="AB493">
            <v>66.5</v>
          </cell>
          <cell r="AC493">
            <v>70.099999999999994</v>
          </cell>
          <cell r="AD493">
            <v>64.2</v>
          </cell>
          <cell r="AE493">
            <v>55.149999999999991</v>
          </cell>
          <cell r="AF493">
            <v>62.9</v>
          </cell>
        </row>
        <row r="494">
          <cell r="A494" t="str">
            <v>INE716A01013</v>
          </cell>
          <cell r="C494" t="str">
            <v>Whirlpool Of India Limited</v>
          </cell>
          <cell r="E494" t="str">
            <v>India</v>
          </cell>
          <cell r="G494">
            <v>1440</v>
          </cell>
          <cell r="H494">
            <v>17.596921999999999</v>
          </cell>
          <cell r="I494">
            <v>0.41666666666666669</v>
          </cell>
          <cell r="J494">
            <v>5</v>
          </cell>
          <cell r="K494">
            <v>12</v>
          </cell>
          <cell r="L494">
            <v>1.9641955</v>
          </cell>
          <cell r="M494">
            <v>26.334343000000001</v>
          </cell>
          <cell r="N494">
            <v>25.82705</v>
          </cell>
          <cell r="O494">
            <v>1.9641925810342187</v>
          </cell>
          <cell r="P494">
            <v>21.954402999999999</v>
          </cell>
          <cell r="Q494">
            <v>26.334343000000001</v>
          </cell>
          <cell r="R494">
            <v>21.593596999999999</v>
          </cell>
          <cell r="S494">
            <v>21.954406206617637</v>
          </cell>
          <cell r="T494">
            <v>1070</v>
          </cell>
          <cell r="U494">
            <v>1345</v>
          </cell>
          <cell r="V494">
            <v>1850</v>
          </cell>
          <cell r="W494">
            <v>0</v>
          </cell>
          <cell r="X494">
            <v>1.8287739000000001E-2</v>
          </cell>
          <cell r="Y494">
            <v>2.7147190000000002E-2</v>
          </cell>
          <cell r="Z494">
            <v>0.20508056999999999</v>
          </cell>
          <cell r="AA494">
            <v>89.9</v>
          </cell>
          <cell r="AB494">
            <v>58.9</v>
          </cell>
          <cell r="AC494">
            <v>13.900000000000002</v>
          </cell>
          <cell r="AD494">
            <v>27.6</v>
          </cell>
          <cell r="AE494">
            <v>47.575000000000003</v>
          </cell>
          <cell r="AF494">
            <v>48.4</v>
          </cell>
        </row>
        <row r="495">
          <cell r="A495" t="str">
            <v>INE075A01022</v>
          </cell>
          <cell r="C495" t="str">
            <v>Wipro Limited</v>
          </cell>
          <cell r="E495" t="str">
            <v>India</v>
          </cell>
          <cell r="G495">
            <v>404.2</v>
          </cell>
          <cell r="H495">
            <v>4.9393580000000004</v>
          </cell>
          <cell r="I495">
            <v>0.22222222222222221</v>
          </cell>
          <cell r="J495">
            <v>10</v>
          </cell>
          <cell r="K495">
            <v>45</v>
          </cell>
          <cell r="L495">
            <v>-2.1163310000000002</v>
          </cell>
          <cell r="M495">
            <v>22.382556999999998</v>
          </cell>
          <cell r="N495">
            <v>22.866488</v>
          </cell>
          <cell r="O495">
            <v>-2.1163328623092559</v>
          </cell>
          <cell r="P495">
            <v>7.0891976000000003</v>
          </cell>
          <cell r="Q495">
            <v>22.382556999999998</v>
          </cell>
          <cell r="R495">
            <v>20.900853999999999</v>
          </cell>
          <cell r="S495">
            <v>7.0891983648132317</v>
          </cell>
          <cell r="T495">
            <v>319</v>
          </cell>
          <cell r="U495">
            <v>390</v>
          </cell>
          <cell r="V495">
            <v>486</v>
          </cell>
          <cell r="W495">
            <v>3.2746237999999998E-3</v>
          </cell>
          <cell r="X495">
            <v>5.5374953999999997E-2</v>
          </cell>
          <cell r="Y495">
            <v>6.1979800000000002E-2</v>
          </cell>
          <cell r="Z495">
            <v>0.20508056999999999</v>
          </cell>
          <cell r="AA495">
            <v>9.8000000000000007</v>
          </cell>
          <cell r="AB495">
            <v>34.4</v>
          </cell>
          <cell r="AC495">
            <v>50.7</v>
          </cell>
          <cell r="AD495">
            <v>16</v>
          </cell>
          <cell r="AE495">
            <v>27.725000000000001</v>
          </cell>
          <cell r="AF495">
            <v>19.900000000000002</v>
          </cell>
        </row>
        <row r="496">
          <cell r="A496" t="str">
            <v>INE049B01025</v>
          </cell>
          <cell r="C496" t="str">
            <v>Wockhardt Limited</v>
          </cell>
          <cell r="E496" t="str">
            <v>India</v>
          </cell>
          <cell r="G496">
            <v>240.05</v>
          </cell>
          <cell r="H496">
            <v>2.9334313999999999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 t="e">
            <v>#N/A</v>
          </cell>
          <cell r="Z496">
            <v>0.20508056999999999</v>
          </cell>
          <cell r="AA496">
            <v>33.5</v>
          </cell>
          <cell r="AB496">
            <v>11.600000000000001</v>
          </cell>
          <cell r="AC496">
            <v>13.900000000000002</v>
          </cell>
          <cell r="AD496">
            <v>1.7000000000000002</v>
          </cell>
          <cell r="AE496">
            <v>15.175000000000001</v>
          </cell>
          <cell r="AF496">
            <v>1.7000000000000002</v>
          </cell>
        </row>
        <row r="497">
          <cell r="A497" t="str">
            <v>INE528G01035</v>
          </cell>
          <cell r="C497" t="str">
            <v>Yes Bank Limited</v>
          </cell>
          <cell r="E497" t="str">
            <v>India</v>
          </cell>
          <cell r="G497">
            <v>17.399999999999999</v>
          </cell>
          <cell r="H497">
            <v>0.21262946999999999</v>
          </cell>
          <cell r="I497">
            <v>0</v>
          </cell>
          <cell r="J497">
            <v>0</v>
          </cell>
          <cell r="K497">
            <v>9</v>
          </cell>
          <cell r="L497">
            <v>-5.6067524000000004</v>
          </cell>
          <cell r="M497">
            <v>0.67749999999999999</v>
          </cell>
          <cell r="N497">
            <v>0.71774243999999998</v>
          </cell>
          <cell r="O497">
            <v>-5.6068079240235491</v>
          </cell>
          <cell r="P497">
            <v>141.88741999999999</v>
          </cell>
          <cell r="Q497">
            <v>0.67749999999999999</v>
          </cell>
          <cell r="R497">
            <v>0.28008872000000001</v>
          </cell>
          <cell r="S497">
            <v>141.88764188718488</v>
          </cell>
          <cell r="T497">
            <v>13</v>
          </cell>
          <cell r="U497">
            <v>16</v>
          </cell>
          <cell r="V497">
            <v>17</v>
          </cell>
          <cell r="W497">
            <v>4.3360390000000006E-2</v>
          </cell>
          <cell r="X497">
            <v>3.8936783000000003E-2</v>
          </cell>
          <cell r="Y497">
            <v>5.4525863000000001E-2</v>
          </cell>
          <cell r="Z497">
            <v>0.20508056999999999</v>
          </cell>
          <cell r="AA497">
            <v>4.3999999999999995</v>
          </cell>
          <cell r="AB497">
            <v>93.5</v>
          </cell>
          <cell r="AC497">
            <v>83.8</v>
          </cell>
          <cell r="AD497">
            <v>1.7000000000000002</v>
          </cell>
          <cell r="AE497">
            <v>45.849999999999994</v>
          </cell>
          <cell r="AF497">
            <v>45.2</v>
          </cell>
        </row>
        <row r="498">
          <cell r="A498" t="str">
            <v>INE256A01028</v>
          </cell>
          <cell r="C498" t="str">
            <v>Zee Entertainment Enterprises Limited</v>
          </cell>
          <cell r="E498" t="str">
            <v>India</v>
          </cell>
          <cell r="G498">
            <v>221.85</v>
          </cell>
          <cell r="H498">
            <v>2.7110259999999999</v>
          </cell>
          <cell r="I498">
            <v>0.90909090909090906</v>
          </cell>
          <cell r="J498">
            <v>20</v>
          </cell>
          <cell r="K498">
            <v>22</v>
          </cell>
          <cell r="L498">
            <v>-4.6297493000000003</v>
          </cell>
          <cell r="M498">
            <v>9.6751819999999995</v>
          </cell>
          <cell r="N498">
            <v>10.144864</v>
          </cell>
          <cell r="O498">
            <v>-4.6297515669012519</v>
          </cell>
          <cell r="P498">
            <v>26.471250000000001</v>
          </cell>
          <cell r="Q498">
            <v>9.6751819999999995</v>
          </cell>
          <cell r="R498">
            <v>7.6501035999999996</v>
          </cell>
          <cell r="S498">
            <v>26.471254585362747</v>
          </cell>
          <cell r="T498">
            <v>200</v>
          </cell>
          <cell r="U498">
            <v>233.5</v>
          </cell>
          <cell r="V498">
            <v>300</v>
          </cell>
          <cell r="W498">
            <v>-5.0513880000000004E-3</v>
          </cell>
          <cell r="X498">
            <v>4.3611365999999999E-2</v>
          </cell>
          <cell r="Y498">
            <v>5.8079705000000002E-2</v>
          </cell>
          <cell r="Z498">
            <v>0.20508056999999999</v>
          </cell>
          <cell r="AA498">
            <v>5.2</v>
          </cell>
          <cell r="AB498">
            <v>65.900000000000006</v>
          </cell>
          <cell r="AC498">
            <v>9.9</v>
          </cell>
          <cell r="AD498">
            <v>80.300000000000011</v>
          </cell>
          <cell r="AE498">
            <v>40.325000000000003</v>
          </cell>
          <cell r="AF498">
            <v>35.6</v>
          </cell>
        </row>
        <row r="499">
          <cell r="A499" t="str">
            <v>INE520A01027</v>
          </cell>
          <cell r="C499" t="str">
            <v>Zensar Technologies Limited</v>
          </cell>
          <cell r="E499" t="str">
            <v>India</v>
          </cell>
          <cell r="G499">
            <v>467.6</v>
          </cell>
          <cell r="H499">
            <v>5.7141120000000001</v>
          </cell>
          <cell r="I499">
            <v>0.625</v>
          </cell>
          <cell r="J499">
            <v>5</v>
          </cell>
          <cell r="K499">
            <v>8</v>
          </cell>
          <cell r="L499">
            <v>16.737594999999999</v>
          </cell>
          <cell r="M499">
            <v>23.514285999999998</v>
          </cell>
          <cell r="N499">
            <v>20.142856999999999</v>
          </cell>
          <cell r="O499">
            <v>16.737590898848165</v>
          </cell>
          <cell r="P499">
            <v>81.811485000000005</v>
          </cell>
          <cell r="Q499">
            <v>23.514285999999998</v>
          </cell>
          <cell r="R499">
            <v>12.933332999999999</v>
          </cell>
          <cell r="S499">
            <v>81.811494376584903</v>
          </cell>
          <cell r="T499">
            <v>410</v>
          </cell>
          <cell r="U499">
            <v>495</v>
          </cell>
          <cell r="V499">
            <v>540</v>
          </cell>
          <cell r="W499">
            <v>0.17983650000000001</v>
          </cell>
          <cell r="X499">
            <v>5.0287180000000001E-2</v>
          </cell>
          <cell r="Y499">
            <v>5.8543629999999999E-2</v>
          </cell>
          <cell r="Z499">
            <v>0.20508056999999999</v>
          </cell>
          <cell r="AA499">
            <v>98.1</v>
          </cell>
          <cell r="AB499">
            <v>91.5</v>
          </cell>
          <cell r="AC499">
            <v>98</v>
          </cell>
          <cell r="AD499">
            <v>50</v>
          </cell>
          <cell r="AE499">
            <v>84.4</v>
          </cell>
          <cell r="AF499">
            <v>97.6</v>
          </cell>
        </row>
        <row r="500">
          <cell r="A500" t="str">
            <v>INE342J01019</v>
          </cell>
          <cell r="C500" t="str">
            <v>ZF Commercial Vehicle Control Systems India Limited</v>
          </cell>
          <cell r="E500" t="str">
            <v>India</v>
          </cell>
          <cell r="G500">
            <v>12080.4</v>
          </cell>
          <cell r="H500">
            <v>147.62352000000001</v>
          </cell>
          <cell r="I500">
            <v>0.75</v>
          </cell>
          <cell r="J500">
            <v>3</v>
          </cell>
          <cell r="K500">
            <v>4</v>
          </cell>
          <cell r="L500">
            <v>0</v>
          </cell>
          <cell r="M500">
            <v>233.06666999999999</v>
          </cell>
          <cell r="N500">
            <v>233.06666999999999</v>
          </cell>
          <cell r="O500">
            <v>0</v>
          </cell>
          <cell r="P500">
            <v>41.647427</v>
          </cell>
          <cell r="Q500">
            <v>233.06666999999999</v>
          </cell>
          <cell r="R500">
            <v>164.54</v>
          </cell>
          <cell r="S500">
            <v>41.647423118998425</v>
          </cell>
          <cell r="T500">
            <v>10900</v>
          </cell>
          <cell r="U500">
            <v>11433</v>
          </cell>
          <cell r="V500">
            <v>11565</v>
          </cell>
          <cell r="W500">
            <v>0</v>
          </cell>
          <cell r="X500">
            <v>1.9292957999999999E-2</v>
          </cell>
          <cell r="Y500">
            <v>2.3994789999999998E-2</v>
          </cell>
          <cell r="Z500">
            <v>0.20508056999999999</v>
          </cell>
          <cell r="AA500">
            <v>33.5</v>
          </cell>
          <cell r="AB500">
            <v>82.1</v>
          </cell>
          <cell r="AC500">
            <v>13.900000000000002</v>
          </cell>
          <cell r="AD500">
            <v>63.2</v>
          </cell>
          <cell r="AE500">
            <v>48.174999999999997</v>
          </cell>
          <cell r="AF500">
            <v>50.1</v>
          </cell>
        </row>
        <row r="501">
          <cell r="A501" t="str">
            <v>INE758T01015</v>
          </cell>
          <cell r="C501" t="str">
            <v>Zomato Ltd.</v>
          </cell>
          <cell r="E501" t="str">
            <v>India</v>
          </cell>
          <cell r="G501">
            <v>81.27</v>
          </cell>
          <cell r="H501">
            <v>0.99312619999999996</v>
          </cell>
          <cell r="I501">
            <v>0.80769230769230771</v>
          </cell>
          <cell r="J501">
            <v>21</v>
          </cell>
          <cell r="K501">
            <v>26</v>
          </cell>
          <cell r="L501">
            <v>100000</v>
          </cell>
          <cell r="M501">
            <v>-0.49751085</v>
          </cell>
          <cell r="N501">
            <v>-0.54851950000000005</v>
          </cell>
          <cell r="O501">
            <v>-9.299332111255854</v>
          </cell>
          <cell r="P501">
            <v>100000</v>
          </cell>
          <cell r="Q501">
            <v>-0.49751085</v>
          </cell>
          <cell r="R501">
            <v>-1.2929375999999999</v>
          </cell>
          <cell r="S501">
            <v>-61.52089242357868</v>
          </cell>
          <cell r="T501">
            <v>45</v>
          </cell>
          <cell r="U501">
            <v>83</v>
          </cell>
          <cell r="V501">
            <v>105</v>
          </cell>
          <cell r="W501">
            <v>8.2086015000000009E-3</v>
          </cell>
          <cell r="X501">
            <v>0</v>
          </cell>
          <cell r="Y501">
            <v>4.6536294000000004E-3</v>
          </cell>
          <cell r="Z501">
            <v>0.20508056999999999</v>
          </cell>
          <cell r="AA501">
            <v>99.1</v>
          </cell>
          <cell r="AB501">
            <v>96.7</v>
          </cell>
          <cell r="AC501">
            <v>59.699999999999996</v>
          </cell>
          <cell r="AD501">
            <v>66.400000000000006</v>
          </cell>
          <cell r="AE501">
            <v>80.474999999999994</v>
          </cell>
          <cell r="AF501">
            <v>95.199999999999989</v>
          </cell>
        </row>
        <row r="502">
          <cell r="A502" t="str">
            <v>INE010B01027</v>
          </cell>
          <cell r="C502" t="str">
            <v>Zydus Lifesciences Limited</v>
          </cell>
          <cell r="E502" t="str">
            <v>India</v>
          </cell>
          <cell r="G502">
            <v>613.54999999999995</v>
          </cell>
          <cell r="H502">
            <v>7.4976330000000004</v>
          </cell>
          <cell r="I502">
            <v>0.64516129032258063</v>
          </cell>
          <cell r="J502">
            <v>20</v>
          </cell>
          <cell r="K502">
            <v>31</v>
          </cell>
          <cell r="L502">
            <v>0.53315809999999997</v>
          </cell>
          <cell r="M502">
            <v>26.298528999999998</v>
          </cell>
          <cell r="N502">
            <v>26.15906</v>
          </cell>
          <cell r="O502">
            <v>0.53315753700629021</v>
          </cell>
          <cell r="P502">
            <v>18.805610000000001</v>
          </cell>
          <cell r="Q502">
            <v>26.298528999999998</v>
          </cell>
          <cell r="R502">
            <v>22.135763000000001</v>
          </cell>
          <cell r="S502">
            <v>18.805613341631798</v>
          </cell>
          <cell r="T502">
            <v>400</v>
          </cell>
          <cell r="U502">
            <v>580</v>
          </cell>
          <cell r="V502">
            <v>663</v>
          </cell>
          <cell r="W502">
            <v>2.5102210000000004E-3</v>
          </cell>
          <cell r="X502">
            <v>4.2862895999999998E-2</v>
          </cell>
          <cell r="Y502">
            <v>4.7104027E-2</v>
          </cell>
          <cell r="Z502">
            <v>0.20508056999999999</v>
          </cell>
          <cell r="AA502">
            <v>81.3</v>
          </cell>
          <cell r="AB502">
            <v>53.1</v>
          </cell>
          <cell r="AC502">
            <v>49</v>
          </cell>
          <cell r="AD502">
            <v>51.4</v>
          </cell>
          <cell r="AE502">
            <v>58.7</v>
          </cell>
          <cell r="AF502">
            <v>70.7</v>
          </cell>
        </row>
        <row r="503">
          <cell r="A503" t="str">
            <v>INE768C01010</v>
          </cell>
          <cell r="C503" t="str">
            <v>Zydus Wellness Limited</v>
          </cell>
          <cell r="E503" t="str">
            <v>India</v>
          </cell>
          <cell r="G503">
            <v>1475.5</v>
          </cell>
          <cell r="H503">
            <v>18.030735</v>
          </cell>
          <cell r="I503">
            <v>0.75</v>
          </cell>
          <cell r="J503">
            <v>6</v>
          </cell>
          <cell r="K503">
            <v>8</v>
          </cell>
          <cell r="L503">
            <v>-0.10239922999999999</v>
          </cell>
          <cell r="M503">
            <v>65.044439999999994</v>
          </cell>
          <cell r="N503">
            <v>65.111114999999998</v>
          </cell>
          <cell r="O503">
            <v>-0.10240187101695497</v>
          </cell>
          <cell r="P503">
            <v>28.546330000000001</v>
          </cell>
          <cell r="Q503">
            <v>65.044439999999994</v>
          </cell>
          <cell r="R503">
            <v>50.6</v>
          </cell>
          <cell r="S503">
            <v>28.546324110671929</v>
          </cell>
          <cell r="T503">
            <v>1631</v>
          </cell>
          <cell r="U503">
            <v>1770</v>
          </cell>
          <cell r="V503">
            <v>1980</v>
          </cell>
          <cell r="W503">
            <v>-1.7323816000000001E-3</v>
          </cell>
          <cell r="X503">
            <v>4.4082983999999999E-2</v>
          </cell>
          <cell r="Y503">
            <v>5.0747390000000003E-2</v>
          </cell>
          <cell r="Z503">
            <v>0.20508056999999999</v>
          </cell>
          <cell r="AA503">
            <v>30.3</v>
          </cell>
          <cell r="AB503">
            <v>68.5</v>
          </cell>
          <cell r="AC503">
            <v>12.7</v>
          </cell>
          <cell r="AD503">
            <v>63.2</v>
          </cell>
          <cell r="AE503">
            <v>43.674999999999997</v>
          </cell>
          <cell r="AF503">
            <v>41.4</v>
          </cell>
        </row>
      </sheetData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mardeep" id="{664D3AD0-6A93-45FA-990B-768BDF2727EE}" userId="Amardeep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" dT="2025-09-17T09:25:55.76" personId="{664D3AD0-6A93-45FA-990B-768BDF2727EE}" id="{5A3E2974-C4C7-4036-8B82-94521F165196}">
    <text xml:space="preserve">CHECK RANK LOGIC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/>
  </sheetViews>
  <sheetFormatPr defaultRowHeight="14.4" x14ac:dyDescent="0.3"/>
  <sheetData>
    <row r="1" spans="1:2" x14ac:dyDescent="0.3">
      <c r="B1" t="s">
        <v>0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spans="1:1" x14ac:dyDescent="0.3"/>
    <row r="18" spans="1:1" x14ac:dyDescent="0.3"/>
    <row r="19" spans="1:1" x14ac:dyDescent="0.3"/>
    <row r="20" spans="1:1" x14ac:dyDescent="0.3"/>
    <row r="21" spans="1:1" x14ac:dyDescent="0.3"/>
    <row r="22" spans="1:1" x14ac:dyDescent="0.3"/>
    <row r="23" spans="1:1" x14ac:dyDescent="0.3"/>
    <row r="24" spans="1:1" x14ac:dyDescent="0.3"/>
    <row r="25" spans="1:1" x14ac:dyDescent="0.3"/>
    <row r="26" spans="1:1" x14ac:dyDescent="0.3"/>
    <row r="27" spans="1:1" x14ac:dyDescent="0.3"/>
    <row r="28" spans="1:1" x14ac:dyDescent="0.3"/>
    <row r="29" spans="1:1" x14ac:dyDescent="0.3"/>
    <row r="30" spans="1:1" x14ac:dyDescent="0.3"/>
    <row r="31" spans="1:1" x14ac:dyDescent="0.3"/>
    <row r="32" spans="1:1" x14ac:dyDescent="0.3"/>
    <row r="33" spans="1:1" x14ac:dyDescent="0.3"/>
    <row r="34" spans="1:1" x14ac:dyDescent="0.3"/>
    <row r="35" spans="1:1" x14ac:dyDescent="0.3"/>
    <row r="36" spans="1:1" x14ac:dyDescent="0.3"/>
    <row r="37" spans="1:1" x14ac:dyDescent="0.3"/>
    <row r="38" spans="1:1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I41"/>
  <sheetViews>
    <sheetView zoomScaleNormal="100" workbookViewId="0">
      <selection activeCell="C5" sqref="C5:H5"/>
    </sheetView>
  </sheetViews>
  <sheetFormatPr defaultRowHeight="14.4" x14ac:dyDescent="0.3"/>
  <cols>
    <col min="3" max="3" width="26.21875" bestFit="1" customWidth="1"/>
    <col min="4" max="4" width="23.77734375" bestFit="1" customWidth="1"/>
    <col min="5" max="5" width="23.6640625" bestFit="1" customWidth="1"/>
    <col min="6" max="6" width="23.109375" bestFit="1" customWidth="1"/>
    <col min="7" max="7" width="16.33203125" bestFit="1" customWidth="1"/>
    <col min="8" max="8" width="17.21875" bestFit="1" customWidth="1"/>
    <col min="9" max="9" width="17.33203125" bestFit="1" customWidth="1"/>
  </cols>
  <sheetData>
    <row r="3" spans="3:8" ht="15" thickBot="1" x14ac:dyDescent="0.35"/>
    <row r="4" spans="3:8" ht="16.2" thickBot="1" x14ac:dyDescent="0.35">
      <c r="C4" s="170" t="s">
        <v>38</v>
      </c>
      <c r="D4" s="170" t="s">
        <v>39</v>
      </c>
      <c r="E4" s="170" t="s">
        <v>40</v>
      </c>
      <c r="F4" s="170" t="s">
        <v>108</v>
      </c>
      <c r="G4" s="171" t="s">
        <v>53</v>
      </c>
      <c r="H4" s="170" t="s">
        <v>157</v>
      </c>
    </row>
    <row r="5" spans="3:8" ht="15" thickBot="1" x14ac:dyDescent="0.35">
      <c r="C5" s="49">
        <v>0.2</v>
      </c>
      <c r="D5" s="176">
        <v>0.1</v>
      </c>
      <c r="E5" s="50">
        <v>0.1</v>
      </c>
      <c r="F5" s="176">
        <v>0.2</v>
      </c>
      <c r="G5" s="50">
        <v>0.1</v>
      </c>
      <c r="H5" s="176">
        <v>0.3</v>
      </c>
    </row>
    <row r="10" spans="3:8" ht="18.600000000000001" thickBot="1" x14ac:dyDescent="0.4">
      <c r="C10" s="172" t="s">
        <v>38</v>
      </c>
      <c r="D10" s="173"/>
      <c r="E10" s="173"/>
      <c r="F10" s="173"/>
      <c r="G10" s="173"/>
    </row>
    <row r="11" spans="3:8" x14ac:dyDescent="0.3">
      <c r="C11" s="37" t="s">
        <v>86</v>
      </c>
      <c r="D11" s="38" t="s">
        <v>87</v>
      </c>
      <c r="E11" s="38" t="s">
        <v>88</v>
      </c>
      <c r="F11" s="38" t="s">
        <v>89</v>
      </c>
      <c r="G11" s="39" t="s">
        <v>90</v>
      </c>
      <c r="H11" s="36"/>
    </row>
    <row r="12" spans="3:8" ht="15" thickBot="1" x14ac:dyDescent="0.35">
      <c r="C12" s="40">
        <v>0.2</v>
      </c>
      <c r="D12" s="41">
        <v>0.2</v>
      </c>
      <c r="E12" s="41">
        <v>0.2</v>
      </c>
      <c r="F12" s="41">
        <v>0.2</v>
      </c>
      <c r="G12" s="42">
        <v>0.2</v>
      </c>
      <c r="H12" s="13"/>
    </row>
    <row r="15" spans="3:8" ht="18.600000000000001" thickBot="1" x14ac:dyDescent="0.4">
      <c r="C15" s="172" t="s">
        <v>39</v>
      </c>
      <c r="D15" s="173"/>
      <c r="E15" s="173"/>
    </row>
    <row r="16" spans="3:8" x14ac:dyDescent="0.3">
      <c r="C16" s="47" t="s">
        <v>95</v>
      </c>
      <c r="D16" s="46" t="s">
        <v>93</v>
      </c>
      <c r="E16" s="48" t="s">
        <v>94</v>
      </c>
      <c r="F16" s="36"/>
      <c r="G16" s="36"/>
    </row>
    <row r="17" spans="3:9" ht="15" thickBot="1" x14ac:dyDescent="0.35">
      <c r="C17" s="40">
        <v>0.5</v>
      </c>
      <c r="D17" s="41">
        <v>0.25</v>
      </c>
      <c r="E17" s="42">
        <v>0.25</v>
      </c>
      <c r="F17" s="13"/>
      <c r="G17" s="13"/>
    </row>
    <row r="20" spans="3:9" ht="18.600000000000001" thickBot="1" x14ac:dyDescent="0.4">
      <c r="C20" s="174" t="s">
        <v>40</v>
      </c>
      <c r="D20" s="175"/>
      <c r="E20" s="175"/>
      <c r="F20" s="175"/>
    </row>
    <row r="21" spans="3:9" x14ac:dyDescent="0.3">
      <c r="C21" s="37" t="s">
        <v>97</v>
      </c>
      <c r="D21" s="38" t="s">
        <v>98</v>
      </c>
      <c r="E21" s="38" t="s">
        <v>99</v>
      </c>
      <c r="F21" s="46" t="s">
        <v>100</v>
      </c>
    </row>
    <row r="22" spans="3:9" ht="15" thickBot="1" x14ac:dyDescent="0.35">
      <c r="C22" s="40">
        <v>0.25</v>
      </c>
      <c r="D22" s="41">
        <v>0.25</v>
      </c>
      <c r="E22" s="41">
        <v>0.25</v>
      </c>
      <c r="F22" s="41">
        <v>0.25</v>
      </c>
    </row>
    <row r="25" spans="3:9" ht="18.600000000000001" thickBot="1" x14ac:dyDescent="0.4">
      <c r="C25" s="174" t="s">
        <v>108</v>
      </c>
      <c r="D25" s="175"/>
      <c r="E25" s="175"/>
    </row>
    <row r="26" spans="3:9" x14ac:dyDescent="0.3">
      <c r="C26" s="47" t="s">
        <v>105</v>
      </c>
      <c r="D26" s="46" t="s">
        <v>106</v>
      </c>
      <c r="E26" s="48" t="s">
        <v>107</v>
      </c>
    </row>
    <row r="27" spans="3:9" ht="15" thickBot="1" x14ac:dyDescent="0.35">
      <c r="C27" s="40">
        <v>0.5</v>
      </c>
      <c r="D27" s="41">
        <v>0.25</v>
      </c>
      <c r="E27" s="42">
        <v>0.25</v>
      </c>
    </row>
    <row r="29" spans="3:9" ht="15" thickBot="1" x14ac:dyDescent="0.35"/>
    <row r="30" spans="3:9" ht="18.600000000000001" thickBot="1" x14ac:dyDescent="0.4">
      <c r="C30" s="174" t="s">
        <v>53</v>
      </c>
      <c r="D30" s="175"/>
      <c r="E30" s="175"/>
      <c r="G30" s="206" t="s">
        <v>114</v>
      </c>
      <c r="H30" s="207"/>
      <c r="I30" s="208"/>
    </row>
    <row r="31" spans="3:9" x14ac:dyDescent="0.3">
      <c r="C31" s="47" t="s">
        <v>110</v>
      </c>
      <c r="D31" s="46" t="s">
        <v>111</v>
      </c>
      <c r="E31" s="48" t="s">
        <v>112</v>
      </c>
      <c r="G31" s="217" t="s">
        <v>115</v>
      </c>
      <c r="H31" s="70" t="s">
        <v>116</v>
      </c>
      <c r="I31" s="71" t="s">
        <v>117</v>
      </c>
    </row>
    <row r="32" spans="3:9" ht="15" thickBot="1" x14ac:dyDescent="0.35">
      <c r="C32" s="40">
        <v>0.25</v>
      </c>
      <c r="D32" s="41">
        <v>0.25</v>
      </c>
      <c r="E32" s="42">
        <v>0.5</v>
      </c>
      <c r="G32" s="213"/>
      <c r="H32" s="73">
        <v>-5</v>
      </c>
      <c r="I32" s="72">
        <v>-10</v>
      </c>
    </row>
    <row r="34" spans="3:9" ht="15" thickBot="1" x14ac:dyDescent="0.35"/>
    <row r="35" spans="3:9" ht="18.600000000000001" thickBot="1" x14ac:dyDescent="0.4">
      <c r="C35" s="174" t="s">
        <v>157</v>
      </c>
      <c r="D35" s="175"/>
      <c r="E35" s="175"/>
      <c r="G35" s="209" t="s">
        <v>114</v>
      </c>
      <c r="H35" s="210"/>
      <c r="I35" s="211"/>
    </row>
    <row r="36" spans="3:9" x14ac:dyDescent="0.3">
      <c r="C36" s="47" t="s">
        <v>118</v>
      </c>
      <c r="D36" s="46" t="s">
        <v>119</v>
      </c>
      <c r="E36" s="48" t="s">
        <v>120</v>
      </c>
      <c r="G36" s="212" t="s">
        <v>161</v>
      </c>
      <c r="H36" s="158" t="s">
        <v>159</v>
      </c>
      <c r="I36" s="159" t="s">
        <v>160</v>
      </c>
    </row>
    <row r="37" spans="3:9" ht="15" thickBot="1" x14ac:dyDescent="0.35">
      <c r="C37" s="40">
        <v>0.5</v>
      </c>
      <c r="D37" s="41">
        <v>0.25</v>
      </c>
      <c r="E37" s="42">
        <v>0.25</v>
      </c>
      <c r="G37" s="213"/>
      <c r="H37" s="160">
        <v>0.15</v>
      </c>
      <c r="I37" s="161">
        <v>0.05</v>
      </c>
    </row>
    <row r="38" spans="3:9" ht="15" thickBot="1" x14ac:dyDescent="0.35">
      <c r="G38" s="212" t="s">
        <v>162</v>
      </c>
      <c r="H38" s="158" t="s">
        <v>159</v>
      </c>
      <c r="I38" s="159" t="s">
        <v>160</v>
      </c>
    </row>
    <row r="39" spans="3:9" ht="15" thickBot="1" x14ac:dyDescent="0.35">
      <c r="C39" s="214" t="s">
        <v>163</v>
      </c>
      <c r="D39" s="215"/>
      <c r="E39" s="215"/>
      <c r="F39" s="216"/>
      <c r="G39" s="213"/>
      <c r="H39" s="160">
        <v>0.08</v>
      </c>
      <c r="I39" s="161">
        <v>0</v>
      </c>
    </row>
    <row r="40" spans="3:9" x14ac:dyDescent="0.3">
      <c r="C40" s="164" t="s">
        <v>159</v>
      </c>
      <c r="D40" s="165" t="s">
        <v>158</v>
      </c>
      <c r="E40" s="162" t="s">
        <v>42</v>
      </c>
      <c r="F40" s="162" t="s">
        <v>164</v>
      </c>
    </row>
    <row r="41" spans="3:9" ht="15" thickBot="1" x14ac:dyDescent="0.35">
      <c r="C41" s="166">
        <v>0.75</v>
      </c>
      <c r="D41" s="167">
        <v>0.25</v>
      </c>
      <c r="E41" s="163">
        <v>1</v>
      </c>
      <c r="F41" s="163">
        <v>0</v>
      </c>
    </row>
  </sheetData>
  <mergeCells count="6">
    <mergeCell ref="G30:I30"/>
    <mergeCell ref="G35:I35"/>
    <mergeCell ref="G36:G37"/>
    <mergeCell ref="G38:G39"/>
    <mergeCell ref="C39:F39"/>
    <mergeCell ref="G31:G3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L35"/>
  <sheetViews>
    <sheetView topLeftCell="B1" zoomScale="85" zoomScaleNormal="85" workbookViewId="0">
      <selection activeCell="G10" sqref="G10"/>
    </sheetView>
  </sheetViews>
  <sheetFormatPr defaultRowHeight="14.4" x14ac:dyDescent="0.3"/>
  <cols>
    <col min="2" max="2" width="13.44140625" customWidth="1"/>
    <col min="3" max="3" width="34.44140625" bestFit="1" customWidth="1"/>
    <col min="4" max="4" width="17.6640625" customWidth="1"/>
    <col min="5" max="5" width="16.44140625" customWidth="1"/>
    <col min="6" max="6" width="16.88671875" customWidth="1"/>
    <col min="7" max="7" width="15.77734375" customWidth="1"/>
    <col min="8" max="8" width="22.77734375" customWidth="1"/>
    <col min="9" max="9" width="15.5546875" customWidth="1"/>
    <col min="10" max="10" width="20.88671875" customWidth="1"/>
    <col min="11" max="11" width="19.109375" bestFit="1" customWidth="1"/>
    <col min="12" max="12" width="25.5546875" bestFit="1" customWidth="1"/>
  </cols>
  <sheetData>
    <row r="2" spans="2:12" ht="18.75" customHeight="1" x14ac:dyDescent="0.3"/>
    <row r="3" spans="2:12" ht="15" thickBot="1" x14ac:dyDescent="0.35"/>
    <row r="4" spans="2:12" ht="14.4" customHeight="1" thickBot="1" x14ac:dyDescent="0.35">
      <c r="B4" s="220" t="s">
        <v>54</v>
      </c>
      <c r="C4" s="222" t="s">
        <v>85</v>
      </c>
      <c r="D4" s="224" t="s">
        <v>37</v>
      </c>
      <c r="E4" s="170" t="s">
        <v>38</v>
      </c>
      <c r="F4" s="170" t="s">
        <v>39</v>
      </c>
      <c r="G4" s="170" t="s">
        <v>40</v>
      </c>
      <c r="H4" s="170" t="s">
        <v>108</v>
      </c>
      <c r="I4" s="171" t="s">
        <v>53</v>
      </c>
      <c r="J4" s="170" t="s">
        <v>157</v>
      </c>
      <c r="K4" s="218" t="s">
        <v>41</v>
      </c>
      <c r="L4" s="218" t="s">
        <v>165</v>
      </c>
    </row>
    <row r="5" spans="2:12" ht="14.4" customHeight="1" thickBot="1" x14ac:dyDescent="0.35">
      <c r="B5" s="221"/>
      <c r="C5" s="223"/>
      <c r="D5" s="225"/>
      <c r="E5" s="180">
        <f>INPUT!C5</f>
        <v>0.2</v>
      </c>
      <c r="F5" s="181">
        <f>INPUT!D5</f>
        <v>0.1</v>
      </c>
      <c r="G5" s="33">
        <f>INPUT!E5</f>
        <v>0.1</v>
      </c>
      <c r="H5" s="181">
        <f>INPUT!F5</f>
        <v>0.2</v>
      </c>
      <c r="I5" s="33">
        <f>INPUT!G5</f>
        <v>0.1</v>
      </c>
      <c r="J5" s="181">
        <f>INPUT!H5</f>
        <v>0.3</v>
      </c>
      <c r="K5" s="219"/>
      <c r="L5" s="219"/>
    </row>
    <row r="6" spans="2:12" ht="15" customHeight="1" thickBot="1" x14ac:dyDescent="0.35">
      <c r="B6" s="182"/>
      <c r="C6" s="183"/>
      <c r="D6" s="183"/>
      <c r="E6" s="66"/>
      <c r="F6" s="66"/>
      <c r="G6" s="66"/>
      <c r="H6" s="66"/>
      <c r="I6" s="66"/>
      <c r="J6" s="66"/>
      <c r="K6" s="184"/>
      <c r="L6" s="185"/>
    </row>
    <row r="7" spans="2:12" x14ac:dyDescent="0.3">
      <c r="B7" s="27" t="s">
        <v>56</v>
      </c>
      <c r="C7" s="8" t="str" cm="1">
        <f t="array" ref="C7">_xll.FDS(B7,"FG_COMPANY_NAME")</f>
        <v>Microsoft Corporation</v>
      </c>
      <c r="D7" s="9" t="str" cm="1">
        <f t="array" ref="D7">_xll.FDS(B7,"FREF_ENTITY_COUNTRY(HQ,NAME)")</f>
        <v>United States</v>
      </c>
      <c r="E7" s="177">
        <f>INDEX(VALUE!N:N,MATCH(B7,VALUE!A:A,0))</f>
        <v>0.35399999999999998</v>
      </c>
      <c r="F7" s="8">
        <f>INDEX(LIQUIDITY!P:P,MATCH(OUTPUT!D7,LIQUIDITY!B:B,0))</f>
        <v>100</v>
      </c>
      <c r="G7" s="8">
        <f>INDEX(QUALITY!L:L,MATCH(B7,QUALITY!A:A,0))</f>
        <v>0.77400000000000002</v>
      </c>
      <c r="H7" s="8">
        <f>INDEX('PRICE MOMENTUM'!L:L,MATCH(B7,'PRICE MOMENTUM'!A:A,0))</f>
        <v>0.38700000000000001</v>
      </c>
      <c r="I7" s="8">
        <f>INDEX(SAFETY!J:J,MATCH(B7,SAFETY!A:A,0))</f>
        <v>0.93500000000000005</v>
      </c>
      <c r="J7" s="9">
        <f>INDEX('BIZ MOMENTUM'!G:G,MATCH(B7,'BIZ MOMENTUM'!A:A,0))</f>
        <v>0.77400000000000002</v>
      </c>
      <c r="K7" s="31">
        <f>SUMPRODUCT($E$5:$J$5,E7:J7)</f>
        <v>10.551300000000003</v>
      </c>
      <c r="L7" s="186" cm="1">
        <f t="array" ref="L7">+_xlfn.PERCENTRANK.EXC(_xlfn._xlws.FILTER(K:K, ISNUMBER(K:K)),K7)*100</f>
        <v>83.3</v>
      </c>
    </row>
    <row r="8" spans="2:12" x14ac:dyDescent="0.3">
      <c r="B8" s="25" t="s">
        <v>57</v>
      </c>
      <c r="C8" t="str" cm="1">
        <f t="array" ref="C8">_xll.FDS(B8,"FG_COMPANY_NAME")</f>
        <v>Apple Inc.</v>
      </c>
      <c r="D8" s="26" t="str" cm="1">
        <f t="array" ref="D8">_xll.FDS(B8,"FREF_ENTITY_COUNTRY(HQ,NAME)")</f>
        <v>United States</v>
      </c>
      <c r="E8" s="178">
        <f>INDEX(VALUE!N:N,MATCH(B8,VALUE!A:A,0))</f>
        <v>0.193</v>
      </c>
      <c r="F8">
        <f>INDEX(LIQUIDITY!P:P,MATCH(OUTPUT!D8,LIQUIDITY!B:B,0))</f>
        <v>100</v>
      </c>
      <c r="G8">
        <f>INDEX(QUALITY!L:L,MATCH(B8,QUALITY!A:A,0))</f>
        <v>0.64500000000000002</v>
      </c>
      <c r="H8">
        <f>INDEX('PRICE MOMENTUM'!L:L,MATCH(B8,'PRICE MOMENTUM'!A:A,0))</f>
        <v>0.32200000000000001</v>
      </c>
      <c r="I8">
        <f>INDEX(SAFETY!J:J,MATCH(B8,SAFETY!A:A,0))</f>
        <v>0.61199999999999999</v>
      </c>
      <c r="J8" s="26">
        <f>INDEX('BIZ MOMENTUM'!G:G,MATCH(B8,'BIZ MOMENTUM'!A:A,0))</f>
        <v>0.54800000000000004</v>
      </c>
      <c r="K8" s="74">
        <f t="shared" ref="K8:K35" si="0">SUMPRODUCT($E$5:$J$5,E8:J8)</f>
        <v>10.3931</v>
      </c>
      <c r="L8" s="187" cm="1">
        <f t="array" ref="L8">+_xlfn.PERCENTRANK.EXC(_xlfn._xlws.FILTER(K:K, ISNUMBER(K:K)),K8)*100</f>
        <v>46.6</v>
      </c>
    </row>
    <row r="9" spans="2:12" x14ac:dyDescent="0.3">
      <c r="B9" s="25" t="s">
        <v>58</v>
      </c>
      <c r="C9" t="str" cm="1">
        <f t="array" ref="C9">_xll.FDS(B9,"FG_COMPANY_NAME")</f>
        <v>Alphabet Inc. Class A</v>
      </c>
      <c r="D9" s="26" t="str" cm="1">
        <f t="array" ref="D9">_xll.FDS(B9,"FREF_ENTITY_COUNTRY(HQ,NAME)")</f>
        <v>United States</v>
      </c>
      <c r="E9" s="178">
        <f>INDEX(VALUE!N:N,MATCH(B9,VALUE!A:A,0))</f>
        <v>0.54800000000000004</v>
      </c>
      <c r="F9">
        <f>INDEX(LIQUIDITY!P:P,MATCH(OUTPUT!D9,LIQUIDITY!B:B,0))</f>
        <v>100</v>
      </c>
      <c r="G9">
        <f>INDEX(QUALITY!L:L,MATCH(B9,QUALITY!A:A,0))</f>
        <v>0.57999999999999996</v>
      </c>
      <c r="H9">
        <f>INDEX('PRICE MOMENTUM'!L:L,MATCH(B9,'PRICE MOMENTUM'!A:A,0))</f>
        <v>0.93500000000000005</v>
      </c>
      <c r="I9">
        <f>INDEX(SAFETY!J:J,MATCH(B9,SAFETY!A:A,0))</f>
        <v>0.38700000000000001</v>
      </c>
      <c r="J9" s="26">
        <f>INDEX('BIZ MOMENTUM'!G:G,MATCH(B9,'BIZ MOMENTUM'!A:A,0))</f>
        <v>0.64500000000000002</v>
      </c>
      <c r="K9" s="74">
        <f t="shared" si="0"/>
        <v>10.5868</v>
      </c>
      <c r="L9" s="187" cm="1">
        <f t="array" ref="L9">+_xlfn.PERCENTRANK.EXC(_xlfn._xlws.FILTER(K:K, ISNUMBER(K:K)),K9)*100</f>
        <v>90</v>
      </c>
    </row>
    <row r="10" spans="2:12" x14ac:dyDescent="0.3">
      <c r="B10" s="25" t="s">
        <v>59</v>
      </c>
      <c r="C10" t="str" cm="1">
        <f t="array" ref="C10">_xll.FDS(B10,"FG_COMPANY_NAME")</f>
        <v>Amazon.com, Inc.</v>
      </c>
      <c r="D10" s="26" t="str" cm="1">
        <f t="array" ref="D10">_xll.FDS(B10,"FREF_ENTITY_COUNTRY(HQ,NAME)")</f>
        <v>United States</v>
      </c>
      <c r="E10" s="178">
        <f>INDEX(VALUE!N:N,MATCH(B10,VALUE!A:A,0))</f>
        <v>0.32200000000000001</v>
      </c>
      <c r="F10">
        <f>INDEX(LIQUIDITY!P:P,MATCH(OUTPUT!D10,LIQUIDITY!B:B,0))</f>
        <v>100</v>
      </c>
      <c r="G10">
        <f>INDEX(QUALITY!L:L,MATCH(B10,QUALITY!A:A,0))</f>
        <v>0.38700000000000001</v>
      </c>
      <c r="H10">
        <f>INDEX('PRICE MOMENTUM'!L:L,MATCH(B10,'PRICE MOMENTUM'!A:A,0))</f>
        <v>0.45100000000000001</v>
      </c>
      <c r="I10">
        <f>INDEX(SAFETY!J:J,MATCH(B10,SAFETY!A:A,0))</f>
        <v>0.54800000000000004</v>
      </c>
      <c r="J10" s="26">
        <f>INDEX('BIZ MOMENTUM'!G:G,MATCH(B10,'BIZ MOMENTUM'!A:A,0))</f>
        <v>0.67700000000000005</v>
      </c>
      <c r="K10" s="74">
        <f t="shared" si="0"/>
        <v>10.451199999999998</v>
      </c>
      <c r="L10" s="187" cm="1">
        <f t="array" ref="L10">+_xlfn.PERCENTRANK.EXC(_xlfn._xlws.FILTER(K:K, ISNUMBER(K:K)),K10)*100</f>
        <v>63.3</v>
      </c>
    </row>
    <row r="11" spans="2:12" x14ac:dyDescent="0.3">
      <c r="B11" s="25" t="s">
        <v>60</v>
      </c>
      <c r="C11" t="str" cm="1">
        <f t="array" ref="C11">_xll.FDS(B11,"FG_COMPANY_NAME")</f>
        <v>Broadcom Inc.</v>
      </c>
      <c r="D11" s="26" t="str" cm="1">
        <f t="array" ref="D11">_xll.FDS(B11,"FREF_ENTITY_COUNTRY(HQ,NAME)")</f>
        <v>United States</v>
      </c>
      <c r="E11" s="178">
        <f>INDEX(VALUE!N:N,MATCH(B11,VALUE!A:A,0))</f>
        <v>0.161</v>
      </c>
      <c r="F11">
        <f>INDEX(LIQUIDITY!P:P,MATCH(OUTPUT!D11,LIQUIDITY!B:B,0))</f>
        <v>100</v>
      </c>
      <c r="G11">
        <f>INDEX(QUALITY!L:L,MATCH(B11,QUALITY!A:A,0))</f>
        <v>0.83799999999999997</v>
      </c>
      <c r="H11">
        <f>INDEX('PRICE MOMENTUM'!L:L,MATCH(B11,'PRICE MOMENTUM'!A:A,0))</f>
        <v>0.80600000000000005</v>
      </c>
      <c r="I11">
        <f>INDEX(SAFETY!J:J,MATCH(B11,SAFETY!A:A,0))</f>
        <v>0.32200000000000001</v>
      </c>
      <c r="J11" s="26">
        <f>INDEX('BIZ MOMENTUM'!G:G,MATCH(B11,'BIZ MOMENTUM'!A:A,0))</f>
        <v>0.90300000000000002</v>
      </c>
      <c r="K11" s="74">
        <f t="shared" si="0"/>
        <v>10.580299999999999</v>
      </c>
      <c r="L11" s="187" cm="1">
        <f t="array" ref="L11">+_xlfn.PERCENTRANK.EXC(_xlfn._xlws.FILTER(K:K, ISNUMBER(K:K)),K11)*100</f>
        <v>86.6</v>
      </c>
    </row>
    <row r="12" spans="2:12" x14ac:dyDescent="0.3">
      <c r="B12" s="25" t="s">
        <v>61</v>
      </c>
      <c r="C12" t="str" cm="1">
        <f t="array" ref="C12">_xll.FDS(B12,"FG_COMPANY_NAME")</f>
        <v>Meta Platforms Inc Class A</v>
      </c>
      <c r="D12" s="26" t="str" cm="1">
        <f t="array" ref="D12">_xll.FDS(B12,"FREF_ENTITY_COUNTRY(HQ,NAME)")</f>
        <v>United States</v>
      </c>
      <c r="E12" s="178">
        <f>INDEX(VALUE!N:N,MATCH(B12,VALUE!A:A,0))</f>
        <v>0.87</v>
      </c>
      <c r="F12">
        <f>INDEX(LIQUIDITY!P:P,MATCH(OUTPUT!D12,LIQUIDITY!B:B,0))</f>
        <v>100</v>
      </c>
      <c r="G12">
        <f>INDEX(QUALITY!L:L,MATCH(B12,QUALITY!A:A,0))</f>
        <v>0.54800000000000004</v>
      </c>
      <c r="H12">
        <f>INDEX('PRICE MOMENTUM'!L:L,MATCH(B12,'PRICE MOMENTUM'!A:A,0))</f>
        <v>0.67700000000000005</v>
      </c>
      <c r="I12">
        <f>INDEX(SAFETY!J:J,MATCH(B12,SAFETY!A:A,0))</f>
        <v>0.35399999999999998</v>
      </c>
      <c r="J12" s="26">
        <f>INDEX('BIZ MOMENTUM'!G:G,MATCH(B12,'BIZ MOMENTUM'!A:A,0))</f>
        <v>0.74099999999999999</v>
      </c>
      <c r="K12" s="74">
        <f t="shared" si="0"/>
        <v>10.6219</v>
      </c>
      <c r="L12" s="187" cm="1">
        <f t="array" ref="L12">+_xlfn.PERCENTRANK.EXC(_xlfn._xlws.FILTER(K:K, ISNUMBER(K:K)),K12)*100</f>
        <v>96.6</v>
      </c>
    </row>
    <row r="13" spans="2:12" x14ac:dyDescent="0.3">
      <c r="B13" s="25" t="s">
        <v>62</v>
      </c>
      <c r="C13" t="str" cm="1">
        <f t="array" ref="C13">_xll.FDS(B13,"FG_COMPANY_NAME")</f>
        <v>Saudi Arabian Oil Co.</v>
      </c>
      <c r="D13" s="26" t="str" cm="1">
        <f t="array" ref="D13">_xll.FDS(B13,"FREF_ENTITY_COUNTRY(HQ,NAME)")</f>
        <v>Saudi Arabia</v>
      </c>
      <c r="E13" s="178">
        <f>INDEX(VALUE!N:N,MATCH(B13,VALUE!A:A,0))</f>
        <v>0.57999999999999996</v>
      </c>
      <c r="F13">
        <f>INDEX(LIQUIDITY!P:P,MATCH(OUTPUT!D13,LIQUIDITY!B:B,0))</f>
        <v>100</v>
      </c>
      <c r="G13">
        <f>INDEX(QUALITY!L:L,MATCH(B13,QUALITY!A:A,0))</f>
        <v>0.61199999999999999</v>
      </c>
      <c r="H13">
        <f>INDEX('PRICE MOMENTUM'!L:L,MATCH(B13,'PRICE MOMENTUM'!A:A,0))</f>
        <v>3.2000000000000001E-2</v>
      </c>
      <c r="I13">
        <f>INDEX(SAFETY!J:J,MATCH(B13,SAFETY!A:A,0))</f>
        <v>0.67700000000000005</v>
      </c>
      <c r="J13" s="26">
        <f>INDEX('BIZ MOMENTUM'!G:G,MATCH(B13,'BIZ MOMENTUM'!A:A,0))</f>
        <v>3.2000000000000001E-2</v>
      </c>
      <c r="K13" s="74">
        <f t="shared" si="0"/>
        <v>10.260899999999999</v>
      </c>
      <c r="L13" s="187" cm="1">
        <f t="array" ref="L13">+_xlfn.PERCENTRANK.EXC(_xlfn._xlws.FILTER(K:K, ISNUMBER(K:K)),K13)*100</f>
        <v>23.3</v>
      </c>
    </row>
    <row r="14" spans="2:12" x14ac:dyDescent="0.3">
      <c r="B14" s="25" t="s">
        <v>63</v>
      </c>
      <c r="C14" t="str" cm="1">
        <f t="array" ref="C14">_xll.FDS(B14,"FG_COMPANY_NAME")</f>
        <v>Tesla, Inc.</v>
      </c>
      <c r="D14" s="26" t="str" cm="1">
        <f t="array" ref="D14">_xll.FDS(B14,"FREF_ENTITY_COUNTRY(HQ,NAME)")</f>
        <v>United States</v>
      </c>
      <c r="E14" s="178">
        <f>INDEX(VALUE!N:N,MATCH(B14,VALUE!A:A,0))</f>
        <v>6.4000000000000001E-2</v>
      </c>
      <c r="F14">
        <f>INDEX(LIQUIDITY!P:P,MATCH(OUTPUT!D14,LIQUIDITY!B:B,0))</f>
        <v>100</v>
      </c>
      <c r="G14">
        <f>INDEX(QUALITY!L:L,MATCH(B14,QUALITY!A:A,0))</f>
        <v>0.193</v>
      </c>
      <c r="H14">
        <f>INDEX('PRICE MOMENTUM'!L:L,MATCH(B14,'PRICE MOMENTUM'!A:A,0))</f>
        <v>0.35399999999999998</v>
      </c>
      <c r="I14">
        <f>INDEX(SAFETY!J:J,MATCH(B14,SAFETY!A:A,0))</f>
        <v>0.161</v>
      </c>
      <c r="J14" s="26">
        <f>INDEX('BIZ MOMENTUM'!G:G,MATCH(B14,'BIZ MOMENTUM'!A:A,0))</f>
        <v>0.161</v>
      </c>
      <c r="K14" s="74">
        <f t="shared" si="0"/>
        <v>10.167299999999999</v>
      </c>
      <c r="L14" s="187" cm="1">
        <f t="array" ref="L14">+_xlfn.PERCENTRANK.EXC(_xlfn._xlws.FILTER(K:K, ISNUMBER(K:K)),K14)*100</f>
        <v>20</v>
      </c>
    </row>
    <row r="15" spans="2:12" x14ac:dyDescent="0.3">
      <c r="B15" s="25" t="s">
        <v>64</v>
      </c>
      <c r="C15" t="str" cm="1">
        <f t="array" ref="C15">_xll.FDS(B15,"FG_COMPANY_NAME")</f>
        <v>Taiwan Semiconductor Manufacturing Co., Ltd.</v>
      </c>
      <c r="D15" s="26" t="str" cm="1">
        <f t="array" ref="D15">_xll.FDS(B15,"FREF_ENTITY_COUNTRY(HQ,NAME)")</f>
        <v>Taiwan</v>
      </c>
      <c r="E15" s="178">
        <f>INDEX(VALUE!N:N,MATCH(B15,VALUE!A:A,0))</f>
        <v>0.90300000000000002</v>
      </c>
      <c r="F15">
        <f>INDEX(LIQUIDITY!P:P,MATCH(OUTPUT!D15,LIQUIDITY!B:B,0))</f>
        <v>50</v>
      </c>
      <c r="G15">
        <f>INDEX(QUALITY!L:L,MATCH(B15,QUALITY!A:A,0))</f>
        <v>0.67700000000000005</v>
      </c>
      <c r="H15">
        <f>INDEX('PRICE MOMENTUM'!L:L,MATCH(B15,'PRICE MOMENTUM'!A:A,0))</f>
        <v>0.90300000000000002</v>
      </c>
      <c r="I15">
        <f>INDEX(SAFETY!J:J,MATCH(B15,SAFETY!A:A,0))</f>
        <v>0.61199999999999999</v>
      </c>
      <c r="J15" s="26">
        <f>INDEX('BIZ MOMENTUM'!G:G,MATCH(B15,'BIZ MOMENTUM'!A:A,0))</f>
        <v>0.87</v>
      </c>
      <c r="K15" s="74">
        <f t="shared" si="0"/>
        <v>5.751100000000001</v>
      </c>
      <c r="L15" s="187" cm="1">
        <f t="array" ref="L15">+_xlfn.PERCENTRANK.EXC(_xlfn._xlws.FILTER(K:K, ISNUMBER(K:K)),K15)*100</f>
        <v>13.3</v>
      </c>
    </row>
    <row r="16" spans="2:12" x14ac:dyDescent="0.3">
      <c r="B16" s="25" t="s">
        <v>65</v>
      </c>
      <c r="C16" t="str" cm="1">
        <f t="array" ref="C16">_xll.FDS(B16,"FG_COMPANY_NAME")</f>
        <v>Berkshire Hathaway Inc. Class B</v>
      </c>
      <c r="D16" s="26" t="str" cm="1">
        <f t="array" ref="D16">_xll.FDS(B16,"FREF_ENTITY_COUNTRY(HQ,NAME)")</f>
        <v>United States</v>
      </c>
      <c r="E16" s="178">
        <f>INDEX(VALUE!N:N,MATCH(B16,VALUE!A:A,0))</f>
        <v>0.74099999999999999</v>
      </c>
      <c r="F16">
        <f>INDEX(LIQUIDITY!P:P,MATCH(OUTPUT!D16,LIQUIDITY!B:B,0))</f>
        <v>100</v>
      </c>
      <c r="G16">
        <f>INDEX(QUALITY!L:L,MATCH(B16,QUALITY!A:A,0))</f>
        <v>0.28999999999999998</v>
      </c>
      <c r="H16">
        <f>INDEX('PRICE MOMENTUM'!L:L,MATCH(B16,'PRICE MOMENTUM'!A:A,0))</f>
        <v>0.193</v>
      </c>
      <c r="I16">
        <f>INDEX(SAFETY!J:J,MATCH(B16,SAFETY!A:A,0))</f>
        <v>0.77400000000000002</v>
      </c>
      <c r="J16" s="26">
        <f>INDEX('BIZ MOMENTUM'!G:G,MATCH(B16,'BIZ MOMENTUM'!A:A,0))</f>
        <v>0.193</v>
      </c>
      <c r="K16" s="74">
        <f t="shared" si="0"/>
        <v>10.351100000000001</v>
      </c>
      <c r="L16" s="187" cm="1">
        <f t="array" ref="L16">+_xlfn.PERCENTRANK.EXC(_xlfn._xlws.FILTER(K:K, ISNUMBER(K:K)),K16)*100</f>
        <v>33.300000000000004</v>
      </c>
    </row>
    <row r="17" spans="2:12" x14ac:dyDescent="0.3">
      <c r="B17" s="25" t="s">
        <v>66</v>
      </c>
      <c r="C17" t="str" cm="1">
        <f t="array" ref="C17">_xll.FDS(B17,"FG_COMPANY_NAME")</f>
        <v>Oracle Corporation</v>
      </c>
      <c r="D17" s="26" t="str" cm="1">
        <f t="array" ref="D17">_xll.FDS(B17,"FREF_ENTITY_COUNTRY(HQ,NAME)")</f>
        <v>United States</v>
      </c>
      <c r="E17" s="178">
        <f>INDEX(VALUE!N:N,MATCH(B17,VALUE!A:A,0))</f>
        <v>0.129</v>
      </c>
      <c r="F17">
        <f>INDEX(LIQUIDITY!P:P,MATCH(OUTPUT!D17,LIQUIDITY!B:B,0))</f>
        <v>100</v>
      </c>
      <c r="G17">
        <f>INDEX(QUALITY!L:L,MATCH(B17,QUALITY!A:A,0))</f>
        <v>0.70899999999999996</v>
      </c>
      <c r="H17">
        <f>INDEX('PRICE MOMENTUM'!L:L,MATCH(B17,'PRICE MOMENTUM'!A:A,0))</f>
        <v>0.61199999999999999</v>
      </c>
      <c r="I17">
        <f>INDEX(SAFETY!J:J,MATCH(B17,SAFETY!A:A,0))</f>
        <v>0.25800000000000001</v>
      </c>
      <c r="J17" s="26">
        <f>INDEX('BIZ MOMENTUM'!G:G,MATCH(B17,'BIZ MOMENTUM'!A:A,0))</f>
        <v>0.45100000000000001</v>
      </c>
      <c r="K17" s="74">
        <f t="shared" si="0"/>
        <v>10.380200000000002</v>
      </c>
      <c r="L17" s="187" cm="1">
        <f t="array" ref="L17">+_xlfn.PERCENTRANK.EXC(_xlfn._xlws.FILTER(K:K, ISNUMBER(K:K)),K17)*100</f>
        <v>40</v>
      </c>
    </row>
    <row r="18" spans="2:12" x14ac:dyDescent="0.3">
      <c r="B18" s="25" t="s">
        <v>67</v>
      </c>
      <c r="C18" t="str" cm="1">
        <f t="array" ref="C18">_xll.FDS(B18,"FG_COMPANY_NAME")</f>
        <v>JPMorgan Chase &amp; Co.</v>
      </c>
      <c r="D18" s="26" t="str" cm="1">
        <f t="array" ref="D18">_xll.FDS(B18,"FREF_ENTITY_COUNTRY(HQ,NAME)")</f>
        <v>United States</v>
      </c>
      <c r="E18" s="178">
        <f>INDEX(VALUE!N:N,MATCH(B18,VALUE!A:A,0))</f>
        <v>0.80600000000000005</v>
      </c>
      <c r="F18">
        <f>INDEX(LIQUIDITY!P:P,MATCH(OUTPUT!D18,LIQUIDITY!B:B,0))</f>
        <v>100</v>
      </c>
      <c r="G18">
        <f>INDEX(QUALITY!L:L,MATCH(B18,QUALITY!A:A,0))</f>
        <v>0.41899999999999998</v>
      </c>
      <c r="H18">
        <f>INDEX('PRICE MOMENTUM'!L:L,MATCH(B18,'PRICE MOMENTUM'!A:A,0))</f>
        <v>0.87</v>
      </c>
      <c r="I18">
        <f>INDEX(SAFETY!J:J,MATCH(B18,SAFETY!A:A,0))</f>
        <v>0.45100000000000001</v>
      </c>
      <c r="J18" s="26">
        <f>INDEX('BIZ MOMENTUM'!G:G,MATCH(B18,'BIZ MOMENTUM'!A:A,0))</f>
        <v>0.129</v>
      </c>
      <c r="K18" s="74">
        <f t="shared" si="0"/>
        <v>10.460900000000001</v>
      </c>
      <c r="L18" s="187" cm="1">
        <f t="array" ref="L18">+_xlfn.PERCENTRANK.EXC(_xlfn._xlws.FILTER(K:K, ISNUMBER(K:K)),K18)*100</f>
        <v>66.600000000000009</v>
      </c>
    </row>
    <row r="19" spans="2:12" x14ac:dyDescent="0.3">
      <c r="B19" s="25" t="s">
        <v>68</v>
      </c>
      <c r="C19" t="str" cm="1">
        <f t="array" ref="C19">_xll.FDS(B19,"FG_COMPANY_NAME")</f>
        <v>Walmart Inc.</v>
      </c>
      <c r="D19" s="26" t="str" cm="1">
        <f t="array" ref="D19">_xll.FDS(B19,"FREF_ENTITY_COUNTRY(HQ,NAME)")</f>
        <v>United States</v>
      </c>
      <c r="E19" s="178">
        <f>INDEX(VALUE!N:N,MATCH(B19,VALUE!A:A,0))</f>
        <v>0.22500000000000001</v>
      </c>
      <c r="F19">
        <f>INDEX(LIQUIDITY!P:P,MATCH(OUTPUT!D19,LIQUIDITY!B:B,0))</f>
        <v>100</v>
      </c>
      <c r="G19">
        <f>INDEX(QUALITY!L:L,MATCH(B19,QUALITY!A:A,0))</f>
        <v>0.25800000000000001</v>
      </c>
      <c r="H19">
        <f>INDEX('PRICE MOMENTUM'!L:L,MATCH(B19,'PRICE MOMENTUM'!A:A,0))</f>
        <v>0.70899999999999996</v>
      </c>
      <c r="I19">
        <f>INDEX(SAFETY!J:J,MATCH(B19,SAFETY!A:A,0))</f>
        <v>0.51600000000000001</v>
      </c>
      <c r="J19" s="26">
        <f>INDEX('BIZ MOMENTUM'!G:G,MATCH(B19,'BIZ MOMENTUM'!A:A,0))</f>
        <v>0.28999999999999998</v>
      </c>
      <c r="K19" s="74">
        <f t="shared" si="0"/>
        <v>10.3512</v>
      </c>
      <c r="L19" s="187" cm="1">
        <f t="array" ref="L19">+_xlfn.PERCENTRANK.EXC(_xlfn._xlws.FILTER(K:K, ISNUMBER(K:K)),K19)*100</f>
        <v>36.6</v>
      </c>
    </row>
    <row r="20" spans="2:12" x14ac:dyDescent="0.3">
      <c r="B20" s="25" t="s">
        <v>69</v>
      </c>
      <c r="C20" t="str" cm="1">
        <f t="array" ref="C20">_xll.FDS(B20,"FG_COMPANY_NAME")</f>
        <v>Tencent Holdings Ltd</v>
      </c>
      <c r="D20" s="26" t="str" cm="1">
        <f t="array" ref="D20">_xll.FDS(B20,"FREF_ENTITY_COUNTRY(HQ,NAME)")</f>
        <v>China</v>
      </c>
      <c r="E20" s="178">
        <f>INDEX(VALUE!N:N,MATCH(B20,VALUE!A:A,0))</f>
        <v>0.93500000000000005</v>
      </c>
      <c r="F20">
        <f>INDEX(LIQUIDITY!P:P,MATCH(OUTPUT!D20,LIQUIDITY!B:B,0))</f>
        <v>50</v>
      </c>
      <c r="G20">
        <f>INDEX(QUALITY!L:L,MATCH(B20,QUALITY!A:A,0))</f>
        <v>0.22500000000000001</v>
      </c>
      <c r="H20">
        <f>INDEX('PRICE MOMENTUM'!L:L,MATCH(B20,'PRICE MOMENTUM'!A:A,0))</f>
        <v>0.83799999999999997</v>
      </c>
      <c r="I20">
        <f>INDEX(SAFETY!J:J,MATCH(B20,SAFETY!A:A,0))</f>
        <v>9.6000000000000002E-2</v>
      </c>
      <c r="J20" s="26">
        <f>INDEX('BIZ MOMENTUM'!G:G,MATCH(B20,'BIZ MOMENTUM'!A:A,0))</f>
        <v>0.70899999999999996</v>
      </c>
      <c r="K20" s="74">
        <f t="shared" si="0"/>
        <v>5.5994000000000002</v>
      </c>
      <c r="L20" s="187" cm="1">
        <f t="array" ref="L20">+_xlfn.PERCENTRANK.EXC(_xlfn._xlws.FILTER(K:K, ISNUMBER(K:K)),K20)*100</f>
        <v>10</v>
      </c>
    </row>
    <row r="21" spans="2:12" x14ac:dyDescent="0.3">
      <c r="B21" s="25" t="s">
        <v>70</v>
      </c>
      <c r="C21" t="str" cm="1">
        <f t="array" ref="C21">_xll.FDS(B21,"FG_COMPANY_NAME")</f>
        <v>Eli Lilly and Company</v>
      </c>
      <c r="D21" s="26" t="str" cm="1">
        <f t="array" ref="D21">_xll.FDS(B21,"FREF_ENTITY_COUNTRY(HQ,NAME)")</f>
        <v>United States</v>
      </c>
      <c r="E21" s="178">
        <f>INDEX(VALUE!N:N,MATCH(B21,VALUE!A:A,0))</f>
        <v>0.28999999999999998</v>
      </c>
      <c r="F21">
        <f>INDEX(LIQUIDITY!P:P,MATCH(OUTPUT!D21,LIQUIDITY!B:B,0))</f>
        <v>100</v>
      </c>
      <c r="G21">
        <f>INDEX(QUALITY!L:L,MATCH(B21,QUALITY!A:A,0))</f>
        <v>0.93500000000000005</v>
      </c>
      <c r="H21">
        <f>INDEX('PRICE MOMENTUM'!L:L,MATCH(B21,'PRICE MOMENTUM'!A:A,0))</f>
        <v>6.4000000000000001E-2</v>
      </c>
      <c r="I21">
        <f>INDEX(SAFETY!J:J,MATCH(B21,SAFETY!A:A,0))</f>
        <v>0.96699999999999997</v>
      </c>
      <c r="J21" s="26">
        <f>INDEX('BIZ MOMENTUM'!G:G,MATCH(B21,'BIZ MOMENTUM'!A:A,0))</f>
        <v>0.96699999999999997</v>
      </c>
      <c r="K21" s="74">
        <f t="shared" si="0"/>
        <v>10.551100000000002</v>
      </c>
      <c r="L21" s="187" cm="1">
        <f t="array" ref="L21">+_xlfn.PERCENTRANK.EXC(_xlfn._xlws.FILTER(K:K, ISNUMBER(K:K)),K21)*100</f>
        <v>80</v>
      </c>
    </row>
    <row r="22" spans="2:12" x14ac:dyDescent="0.3">
      <c r="B22" s="25" t="s">
        <v>71</v>
      </c>
      <c r="C22" t="str" cm="1">
        <f t="array" ref="C22">_xll.FDS(B22,"FG_COMPANY_NAME")</f>
        <v>Visa Inc. Class A</v>
      </c>
      <c r="D22" s="26" t="str" cm="1">
        <f t="array" ref="D22">_xll.FDS(B22,"FREF_ENTITY_COUNTRY(HQ,NAME)")</f>
        <v>United States</v>
      </c>
      <c r="E22" s="178">
        <f>INDEX(VALUE!N:N,MATCH(B22,VALUE!A:A,0))</f>
        <v>0.38700000000000001</v>
      </c>
      <c r="F22">
        <f>INDEX(LIQUIDITY!P:P,MATCH(OUTPUT!D22,LIQUIDITY!B:B,0))</f>
        <v>100</v>
      </c>
      <c r="G22">
        <f>INDEX(QUALITY!L:L,MATCH(B22,QUALITY!A:A,0))</f>
        <v>0.90300000000000002</v>
      </c>
      <c r="H22">
        <f>INDEX('PRICE MOMENTUM'!L:L,MATCH(B22,'PRICE MOMENTUM'!A:A,0))</f>
        <v>0.161</v>
      </c>
      <c r="I22">
        <f>INDEX(SAFETY!J:J,MATCH(B22,SAFETY!A:A,0))</f>
        <v>0.80600000000000005</v>
      </c>
      <c r="J22" s="26">
        <f>INDEX('BIZ MOMENTUM'!G:G,MATCH(B22,'BIZ MOMENTUM'!A:A,0))</f>
        <v>0.48299999999999998</v>
      </c>
      <c r="K22" s="74">
        <f t="shared" si="0"/>
        <v>10.4254</v>
      </c>
      <c r="L22" s="187" cm="1">
        <f t="array" ref="L22">+_xlfn.PERCENTRANK.EXC(_xlfn._xlws.FILTER(K:K, ISNUMBER(K:K)),K22)*100</f>
        <v>53.300000000000004</v>
      </c>
    </row>
    <row r="23" spans="2:12" x14ac:dyDescent="0.3">
      <c r="B23" s="25" t="s">
        <v>72</v>
      </c>
      <c r="C23" t="str" cm="1">
        <f t="array" ref="C23">_xll.FDS(B23,"FG_COMPANY_NAME")</f>
        <v>Mastercard Incorporated Class A</v>
      </c>
      <c r="D23" s="26" t="str" cm="1">
        <f t="array" ref="D23">_xll.FDS(B23,"FREF_ENTITY_COUNTRY(HQ,NAME)")</f>
        <v>United States</v>
      </c>
      <c r="E23" s="178">
        <f>INDEX(VALUE!N:N,MATCH(B23,VALUE!A:A,0))</f>
        <v>0.45100000000000001</v>
      </c>
      <c r="F23">
        <f>INDEX(LIQUIDITY!P:P,MATCH(OUTPUT!D23,LIQUIDITY!B:B,0))</f>
        <v>100</v>
      </c>
      <c r="G23">
        <f>INDEX(QUALITY!L:L,MATCH(B23,QUALITY!A:A,0))</f>
        <v>0.96699999999999997</v>
      </c>
      <c r="H23">
        <f>INDEX('PRICE MOMENTUM'!L:L,MATCH(B23,'PRICE MOMENTUM'!A:A,0))</f>
        <v>0.41899999999999998</v>
      </c>
      <c r="I23">
        <f>INDEX(SAFETY!J:J,MATCH(B23,SAFETY!A:A,0))</f>
        <v>0.83799999999999997</v>
      </c>
      <c r="J23" s="26">
        <f>INDEX('BIZ MOMENTUM'!G:G,MATCH(B23,'BIZ MOMENTUM'!A:A,0))</f>
        <v>0.83799999999999997</v>
      </c>
      <c r="K23" s="74">
        <f t="shared" si="0"/>
        <v>10.6059</v>
      </c>
      <c r="L23" s="187" cm="1">
        <f t="array" ref="L23">+_xlfn.PERCENTRANK.EXC(_xlfn._xlws.FILTER(K:K, ISNUMBER(K:K)),K23)*100</f>
        <v>93.300000000000011</v>
      </c>
    </row>
    <row r="24" spans="2:12" x14ac:dyDescent="0.3">
      <c r="B24" s="25" t="s">
        <v>73</v>
      </c>
      <c r="C24" t="str" cm="1">
        <f t="array" ref="C24">_xll.FDS(B24,"FG_COMPANY_NAME")</f>
        <v>Netflix, Inc.</v>
      </c>
      <c r="D24" s="26" t="str" cm="1">
        <f t="array" ref="D24">_xll.FDS(B24,"FREF_ENTITY_COUNTRY(HQ,NAME)")</f>
        <v>United States</v>
      </c>
      <c r="E24" s="178">
        <f>INDEX(VALUE!N:N,MATCH(B24,VALUE!A:A,0))</f>
        <v>0.61199999999999999</v>
      </c>
      <c r="F24">
        <f>INDEX(LIQUIDITY!P:P,MATCH(OUTPUT!D24,LIQUIDITY!B:B,0))</f>
        <v>100</v>
      </c>
      <c r="G24">
        <f>INDEX(QUALITY!L:L,MATCH(B24,QUALITY!A:A,0))</f>
        <v>0.35399999999999998</v>
      </c>
      <c r="H24">
        <f>INDEX('PRICE MOMENTUM'!L:L,MATCH(B24,'PRICE MOMENTUM'!A:A,0))</f>
        <v>0.25800000000000001</v>
      </c>
      <c r="I24">
        <f>INDEX(SAFETY!J:J,MATCH(B24,SAFETY!A:A,0))</f>
        <v>0.22500000000000001</v>
      </c>
      <c r="J24" s="26">
        <f>INDEX('BIZ MOMENTUM'!G:G,MATCH(B24,'BIZ MOMENTUM'!A:A,0))</f>
        <v>0.80600000000000005</v>
      </c>
      <c r="K24" s="74">
        <f t="shared" si="0"/>
        <v>10.473700000000001</v>
      </c>
      <c r="L24" s="187" cm="1">
        <f t="array" ref="L24">+_xlfn.PERCENTRANK.EXC(_xlfn._xlws.FILTER(K:K, ISNUMBER(K:K)),K24)*100</f>
        <v>73.3</v>
      </c>
    </row>
    <row r="25" spans="2:12" x14ac:dyDescent="0.3">
      <c r="B25" s="25" t="s">
        <v>74</v>
      </c>
      <c r="C25" t="str" cm="1">
        <f t="array" ref="C25">_xll.FDS(B25,"FG_COMPANY_NAME")</f>
        <v>Exxon Mobil Corporation</v>
      </c>
      <c r="D25" s="26" t="str" cm="1">
        <f t="array" ref="D25">_xll.FDS(B25,"FREF_ENTITY_COUNTRY(HQ,NAME)")</f>
        <v>United States</v>
      </c>
      <c r="E25" s="178">
        <f>INDEX(VALUE!N:N,MATCH(B25,VALUE!A:A,0))</f>
        <v>0.83799999999999997</v>
      </c>
      <c r="F25">
        <f>INDEX(LIQUIDITY!P:P,MATCH(OUTPUT!D25,LIQUIDITY!B:B,0))</f>
        <v>100</v>
      </c>
      <c r="G25">
        <f>INDEX(QUALITY!L:L,MATCH(B25,QUALITY!A:A,0))</f>
        <v>0.161</v>
      </c>
      <c r="H25">
        <f>INDEX('PRICE MOMENTUM'!L:L,MATCH(B25,'PRICE MOMENTUM'!A:A,0))</f>
        <v>0.22500000000000001</v>
      </c>
      <c r="I25">
        <f>INDEX(SAFETY!J:J,MATCH(B25,SAFETY!A:A,0))</f>
        <v>0.41899999999999998</v>
      </c>
      <c r="J25" s="26">
        <f>INDEX('BIZ MOMENTUM'!G:G,MATCH(B25,'BIZ MOMENTUM'!A:A,0))</f>
        <v>9.6000000000000002E-2</v>
      </c>
      <c r="K25" s="74">
        <f t="shared" si="0"/>
        <v>10.2994</v>
      </c>
      <c r="L25" s="187" cm="1">
        <f t="array" ref="L25">+_xlfn.PERCENTRANK.EXC(_xlfn._xlws.FILTER(K:K, ISNUMBER(K:K)),K25)*100</f>
        <v>26.6</v>
      </c>
    </row>
    <row r="26" spans="2:12" x14ac:dyDescent="0.3">
      <c r="B26" s="25" t="s">
        <v>75</v>
      </c>
      <c r="C26" t="str" cm="1">
        <f t="array" ref="C26">_xll.FDS(B26,"FG_COMPANY_NAME")</f>
        <v>Johnson &amp; Johnson</v>
      </c>
      <c r="D26" s="26" t="str" cm="1">
        <f t="array" ref="D26">_xll.FDS(B26,"FREF_ENTITY_COUNTRY(HQ,NAME)")</f>
        <v>United States</v>
      </c>
      <c r="E26" s="178">
        <f>INDEX(VALUE!N:N,MATCH(B26,VALUE!A:A,0))</f>
        <v>0.77400000000000002</v>
      </c>
      <c r="F26">
        <f>INDEX(LIQUIDITY!P:P,MATCH(OUTPUT!D26,LIQUIDITY!B:B,0))</f>
        <v>100</v>
      </c>
      <c r="G26">
        <f>INDEX(QUALITY!L:L,MATCH(B26,QUALITY!A:A,0))</f>
        <v>0.80600000000000005</v>
      </c>
      <c r="H26">
        <f>INDEX('PRICE MOMENTUM'!L:L,MATCH(B26,'PRICE MOMENTUM'!A:A,0))</f>
        <v>0.51600000000000001</v>
      </c>
      <c r="I26">
        <f>INDEX(SAFETY!J:J,MATCH(B26,SAFETY!A:A,0))</f>
        <v>0.74099999999999999</v>
      </c>
      <c r="J26" s="26">
        <f>INDEX('BIZ MOMENTUM'!G:G,MATCH(B26,'BIZ MOMENTUM'!A:A,0))</f>
        <v>0.38700000000000001</v>
      </c>
      <c r="K26" s="74">
        <f t="shared" si="0"/>
        <v>10.528799999999999</v>
      </c>
      <c r="L26" s="187" cm="1">
        <f t="array" ref="L26">+_xlfn.PERCENTRANK.EXC(_xlfn._xlws.FILTER(K:K, ISNUMBER(K:K)),K26)*100</f>
        <v>76.599999999999994</v>
      </c>
    </row>
    <row r="27" spans="2:12" x14ac:dyDescent="0.3">
      <c r="B27" s="25" t="s">
        <v>76</v>
      </c>
      <c r="C27" t="str" cm="1">
        <f t="array" ref="C27">_xll.FDS(B27,"FG_COMPANY_NAME")</f>
        <v>Costco Wholesale Corporation</v>
      </c>
      <c r="D27" s="26" t="str" cm="1">
        <f t="array" ref="D27">_xll.FDS(B27,"FREF_ENTITY_COUNTRY(HQ,NAME)")</f>
        <v>United States</v>
      </c>
      <c r="E27" s="178">
        <f>INDEX(VALUE!N:N,MATCH(B27,VALUE!A:A,0))</f>
        <v>0.48299999999999998</v>
      </c>
      <c r="F27">
        <f>INDEX(LIQUIDITY!P:P,MATCH(OUTPUT!D27,LIQUIDITY!B:B,0))</f>
        <v>100</v>
      </c>
      <c r="G27">
        <f>INDEX(QUALITY!L:L,MATCH(B27,QUALITY!A:A,0))</f>
        <v>0.45100000000000001</v>
      </c>
      <c r="H27">
        <f>INDEX('PRICE MOMENTUM'!L:L,MATCH(B27,'PRICE MOMENTUM'!A:A,0))</f>
        <v>0.129</v>
      </c>
      <c r="I27">
        <f>INDEX(SAFETY!J:J,MATCH(B27,SAFETY!A:A,0))</f>
        <v>0.90300000000000002</v>
      </c>
      <c r="J27" s="26">
        <f>INDEX('BIZ MOMENTUM'!G:G,MATCH(B27,'BIZ MOMENTUM'!A:A,0))</f>
        <v>0.41899999999999998</v>
      </c>
      <c r="K27" s="74">
        <f t="shared" si="0"/>
        <v>10.3835</v>
      </c>
      <c r="L27" s="187" cm="1">
        <f t="array" ref="L27">+_xlfn.PERCENTRANK.EXC(_xlfn._xlws.FILTER(K:K, ISNUMBER(K:K)),K27)*100</f>
        <v>43.3</v>
      </c>
    </row>
    <row r="28" spans="2:12" x14ac:dyDescent="0.3">
      <c r="B28" s="25" t="s">
        <v>77</v>
      </c>
      <c r="C28" t="str" cm="1">
        <f t="array" ref="C28">_xll.FDS(B28,"FG_COMPANY_NAME")</f>
        <v>Home Depot, Inc.</v>
      </c>
      <c r="D28" s="26" t="str" cm="1">
        <f t="array" ref="D28">_xll.FDS(B28,"FREF_ENTITY_COUNTRY(HQ,NAME)")</f>
        <v>United States</v>
      </c>
      <c r="E28" s="178">
        <f>INDEX(VALUE!N:N,MATCH(B28,VALUE!A:A,0))</f>
        <v>0.67700000000000005</v>
      </c>
      <c r="F28">
        <f>INDEX(LIQUIDITY!P:P,MATCH(OUTPUT!D28,LIQUIDITY!B:B,0))</f>
        <v>100</v>
      </c>
      <c r="G28">
        <f>INDEX(QUALITY!L:L,MATCH(B28,QUALITY!A:A,0))</f>
        <v>0.74099999999999999</v>
      </c>
      <c r="H28">
        <f>INDEX('PRICE MOMENTUM'!L:L,MATCH(B28,'PRICE MOMENTUM'!A:A,0))</f>
        <v>0.54800000000000004</v>
      </c>
      <c r="I28">
        <f>INDEX(SAFETY!J:J,MATCH(B28,SAFETY!A:A,0))</f>
        <v>0.70899999999999996</v>
      </c>
      <c r="J28" s="26">
        <f>INDEX('BIZ MOMENTUM'!G:G,MATCH(B28,'BIZ MOMENTUM'!A:A,0))</f>
        <v>0.25800000000000001</v>
      </c>
      <c r="K28" s="74">
        <f t="shared" si="0"/>
        <v>10.467400000000001</v>
      </c>
      <c r="L28" s="187" cm="1">
        <f t="array" ref="L28">+_xlfn.PERCENTRANK.EXC(_xlfn._xlws.FILTER(K:K, ISNUMBER(K:K)),K28)*100</f>
        <v>70</v>
      </c>
    </row>
    <row r="29" spans="2:12" x14ac:dyDescent="0.3">
      <c r="B29" s="25" t="s">
        <v>78</v>
      </c>
      <c r="C29" t="str" cm="1">
        <f t="array" ref="C29">_xll.FDS(B29,"FG_COMPANY_NAME")</f>
        <v>Palantir Technologies Inc. Class A</v>
      </c>
      <c r="D29" s="26" t="str" cm="1">
        <f t="array" ref="D29">_xll.FDS(B29,"FREF_ENTITY_COUNTRY(HQ,NAME)")</f>
        <v>United States</v>
      </c>
      <c r="E29" s="178">
        <f>INDEX(VALUE!N:N,MATCH(B29,VALUE!A:A,0))</f>
        <v>3.2000000000000001E-2</v>
      </c>
      <c r="F29">
        <f>INDEX(LIQUIDITY!P:P,MATCH(OUTPUT!D29,LIQUIDITY!B:B,0))</f>
        <v>100</v>
      </c>
      <c r="G29">
        <f>INDEX(QUALITY!L:L,MATCH(B29,QUALITY!A:A,0))</f>
        <v>0.32200000000000001</v>
      </c>
      <c r="H29">
        <f>INDEX('PRICE MOMENTUM'!L:L,MATCH(B29,'PRICE MOMENTUM'!A:A,0))</f>
        <v>0.57999999999999996</v>
      </c>
      <c r="I29">
        <f>INDEX(SAFETY!J:J,MATCH(B29,SAFETY!A:A,0))</f>
        <v>6.4000000000000001E-2</v>
      </c>
      <c r="J29" s="26">
        <f>INDEX('BIZ MOMENTUM'!G:G,MATCH(B29,'BIZ MOMENTUM'!A:A,0))</f>
        <v>0.93500000000000005</v>
      </c>
      <c r="K29" s="74">
        <f t="shared" si="0"/>
        <v>10.441499999999998</v>
      </c>
      <c r="L29" s="187" cm="1">
        <f t="array" ref="L29">+_xlfn.PERCENTRANK.EXC(_xlfn._xlws.FILTER(K:K, ISNUMBER(K:K)),K29)*100</f>
        <v>60</v>
      </c>
    </row>
    <row r="30" spans="2:12" x14ac:dyDescent="0.3">
      <c r="B30" s="25" t="s">
        <v>79</v>
      </c>
      <c r="C30" t="str" cm="1">
        <f t="array" ref="C30">_xll.FDS(B30,"FG_COMPANY_NAME")</f>
        <v>AbbVie, Inc.</v>
      </c>
      <c r="D30" s="26" t="str" cm="1">
        <f t="array" ref="D30">_xll.FDS(B30,"FREF_ENTITY_COUNTRY(HQ,NAME)")</f>
        <v>United States</v>
      </c>
      <c r="E30" s="178">
        <f>INDEX(VALUE!N:N,MATCH(B30,VALUE!A:A,0))</f>
        <v>0.64500000000000002</v>
      </c>
      <c r="F30">
        <f>INDEX(LIQUIDITY!P:P,MATCH(OUTPUT!D30,LIQUIDITY!B:B,0))</f>
        <v>100</v>
      </c>
      <c r="G30">
        <f>INDEX(QUALITY!L:L,MATCH(B30,QUALITY!A:A,0))</f>
        <v>0.51600000000000001</v>
      </c>
      <c r="H30">
        <f>INDEX('PRICE MOMENTUM'!L:L,MATCH(B30,'PRICE MOMENTUM'!A:A,0))</f>
        <v>0.48299999999999998</v>
      </c>
      <c r="I30">
        <f>INDEX(SAFETY!J:J,MATCH(B30,SAFETY!A:A,0))</f>
        <v>0.57999999999999996</v>
      </c>
      <c r="J30" s="26">
        <f>INDEX('BIZ MOMENTUM'!G:G,MATCH(B30,'BIZ MOMENTUM'!A:A,0))</f>
        <v>0.32200000000000001</v>
      </c>
      <c r="K30" s="74">
        <f t="shared" si="0"/>
        <v>10.431800000000001</v>
      </c>
      <c r="L30" s="187" cm="1">
        <f t="array" ref="L30">+_xlfn.PERCENTRANK.EXC(_xlfn._xlws.FILTER(K:K, ISNUMBER(K:K)),K30)*100</f>
        <v>56.599999999999994</v>
      </c>
    </row>
    <row r="31" spans="2:12" x14ac:dyDescent="0.3">
      <c r="B31" s="25" t="s">
        <v>80</v>
      </c>
      <c r="C31" t="str" cm="1">
        <f t="array" ref="C31">_xll.FDS(B31,"FG_COMPANY_NAME")</f>
        <v>Alibaba Group Holding Limited</v>
      </c>
      <c r="D31" s="26" t="str" cm="1">
        <f t="array" ref="D31">_xll.FDS(B31,"FREF_ENTITY_COUNTRY(HQ,NAME)")</f>
        <v>China</v>
      </c>
      <c r="E31" s="178">
        <f>INDEX(VALUE!N:N,MATCH(B31,VALUE!A:A,0))</f>
        <v>0.70899999999999996</v>
      </c>
      <c r="F31">
        <f>INDEX(LIQUIDITY!P:P,MATCH(OUTPUT!D31,LIQUIDITY!B:B,0))</f>
        <v>50</v>
      </c>
      <c r="G31">
        <f>INDEX(QUALITY!L:L,MATCH(B31,QUALITY!A:A,0))</f>
        <v>3.2000000000000001E-2</v>
      </c>
      <c r="H31">
        <f>INDEX('PRICE MOMENTUM'!L:L,MATCH(B31,'PRICE MOMENTUM'!A:A,0))</f>
        <v>0.74099999999999999</v>
      </c>
      <c r="I31">
        <f>INDEX(SAFETY!J:J,MATCH(B31,SAFETY!A:A,0))</f>
        <v>3.2000000000000001E-2</v>
      </c>
      <c r="J31" s="26">
        <f>INDEX('BIZ MOMENTUM'!G:G,MATCH(B31,'BIZ MOMENTUM'!A:A,0))</f>
        <v>0.61199999999999999</v>
      </c>
      <c r="K31" s="74">
        <f t="shared" si="0"/>
        <v>5.4799999999999995</v>
      </c>
      <c r="L31" s="187" cm="1">
        <f t="array" ref="L31">+_xlfn.PERCENTRANK.EXC(_xlfn._xlws.FILTER(K:K, ISNUMBER(K:K)),K31)*100</f>
        <v>6.6000000000000005</v>
      </c>
    </row>
    <row r="32" spans="2:12" x14ac:dyDescent="0.3">
      <c r="B32" s="25" t="s">
        <v>81</v>
      </c>
      <c r="C32" t="str" cm="1">
        <f t="array" ref="C32">_xll.FDS(B32,"FG_COMPANY_NAME")</f>
        <v>Bank of America Corp</v>
      </c>
      <c r="D32" s="26" t="str" cm="1">
        <f t="array" ref="D32">_xll.FDS(B32,"FREF_ENTITY_COUNTRY(HQ,NAME)")</f>
        <v>United States</v>
      </c>
      <c r="E32" s="178">
        <f>INDEX(VALUE!N:N,MATCH(B32,VALUE!A:A,0))</f>
        <v>0.41899999999999998</v>
      </c>
      <c r="F32">
        <f>INDEX(LIQUIDITY!P:P,MATCH(OUTPUT!D32,LIQUIDITY!B:B,0))</f>
        <v>100</v>
      </c>
      <c r="G32">
        <f>INDEX(QUALITY!L:L,MATCH(B32,QUALITY!A:A,0))</f>
        <v>0.129</v>
      </c>
      <c r="H32">
        <f>INDEX('PRICE MOMENTUM'!L:L,MATCH(B32,'PRICE MOMENTUM'!A:A,0))</f>
        <v>0.77400000000000002</v>
      </c>
      <c r="I32">
        <f>INDEX(SAFETY!J:J,MATCH(B32,SAFETY!A:A,0))</f>
        <v>0.193</v>
      </c>
      <c r="J32" s="26">
        <f>INDEX('BIZ MOMENTUM'!G:G,MATCH(B32,'BIZ MOMENTUM'!A:A,0))</f>
        <v>0.22500000000000001</v>
      </c>
      <c r="K32" s="74">
        <f t="shared" si="0"/>
        <v>10.3383</v>
      </c>
      <c r="L32" s="187" cm="1">
        <f t="array" ref="L32">+_xlfn.PERCENTRANK.EXC(_xlfn._xlws.FILTER(K:K, ISNUMBER(K:K)),K32)*100</f>
        <v>30</v>
      </c>
    </row>
    <row r="33" spans="2:12" x14ac:dyDescent="0.3">
      <c r="B33" s="25" t="s">
        <v>82</v>
      </c>
      <c r="C33" t="str" cm="1">
        <f t="array" ref="C33">_xll.FDS(B33,"FG_COMPANY_NAME")</f>
        <v>Procter &amp; Gamble Company</v>
      </c>
      <c r="D33" s="26" t="str" cm="1">
        <f t="array" ref="D33">_xll.FDS(B33,"FREF_ENTITY_COUNTRY(HQ,NAME)")</f>
        <v>United States</v>
      </c>
      <c r="E33" s="178">
        <f>INDEX(VALUE!N:N,MATCH(B33,VALUE!A:A,0))</f>
        <v>0.51600000000000001</v>
      </c>
      <c r="F33">
        <f>INDEX(LIQUIDITY!P:P,MATCH(OUTPUT!D33,LIQUIDITY!B:B,0))</f>
        <v>100</v>
      </c>
      <c r="G33">
        <f>INDEX(QUALITY!L:L,MATCH(B33,QUALITY!A:A,0))</f>
        <v>0.48299999999999998</v>
      </c>
      <c r="H33">
        <f>INDEX('PRICE MOMENTUM'!L:L,MATCH(B33,'PRICE MOMENTUM'!A:A,0))</f>
        <v>9.6000000000000002E-2</v>
      </c>
      <c r="I33">
        <f>INDEX(SAFETY!J:J,MATCH(B33,SAFETY!A:A,0))</f>
        <v>0.87</v>
      </c>
      <c r="J33" s="26">
        <f>INDEX('BIZ MOMENTUM'!G:G,MATCH(B33,'BIZ MOMENTUM'!A:A,0))</f>
        <v>0.51600000000000001</v>
      </c>
      <c r="K33" s="74">
        <f t="shared" si="0"/>
        <v>10.412499999999998</v>
      </c>
      <c r="L33" s="187" cm="1">
        <f t="array" ref="L33">+_xlfn.PERCENTRANK.EXC(_xlfn._xlws.FILTER(K:K, ISNUMBER(K:K)),K33)*100</f>
        <v>50</v>
      </c>
    </row>
    <row r="34" spans="2:12" x14ac:dyDescent="0.3">
      <c r="B34" s="25" t="s">
        <v>83</v>
      </c>
      <c r="C34" t="str" cm="1">
        <f t="array" ref="C34">_xll.FDS(B34,"FG_COMPANY_NAME")</f>
        <v>Samsung Electronics Co., Ltd.</v>
      </c>
      <c r="D34" s="26" t="str" cm="1">
        <f t="array" ref="D34">_xll.FDS(B34,"FREF_ENTITY_COUNTRY(HQ,NAME)")</f>
        <v>South Korea</v>
      </c>
      <c r="E34" s="178">
        <f>INDEX(VALUE!N:N,MATCH(B34,VALUE!A:A,0))</f>
        <v>0.96699999999999997</v>
      </c>
      <c r="F34">
        <f>INDEX(LIQUIDITY!P:P,MATCH(OUTPUT!D34,LIQUIDITY!B:B,0))</f>
        <v>75</v>
      </c>
      <c r="G34">
        <f>INDEX(QUALITY!L:L,MATCH(B34,QUALITY!A:A,0))</f>
        <v>6.4000000000000001E-2</v>
      </c>
      <c r="H34">
        <f>INDEX('PRICE MOMENTUM'!L:L,MATCH(B34,'PRICE MOMENTUM'!A:A,0))</f>
        <v>0.96699999999999997</v>
      </c>
      <c r="I34">
        <f>INDEX(SAFETY!J:J,MATCH(B34,SAFETY!A:A,0))</f>
        <v>0.28999999999999998</v>
      </c>
      <c r="J34" s="26">
        <f>INDEX('BIZ MOMENTUM'!G:G,MATCH(B34,'BIZ MOMENTUM'!A:A,0))</f>
        <v>6.4000000000000001E-2</v>
      </c>
      <c r="K34" s="74">
        <f t="shared" si="0"/>
        <v>7.9413999999999998</v>
      </c>
      <c r="L34" s="187" cm="1">
        <f t="array" ref="L34">+_xlfn.PERCENTRANK.EXC(_xlfn._xlws.FILTER(K:K, ISNUMBER(K:K)),K34)*100</f>
        <v>16.600000000000001</v>
      </c>
    </row>
    <row r="35" spans="2:12" ht="15" thickBot="1" x14ac:dyDescent="0.35">
      <c r="B35" s="10" t="s">
        <v>84</v>
      </c>
      <c r="C35" s="11" t="str" cm="1">
        <f t="array" ref="C35">_xll.FDS(B35,"FG_COMPANY_NAME")</f>
        <v>Industrial and Commercial Bank of China Limited Class H</v>
      </c>
      <c r="D35" s="12" t="str" cm="1">
        <f t="array" ref="D35">_xll.FDS(B35,"FREF_ENTITY_COUNTRY(HQ,NAME)")</f>
        <v>China</v>
      </c>
      <c r="E35" s="179">
        <f>INDEX(VALUE!N:N,MATCH(B35,VALUE!A:A,0))</f>
        <v>0.25800000000000001</v>
      </c>
      <c r="F35" s="11">
        <f>INDEX(LIQUIDITY!P:P,MATCH(OUTPUT!D35,LIQUIDITY!B:B,0))</f>
        <v>50</v>
      </c>
      <c r="G35" s="11">
        <f>INDEX(QUALITY!L:L,MATCH(B35,QUALITY!A:A,0))</f>
        <v>9.6000000000000002E-2</v>
      </c>
      <c r="H35" s="11">
        <f>INDEX('PRICE MOMENTUM'!L:L,MATCH(B35,'PRICE MOMENTUM'!A:A,0))</f>
        <v>0.28999999999999998</v>
      </c>
      <c r="I35" s="11">
        <f>INDEX(SAFETY!J:J,MATCH(B35,SAFETY!A:A,0))</f>
        <v>0.129</v>
      </c>
      <c r="J35" s="12">
        <f>INDEX('BIZ MOMENTUM'!G:G,MATCH(B35,'BIZ MOMENTUM'!A:A,0))</f>
        <v>0.35399999999999998</v>
      </c>
      <c r="K35" s="32">
        <f t="shared" si="0"/>
        <v>5.2382999999999997</v>
      </c>
      <c r="L35" s="188" cm="1">
        <f t="array" ref="L35">+_xlfn.PERCENTRANK.EXC(_xlfn._xlws.FILTER(K:K, ISNUMBER(K:K)),K35)*100</f>
        <v>3.3000000000000003</v>
      </c>
    </row>
  </sheetData>
  <autoFilter ref="B6:L6" xr:uid="{529E9CE9-D88B-4C94-B4F6-F98AE1A97539}"/>
  <mergeCells count="5">
    <mergeCell ref="K4:K5"/>
    <mergeCell ref="L4:L5"/>
    <mergeCell ref="B4:B5"/>
    <mergeCell ref="C4:C5"/>
    <mergeCell ref="D4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6"/>
  <sheetViews>
    <sheetView workbookViewId="0">
      <selection activeCell="I8" sqref="I8"/>
    </sheetView>
  </sheetViews>
  <sheetFormatPr defaultRowHeight="14.4" x14ac:dyDescent="0.3"/>
  <cols>
    <col min="1" max="2" width="9.88671875" bestFit="1" customWidth="1"/>
    <col min="3" max="3" width="12.44140625" bestFit="1" customWidth="1"/>
    <col min="4" max="4" width="13.33203125" bestFit="1" customWidth="1"/>
    <col min="5" max="5" width="9" customWidth="1"/>
    <col min="6" max="6" width="10.33203125" bestFit="1" customWidth="1"/>
    <col min="7" max="7" width="16.33203125" bestFit="1" customWidth="1"/>
    <col min="8" max="8" width="17.88671875" style="19" bestFit="1" customWidth="1"/>
    <col min="9" max="9" width="18.6640625" style="19" bestFit="1" customWidth="1"/>
    <col min="10" max="10" width="14.33203125" style="19" bestFit="1" customWidth="1"/>
    <col min="11" max="11" width="15.6640625" style="19" bestFit="1" customWidth="1"/>
    <col min="12" max="12" width="21.77734375" style="19" bestFit="1" customWidth="1"/>
    <col min="13" max="13" width="14.77734375" bestFit="1" customWidth="1"/>
    <col min="14" max="14" width="11.88671875" bestFit="1" customWidth="1"/>
  </cols>
  <sheetData>
    <row r="1" spans="1:14" ht="15" thickBot="1" x14ac:dyDescent="0.35">
      <c r="H1" s="43">
        <f>INPUT!C12</f>
        <v>0.2</v>
      </c>
      <c r="I1" s="44">
        <f>INPUT!D12</f>
        <v>0.2</v>
      </c>
      <c r="J1" s="44">
        <f>INPUT!E12</f>
        <v>0.2</v>
      </c>
      <c r="K1" s="44">
        <f>INPUT!F12</f>
        <v>0.2</v>
      </c>
      <c r="L1" s="45">
        <f>INPUT!G12</f>
        <v>0.2</v>
      </c>
    </row>
    <row r="2" spans="1:14" ht="15" customHeight="1" thickBot="1" x14ac:dyDescent="0.35">
      <c r="A2" s="189" t="s">
        <v>54</v>
      </c>
      <c r="B2" s="35" t="s">
        <v>85</v>
      </c>
      <c r="C2" s="189" t="s">
        <v>167</v>
      </c>
      <c r="D2" s="190" t="s">
        <v>166</v>
      </c>
      <c r="E2" s="190" t="s">
        <v>88</v>
      </c>
      <c r="F2" s="190" t="s">
        <v>168</v>
      </c>
      <c r="G2" s="35" t="s">
        <v>90</v>
      </c>
      <c r="H2" s="67" t="s">
        <v>169</v>
      </c>
      <c r="I2" s="68" t="s">
        <v>170</v>
      </c>
      <c r="J2" s="68" t="s">
        <v>171</v>
      </c>
      <c r="K2" s="68" t="s">
        <v>172</v>
      </c>
      <c r="L2" s="69" t="s">
        <v>179</v>
      </c>
      <c r="M2" s="191" t="s">
        <v>41</v>
      </c>
      <c r="N2" s="191" t="s">
        <v>92</v>
      </c>
    </row>
    <row r="3" spans="1:14" x14ac:dyDescent="0.3">
      <c r="A3" t="s">
        <v>55</v>
      </c>
      <c r="B3" t="str" cm="1">
        <f t="array" ref="B3">_xll.FDS(A3,"FG_COMPANY_NAME")</f>
        <v>NVIDIA Corporation</v>
      </c>
      <c r="C3" s="3" cm="1">
        <f t="array" ref="C3">_xll.FDS(A3,"FF_EPS(LTM_R,0)")</f>
        <v>3.5135000000000001</v>
      </c>
      <c r="D3" s="3" cm="1">
        <f t="array" ref="D3">_xll.FDS(A3,"FE_ESTIMATE(EPS,MEAN,NTMA,,NOW,,,'')")</f>
        <v>5.7361639999999996</v>
      </c>
      <c r="E3" s="3" cm="1">
        <f t="array" ref="E3">_xll.FDS(A3,"FF_FCF_YLD(ANN_R_FCF,0)")</f>
        <v>1.72020354627256</v>
      </c>
      <c r="F3" s="22" cm="1">
        <f t="array" ref="F3">1/_xll.FDS($A3,"FF_ENTRPR_VAL_EBITDA_OPER(ANN_R,0)")</f>
        <v>2.3785832011143242E-2</v>
      </c>
      <c r="G3" s="34" cm="1">
        <f t="array" ref="G3">_xll.FDS(A3,"FF_GROSS_INC(LTM_R,0)")/_xll.FDS(A3,"FF_ENTRPR_VAL_DAILY(0,,,,,""DIL"")")</f>
        <v>2.6866981416690996E-2</v>
      </c>
      <c r="H3" s="234" cm="1">
        <f t="array" ref="H3">_xlfn.PERCENTRANK.EXC(_xlfn._xlws.FILTER(C$3:C$32, ISNUMBER(C$3:C$32)),C3)</f>
        <v>0.25800000000000001</v>
      </c>
      <c r="I3" s="234" cm="1">
        <f t="array" ref="I3">_xlfn.PERCENTRANK.EXC(_xlfn._xlws.FILTER(D$3:D$32, ISNUMBER(D$3:D$32)),D3)</f>
        <v>0.22500000000000001</v>
      </c>
      <c r="J3" s="234" cm="1">
        <f t="array" ref="J3">_xlfn.PERCENTRANK.EXC(_xlfn._xlws.FILTER(E$3:E$32, ISNUMBER(E$3:E$32)),E3)</f>
        <v>0.28999999999999998</v>
      </c>
      <c r="K3" s="234" cm="1">
        <f t="array" ref="K3">IFERROR(_xlfn.PERCENTRANK.EXC(_xlfn._xlws.FILTER(F$3:F$32, ISNUMBER(F$3:F$32)),F3),0.5)</f>
        <v>0.107</v>
      </c>
      <c r="L3" s="234" cm="1">
        <f t="array" ref="L3">IFERROR(_xlfn.PERCENTRANK.EXC(_xlfn._xlws.FILTER(G$3:G$32, ISNUMBER(G$3:G$32)),G3),0.5)</f>
        <v>0.14199999999999999</v>
      </c>
      <c r="M3" s="3">
        <f t="shared" ref="M3:M32" si="0">SUMPRODUCT($H$1:$L$1,H3:L3)</f>
        <v>0.20440000000000003</v>
      </c>
      <c r="N3" s="29" cm="1">
        <f t="array" ref="N3">_xlfn.PERCENTRANK.EXC(_xlfn._xlws.FILTER(M$3:M$32, ISNUMBER(M$3:M$32)),M3)</f>
        <v>9.6000000000000002E-2</v>
      </c>
    </row>
    <row r="4" spans="1:14" x14ac:dyDescent="0.3">
      <c r="A4" t="s">
        <v>56</v>
      </c>
      <c r="B4" t="str" cm="1">
        <f t="array" ref="B4">_xll.FDS(A4,"FG_COMPANY_NAME")</f>
        <v>Microsoft Corporation</v>
      </c>
      <c r="C4" s="3" cm="1">
        <f t="array" ref="C4">_xll.FDS(A4,"FF_EPS(LTM_R,0)")</f>
        <v>13.6416</v>
      </c>
      <c r="D4" s="3" cm="1">
        <f t="array" ref="D4">_xll.FDS(A4,"FE_ESTIMATE(EPS,MEAN,NTMA,,NOW,,,'')")</f>
        <v>16.188564</v>
      </c>
      <c r="E4" s="3" cm="1">
        <f t="array" ref="E4">_xll.FDS(A4,"FF_FCF_YLD(ANN_R_FCF,0)")</f>
        <v>1.92857003295827</v>
      </c>
      <c r="F4" s="22" cm="1">
        <f t="array" ref="F4">1/_xll.FDS($A4,"FF_ENTRPR_VAL_EBITDA_OPER(ANN_R,0)")</f>
        <v>4.3873880736460237E-2</v>
      </c>
      <c r="G4" s="34" cm="1">
        <f t="array" ref="G4">_xll.FDS(A4,"FF_GROSS_INC(LTM_R,0)")/_xll.FDS(A4,"FF_ENTRPR_VAL_DAILY(0,,,,,""DIL"")")</f>
        <v>5.067920492983493E-2</v>
      </c>
      <c r="H4" s="234" cm="1">
        <f t="array" ref="H4">_xlfn.PERCENTRANK.EXC(_xlfn._xlws.FILTER(C$3:C$32, ISNUMBER(C$3:C$32)),C4)</f>
        <v>0.61199999999999999</v>
      </c>
      <c r="I4" s="234" cm="1">
        <f t="array" ref="I4">_xlfn.PERCENTRANK.EXC(_xlfn._xlws.FILTER(D$3:D$32, ISNUMBER(D$3:D$32)),D4)</f>
        <v>0.64500000000000002</v>
      </c>
      <c r="J4" s="234" cm="1">
        <f t="array" ref="J4">_xlfn.PERCENTRANK.EXC(_xlfn._xlws.FILTER(E$3:E$32, ISNUMBER(E$3:E$32)),E4)</f>
        <v>0.35399999999999998</v>
      </c>
      <c r="K4" s="234" cm="1">
        <f t="array" ref="K4">IFERROR(_xlfn.PERCENTRANK.EXC(_xlfn._xlws.FILTER(F$3:F$32, ISNUMBER(F$3:F$32)),F4),0.5)</f>
        <v>0.35699999999999998</v>
      </c>
      <c r="L4" s="234" cm="1">
        <f t="array" ref="L4">IFERROR(_xlfn.PERCENTRANK.EXC(_xlfn._xlws.FILTER(G$3:G$32, ISNUMBER(G$3:G$32)),G4),0.5)</f>
        <v>0.32100000000000001</v>
      </c>
      <c r="M4" s="3">
        <f t="shared" si="0"/>
        <v>0.4578000000000001</v>
      </c>
      <c r="N4" s="29" cm="1">
        <f t="array" ref="N4">_xlfn.PERCENTRANK.EXC(_xlfn._xlws.FILTER(M$3:M$32, ISNUMBER(M$3:M$32)),M4)</f>
        <v>0.35399999999999998</v>
      </c>
    </row>
    <row r="5" spans="1:14" x14ac:dyDescent="0.3">
      <c r="A5" t="s">
        <v>57</v>
      </c>
      <c r="B5" t="str" cm="1">
        <f t="array" ref="B5">_xll.FDS(A5,"FG_COMPANY_NAME")</f>
        <v>Apple Inc.</v>
      </c>
      <c r="C5" s="3" cm="1">
        <f t="array" ref="C5">_xll.FDS(A5,"FF_EPS(LTM_R,0)")</f>
        <v>6.5781999999999998</v>
      </c>
      <c r="D5" s="3" cm="1">
        <f t="array" ref="D5">_xll.FDS(A5,"FE_ESTIMATE(EPS,MEAN,NTMA,,NOW,,,'')")</f>
        <v>7.9973926999999998</v>
      </c>
      <c r="E5" s="3" cm="1">
        <f t="array" ref="E5">_xll.FDS(A5,"FF_FCF_YLD(ANN_R_FCF,0)")</f>
        <v>3.10008237592585</v>
      </c>
      <c r="F5" s="22" cm="1">
        <f t="array" ref="F5">1/_xll.FDS($A5,"FF_ENTRPR_VAL_EBITDA_OPER(ANN_R,0)")</f>
        <v>3.7909567664805847E-2</v>
      </c>
      <c r="G5" s="34" cm="1">
        <f t="array" ref="G5">_xll.FDS(A5,"FF_GROSS_INC(LTM_R,0)")/_xll.FDS(A5,"FF_ENTRPR_VAL_DAILY(0,,,,,""DIL"")")</f>
        <v>4.995912618668677E-2</v>
      </c>
      <c r="H5" s="234" cm="1">
        <f t="array" ref="H5">_xlfn.PERCENTRANK.EXC(_xlfn._xlws.FILTER(C$3:C$32, ISNUMBER(C$3:C$32)),C5)</f>
        <v>0.41899999999999998</v>
      </c>
      <c r="I5" s="234" cm="1">
        <f t="array" ref="I5">_xlfn.PERCENTRANK.EXC(_xlfn._xlws.FILTER(D$3:D$32, ISNUMBER(D$3:D$32)),D5)</f>
        <v>0.38700000000000001</v>
      </c>
      <c r="J5" s="234" cm="1">
        <f t="array" ref="J5">_xlfn.PERCENTRANK.EXC(_xlfn._xlws.FILTER(E$3:E$32, ISNUMBER(E$3:E$32)),E5)</f>
        <v>0.48299999999999998</v>
      </c>
      <c r="K5" s="234" cm="1">
        <f t="array" ref="K5">IFERROR(_xlfn.PERCENTRANK.EXC(_xlfn._xlws.FILTER(F$3:F$32, ISNUMBER(F$3:F$32)),F5),0.5)</f>
        <v>0.28499999999999998</v>
      </c>
      <c r="L5" s="234" cm="1">
        <f t="array" ref="L5">IFERROR(_xlfn.PERCENTRANK.EXC(_xlfn._xlws.FILTER(G$3:G$32, ISNUMBER(G$3:G$32)),G5),0.5)</f>
        <v>0.28499999999999998</v>
      </c>
      <c r="M5" s="3">
        <f t="shared" si="0"/>
        <v>0.37180000000000002</v>
      </c>
      <c r="N5" s="29" cm="1">
        <f t="array" ref="N5">_xlfn.PERCENTRANK.EXC(_xlfn._xlws.FILTER(M$3:M$32, ISNUMBER(M$3:M$32)),M5)</f>
        <v>0.193</v>
      </c>
    </row>
    <row r="6" spans="1:14" x14ac:dyDescent="0.3">
      <c r="A6" t="s">
        <v>58</v>
      </c>
      <c r="B6" t="str" cm="1">
        <f t="array" ref="B6">_xll.FDS(A6,"FG_COMPANY_NAME")</f>
        <v>Alphabet Inc. Class A</v>
      </c>
      <c r="C6" s="3" cm="1">
        <f t="array" ref="C6">_xll.FDS(A6,"FF_EPS(LTM_R,0)")</f>
        <v>9.3885000000000005</v>
      </c>
      <c r="D6" s="3" cm="1">
        <f t="array" ref="D6">_xll.FDS(A6,"FE_ESTIMATE(EPS,MEAN,NTMA,,NOW,,,'')")</f>
        <v>10.484305000000001</v>
      </c>
      <c r="E6" s="3" cm="1">
        <f t="array" ref="E6">_xll.FDS(A6,"FF_FCF_YLD(ANN_R_FCF,0)")</f>
        <v>3.0881704406610102</v>
      </c>
      <c r="F6" s="22" cm="1">
        <f t="array" ref="F6">1/_xll.FDS($A6,"FF_ENTRPR_VAL_EBITDA_OPER(ANN_R,0)")</f>
        <v>5.6061267855320389E-2</v>
      </c>
      <c r="G6" s="34" cm="1">
        <f t="array" ref="G6">_xll.FDS(A6,"FF_GROSS_INC(LTM_R,0)")/_xll.FDS(A6,"FF_ENTRPR_VAL_DAILY(0,,,,,""DIL"")")</f>
        <v>7.3865965093937058E-2</v>
      </c>
      <c r="H6" s="234" cm="1">
        <f t="array" ref="H6">_xlfn.PERCENTRANK.EXC(_xlfn._xlws.FILTER(C$3:C$32, ISNUMBER(C$3:C$32)),C6)</f>
        <v>0.54800000000000004</v>
      </c>
      <c r="I6" s="234" cm="1">
        <f t="array" ref="I6">_xlfn.PERCENTRANK.EXC(_xlfn._xlws.FILTER(D$3:D$32, ISNUMBER(D$3:D$32)),D6)</f>
        <v>0.48299999999999998</v>
      </c>
      <c r="J6" s="234" cm="1">
        <f t="array" ref="J6">_xlfn.PERCENTRANK.EXC(_xlfn._xlws.FILTER(E$3:E$32, ISNUMBER(E$3:E$32)),E6)</f>
        <v>0.45100000000000001</v>
      </c>
      <c r="K6" s="234" cm="1">
        <f t="array" ref="K6">IFERROR(_xlfn.PERCENTRANK.EXC(_xlfn._xlws.FILTER(F$3:F$32, ISNUMBER(F$3:F$32)),F6),0.5)</f>
        <v>0.53500000000000003</v>
      </c>
      <c r="L6" s="234" cm="1">
        <f t="array" ref="L6">IFERROR(_xlfn.PERCENTRANK.EXC(_xlfn._xlws.FILTER(G$3:G$32, ISNUMBER(G$3:G$32)),G6),0.5)</f>
        <v>0.5</v>
      </c>
      <c r="M6" s="3">
        <f t="shared" si="0"/>
        <v>0.50339999999999996</v>
      </c>
      <c r="N6" s="29" cm="1">
        <f t="array" ref="N6">_xlfn.PERCENTRANK.EXC(_xlfn._xlws.FILTER(M$3:M$32, ISNUMBER(M$3:M$32)),M6)</f>
        <v>0.54800000000000004</v>
      </c>
    </row>
    <row r="7" spans="1:14" x14ac:dyDescent="0.3">
      <c r="A7" t="s">
        <v>59</v>
      </c>
      <c r="B7" t="str" cm="1">
        <f t="array" ref="B7">_xll.FDS(A7,"FG_COMPANY_NAME")</f>
        <v>Amazon.com, Inc.</v>
      </c>
      <c r="C7" s="3" cm="1">
        <f t="array" ref="C7">_xll.FDS(A7,"FF_EPS(LTM_R,0)")</f>
        <v>6.5528000000000004</v>
      </c>
      <c r="D7" s="3" cm="1">
        <f t="array" ref="D7">_xll.FDS(A7,"FE_ESTIMATE(EPS,MEAN,NTMA,,NOW,,,'')")</f>
        <v>7.3437866999999999</v>
      </c>
      <c r="E7" s="3" cm="1">
        <f t="array" ref="E7">_xll.FDS(A7,"FF_FCF_YLD(ANN_R_FCF,0)")</f>
        <v>1.39782649162144</v>
      </c>
      <c r="F7" s="22" cm="1">
        <f t="array" ref="F7">1/_xll.FDS($A7,"FF_ENTRPR_VAL_EBITDA_OPER(ANN_R,0)")</f>
        <v>5.2751630570214009E-2</v>
      </c>
      <c r="G7" s="34" cm="1">
        <f t="array" ref="G7">_xll.FDS(A7,"FF_GROSS_INC(LTM_R,0)")/_xll.FDS(A7,"FF_ENTRPR_VAL_DAILY(0,,,,,""DIL"")")</f>
        <v>0.13652388612888516</v>
      </c>
      <c r="H7" s="234" cm="1">
        <f t="array" ref="H7">_xlfn.PERCENTRANK.EXC(_xlfn._xlws.FILTER(C$3:C$32, ISNUMBER(C$3:C$32)),C7)</f>
        <v>0.38700000000000001</v>
      </c>
      <c r="I7" s="234" cm="1">
        <f t="array" ref="I7">_xlfn.PERCENTRANK.EXC(_xlfn._xlws.FILTER(D$3:D$32, ISNUMBER(D$3:D$32)),D7)</f>
        <v>0.35399999999999998</v>
      </c>
      <c r="J7" s="234" cm="1">
        <f t="array" ref="J7">_xlfn.PERCENTRANK.EXC(_xlfn._xlws.FILTER(E$3:E$32, ISNUMBER(E$3:E$32)),E7)</f>
        <v>0.193</v>
      </c>
      <c r="K7" s="234" cm="1">
        <f t="array" ref="K7">IFERROR(_xlfn.PERCENTRANK.EXC(_xlfn._xlws.FILTER(F$3:F$32, ISNUMBER(F$3:F$32)),F7),0.5)</f>
        <v>0.46400000000000002</v>
      </c>
      <c r="L7" s="234" cm="1">
        <f t="array" ref="L7">IFERROR(_xlfn.PERCENTRANK.EXC(_xlfn._xlws.FILTER(G$3:G$32, ISNUMBER(G$3:G$32)),G7),0.5)</f>
        <v>0.82099999999999995</v>
      </c>
      <c r="M7" s="3">
        <f t="shared" si="0"/>
        <v>0.44380000000000003</v>
      </c>
      <c r="N7" s="29" cm="1">
        <f t="array" ref="N7">_xlfn.PERCENTRANK.EXC(_xlfn._xlws.FILTER(M$3:M$32, ISNUMBER(M$3:M$32)),M7)</f>
        <v>0.32200000000000001</v>
      </c>
    </row>
    <row r="8" spans="1:14" x14ac:dyDescent="0.3">
      <c r="A8" t="s">
        <v>60</v>
      </c>
      <c r="B8" t="str" cm="1">
        <f t="array" ref="B8">_xll.FDS(A8,"FG_COMPANY_NAME")</f>
        <v>Broadcom Inc.</v>
      </c>
      <c r="C8" s="3" cm="1">
        <f t="array" ref="C8">_xll.FDS(A8,"FF_EPS(LTM_R,0)")</f>
        <v>3.9142000000000001</v>
      </c>
      <c r="D8" s="3" cm="1">
        <f t="array" ref="D8">_xll.FDS(A8,"FE_ESTIMATE(EPS,MEAN,NTMA,,NOW,,,'')")</f>
        <v>9.0300700000000003</v>
      </c>
      <c r="E8" s="3" cm="1">
        <f t="array" ref="E8">_xll.FDS(A8,"FF_FCF_YLD(ANN_R_FCF,0)")</f>
        <v>2.4054027720191602</v>
      </c>
      <c r="F8" s="22" cm="1">
        <f t="array" ref="F8">1/_xll.FDS($A8,"FF_ENTRPR_VAL_EBITDA_OPER(ANN_R,0)")</f>
        <v>2.9191588532748964E-2</v>
      </c>
      <c r="G8" s="34" cm="1">
        <f t="array" ref="G8">_xll.FDS(A8,"FF_GROSS_INC(LTM_R,0)")/_xll.FDS(A8,"FF_ENTRPR_VAL_DAILY(0,,,,,""DIL"")")</f>
        <v>2.2218925221678256E-2</v>
      </c>
      <c r="H8" s="234" cm="1">
        <f t="array" ref="H8">_xlfn.PERCENTRANK.EXC(_xlfn._xlws.FILTER(C$3:C$32, ISNUMBER(C$3:C$32)),C8)</f>
        <v>0.28999999999999998</v>
      </c>
      <c r="I8" s="234" cm="1">
        <f t="array" ref="I8">_xlfn.PERCENTRANK.EXC(_xlfn._xlws.FILTER(D$3:D$32, ISNUMBER(D$3:D$32)),D8)</f>
        <v>0.45100000000000001</v>
      </c>
      <c r="J8" s="234" cm="1">
        <f t="array" ref="J8">_xlfn.PERCENTRANK.EXC(_xlfn._xlws.FILTER(E$3:E$32, ISNUMBER(E$3:E$32)),E8)</f>
        <v>0.38700000000000001</v>
      </c>
      <c r="K8" s="234" cm="1">
        <f t="array" ref="K8">IFERROR(_xlfn.PERCENTRANK.EXC(_xlfn._xlws.FILTER(F$3:F$32, ISNUMBER(F$3:F$32)),F8),0.5)</f>
        <v>0.17799999999999999</v>
      </c>
      <c r="L8" s="234" cm="1">
        <f t="array" ref="L8">IFERROR(_xlfn.PERCENTRANK.EXC(_xlfn._xlws.FILTER(G$3:G$32, ISNUMBER(G$3:G$32)),G8),0.5)</f>
        <v>0.107</v>
      </c>
      <c r="M8" s="3">
        <f t="shared" si="0"/>
        <v>0.28260000000000007</v>
      </c>
      <c r="N8" s="29" cm="1">
        <f t="array" ref="N8">_xlfn.PERCENTRANK.EXC(_xlfn._xlws.FILTER(M$3:M$32, ISNUMBER(M$3:M$32)),M8)</f>
        <v>0.161</v>
      </c>
    </row>
    <row r="9" spans="1:14" x14ac:dyDescent="0.3">
      <c r="A9" t="s">
        <v>61</v>
      </c>
      <c r="B9" t="str" cm="1">
        <f t="array" ref="B9">_xll.FDS(A9,"FG_COMPANY_NAME")</f>
        <v>Meta Platforms Inc Class A</v>
      </c>
      <c r="C9" s="3" cm="1">
        <f t="array" ref="C9">_xll.FDS(A9,"FF_EPS(LTM_R,0)")</f>
        <v>27.6128</v>
      </c>
      <c r="D9" s="3" cm="1">
        <f t="array" ref="D9">_xll.FDS(A9,"FE_ESTIMATE(EPS,MEAN,NTMA,,NOW,,,'')")</f>
        <v>29.515469</v>
      </c>
      <c r="E9" s="3" cm="1">
        <f t="array" ref="E9">_xll.FDS(A9,"FF_FCF_YLD(ANN_R_FCF,0)")</f>
        <v>3.5329096690429602</v>
      </c>
      <c r="F9" s="22" cm="1">
        <f t="array" ref="F9">1/_xll.FDS($A9,"FF_ENTRPR_VAL_EBITDA_OPER(ANN_R,0)")</f>
        <v>5.7539353085917705E-2</v>
      </c>
      <c r="G9" s="34" cm="1">
        <f t="array" ref="G9">_xll.FDS(A9,"FF_GROSS_INC(LTM_R,0)")/_xll.FDS(A9,"FF_ENTRPR_VAL_DAILY(0,,,,,""DIL"")")</f>
        <v>7.4868786110451738E-2</v>
      </c>
      <c r="H9" s="234" cm="1">
        <f t="array" ref="H9">_xlfn.PERCENTRANK.EXC(_xlfn._xlws.FILTER(C$3:C$32, ISNUMBER(C$3:C$32)),C9)</f>
        <v>0.87</v>
      </c>
      <c r="I9" s="234" cm="1">
        <f t="array" ref="I9">_xlfn.PERCENTRANK.EXC(_xlfn._xlws.FILTER(D$3:D$32, ISNUMBER(D$3:D$32)),D9)</f>
        <v>0.83799999999999997</v>
      </c>
      <c r="J9" s="234" cm="1">
        <f t="array" ref="J9">_xlfn.PERCENTRANK.EXC(_xlfn._xlws.FILTER(E$3:E$32, ISNUMBER(E$3:E$32)),E9)</f>
        <v>0.61199999999999999</v>
      </c>
      <c r="K9" s="234" cm="1">
        <f t="array" ref="K9">IFERROR(_xlfn.PERCENTRANK.EXC(_xlfn._xlws.FILTER(F$3:F$32, ISNUMBER(F$3:F$32)),F9),0.5)</f>
        <v>0.60699999999999998</v>
      </c>
      <c r="L9" s="234" cm="1">
        <f t="array" ref="L9">IFERROR(_xlfn.PERCENTRANK.EXC(_xlfn._xlws.FILTER(G$3:G$32, ISNUMBER(G$3:G$32)),G9),0.5)</f>
        <v>0.53500000000000003</v>
      </c>
      <c r="M9" s="3">
        <f t="shared" si="0"/>
        <v>0.69240000000000002</v>
      </c>
      <c r="N9" s="29" cm="1">
        <f t="array" ref="N9">_xlfn.PERCENTRANK.EXC(_xlfn._xlws.FILTER(M$3:M$32, ISNUMBER(M$3:M$32)),M9)</f>
        <v>0.87</v>
      </c>
    </row>
    <row r="10" spans="1:14" x14ac:dyDescent="0.3">
      <c r="A10" t="s">
        <v>62</v>
      </c>
      <c r="B10" t="str" cm="1">
        <f t="array" ref="B10">_xll.FDS(A10,"FG_COMPANY_NAME")</f>
        <v>Saudi Arabian Oil Co.</v>
      </c>
      <c r="C10" s="3" cm="1">
        <f t="array" ref="C10">_xll.FDS(A10,"FF_EPS(LTM_R,0)")</f>
        <v>1.5118</v>
      </c>
      <c r="D10" s="3" cm="1">
        <f t="array" ref="D10">_xll.FDS(A10,"FE_ESTIMATE(EPS,MEAN,NTMA,,NOW,,,'')")</f>
        <v>1.5464013000000001</v>
      </c>
      <c r="E10" s="3" cm="1">
        <f t="array" ref="E10">_xll.FDS(A10,"FF_FCF_YLD(ANN_R_FCF,0)")</f>
        <v>4.8352965907033099</v>
      </c>
      <c r="F10" s="22" cm="1">
        <f t="array" ref="F10">1/_xll.FDS($A10,"FF_ENTRPR_VAL_EBITDA_OPER(ANN_R,0)")</f>
        <v>0.12423251571134439</v>
      </c>
      <c r="G10" s="34" cm="1">
        <f t="array" ref="G10">_xll.FDS(A10,"FF_GROSS_INC(LTM_R,0)")/_xll.FDS(A10,"FF_ENTRPR_VAL_DAILY(0,,,,,""DIL"")")</f>
        <v>0.12788063909659447</v>
      </c>
      <c r="H10" s="234" cm="1">
        <f t="array" ref="H10">_xlfn.PERCENTRANK.EXC(_xlfn._xlws.FILTER(C$3:C$32, ISNUMBER(C$3:C$32)),C10)</f>
        <v>9.6000000000000002E-2</v>
      </c>
      <c r="I10" s="234" cm="1">
        <f t="array" ref="I10">_xlfn.PERCENTRANK.EXC(_xlfn._xlws.FILTER(D$3:D$32, ISNUMBER(D$3:D$32)),D10)</f>
        <v>9.6000000000000002E-2</v>
      </c>
      <c r="J10" s="234" cm="1">
        <f t="array" ref="J10">_xlfn.PERCENTRANK.EXC(_xlfn._xlws.FILTER(E$3:E$32, ISNUMBER(E$3:E$32)),E10)</f>
        <v>0.70899999999999996</v>
      </c>
      <c r="K10" s="234" cm="1">
        <f t="array" ref="K10">IFERROR(_xlfn.PERCENTRANK.EXC(_xlfn._xlws.FILTER(F$3:F$32, ISNUMBER(F$3:F$32)),F10),0.5)</f>
        <v>0.89200000000000002</v>
      </c>
      <c r="L10" s="234" cm="1">
        <f t="array" ref="L10">IFERROR(_xlfn.PERCENTRANK.EXC(_xlfn._xlws.FILTER(G$3:G$32, ISNUMBER(G$3:G$32)),G10),0.5)</f>
        <v>0.75</v>
      </c>
      <c r="M10" s="3">
        <f t="shared" si="0"/>
        <v>0.50860000000000005</v>
      </c>
      <c r="N10" s="29" cm="1">
        <f t="array" ref="N10">_xlfn.PERCENTRANK.EXC(_xlfn._xlws.FILTER(M$3:M$32, ISNUMBER(M$3:M$32)),M10)</f>
        <v>0.57999999999999996</v>
      </c>
    </row>
    <row r="11" spans="1:14" x14ac:dyDescent="0.3">
      <c r="A11" t="s">
        <v>63</v>
      </c>
      <c r="B11" t="str" cm="1">
        <f t="array" ref="B11">_xll.FDS(A11,"FG_COMPANY_NAME")</f>
        <v>Tesla, Inc.</v>
      </c>
      <c r="C11" s="3" cm="1">
        <f t="array" ref="C11">_xll.FDS(A11,"FF_EPS(LTM_R,0)")</f>
        <v>1.7267999999999999</v>
      </c>
      <c r="D11" s="3" cm="1">
        <f t="array" ref="D11">_xll.FDS(A11,"FE_ESTIMATE(EPS,MEAN,NTMA,,NOW,,,'')")</f>
        <v>2.2965952999999999</v>
      </c>
      <c r="E11" s="3" cm="1">
        <f t="array" ref="E11">_xll.FDS(A11,"FF_FCF_YLD(ANN_R_FCF,0)")</f>
        <v>0.25349837670427899</v>
      </c>
      <c r="F11" s="22" cm="1">
        <f t="array" ref="F11">1/_xll.FDS($A11,"FF_ENTRPR_VAL_EBITDA_OPER(ANN_R,0)")</f>
        <v>9.4817446514163309E-3</v>
      </c>
      <c r="G11" s="34" cm="1">
        <f t="array" ref="G11">_xll.FDS(A11,"FF_GROSS_INC(LTM_R,0)")/_xll.FDS(A11,"FF_ENTRPR_VAL_DAILY(0,,,,,""DIL"")")</f>
        <v>1.0560170488990757E-2</v>
      </c>
      <c r="H11" s="234" cm="1">
        <f t="array" ref="H11">_xlfn.PERCENTRANK.EXC(_xlfn._xlws.FILTER(C$3:C$32, ISNUMBER(C$3:C$32)),C11)</f>
        <v>0.129</v>
      </c>
      <c r="I11" s="234" cm="1">
        <f t="array" ref="I11">_xlfn.PERCENTRANK.EXC(_xlfn._xlws.FILTER(D$3:D$32, ISNUMBER(D$3:D$32)),D11)</f>
        <v>0.129</v>
      </c>
      <c r="J11" s="234" cm="1">
        <f t="array" ref="J11">_xlfn.PERCENTRANK.EXC(_xlfn._xlws.FILTER(E$3:E$32, ISNUMBER(E$3:E$32)),E11)</f>
        <v>6.4000000000000001E-2</v>
      </c>
      <c r="K11" s="234" cm="1">
        <f t="array" ref="K11">IFERROR(_xlfn.PERCENTRANK.EXC(_xlfn._xlws.FILTER(F$3:F$32, ISNUMBER(F$3:F$32)),F11),0.5)</f>
        <v>7.0999999999999994E-2</v>
      </c>
      <c r="L11" s="234" cm="1">
        <f t="array" ref="L11">IFERROR(_xlfn.PERCENTRANK.EXC(_xlfn._xlws.FILTER(G$3:G$32, ISNUMBER(G$3:G$32)),G11),0.5)</f>
        <v>7.0999999999999994E-2</v>
      </c>
      <c r="M11" s="3">
        <f t="shared" si="0"/>
        <v>9.2800000000000021E-2</v>
      </c>
      <c r="N11" s="29" cm="1">
        <f t="array" ref="N11">_xlfn.PERCENTRANK.EXC(_xlfn._xlws.FILTER(M$3:M$32, ISNUMBER(M$3:M$32)),M11)</f>
        <v>6.4000000000000001E-2</v>
      </c>
    </row>
    <row r="12" spans="1:14" x14ac:dyDescent="0.3">
      <c r="A12" t="s">
        <v>64</v>
      </c>
      <c r="B12" t="str" cm="1">
        <f t="array" ref="B12">_xll.FDS(A12,"FG_COMPANY_NAME")</f>
        <v>Taiwan Semiconductor Manufacturing Co., Ltd.</v>
      </c>
      <c r="C12" s="3" cm="1">
        <f t="array" ref="C12">_xll.FDS(A12,"FF_EPS(LTM_R,0)")</f>
        <v>56.303400000000003</v>
      </c>
      <c r="D12" s="3" cm="1">
        <f t="array" ref="D12">_xll.FDS(A12,"FE_ESTIMATE(EPS,MEAN,NTMA,,NOW,,,'')")</f>
        <v>65.734690000000001</v>
      </c>
      <c r="E12" s="3" cm="1">
        <f t="array" ref="E12">_xll.FDS(A12,"FF_FCF_YLD(ANN_R_FCF,0)")</f>
        <v>3.3382559112426899</v>
      </c>
      <c r="F12" s="22" cm="1">
        <f t="array" ref="F12">1/_xll.FDS($A12,"FF_ENTRPR_VAL_EBITDA_OPER(ANN_R,0)")</f>
        <v>7.4839811227644257E-2</v>
      </c>
      <c r="G12" s="34" cm="1">
        <f t="array" ref="G12">_xll.FDS(A12,"FF_GROSS_INC(LTM_R,0)")/_xll.FDS(A12,"FF_ENTRPR_VAL_DAILY(0,,,,,""DIL"")")</f>
        <v>5.8742275347145517E-2</v>
      </c>
      <c r="H12" s="234" cm="1">
        <f t="array" ref="H12">_xlfn.PERCENTRANK.EXC(_xlfn._xlws.FILTER(C$3:C$32, ISNUMBER(C$3:C$32)),C12)</f>
        <v>0.93500000000000005</v>
      </c>
      <c r="I12" s="234" cm="1">
        <f t="array" ref="I12">_xlfn.PERCENTRANK.EXC(_xlfn._xlws.FILTER(D$3:D$32, ISNUMBER(D$3:D$32)),D12)</f>
        <v>0.93500000000000005</v>
      </c>
      <c r="J12" s="234" cm="1">
        <f t="array" ref="J12">_xlfn.PERCENTRANK.EXC(_xlfn._xlws.FILTER(E$3:E$32, ISNUMBER(E$3:E$32)),E12)</f>
        <v>0.51600000000000001</v>
      </c>
      <c r="K12" s="234" cm="1">
        <f t="array" ref="K12">IFERROR(_xlfn.PERCENTRANK.EXC(_xlfn._xlws.FILTER(F$3:F$32, ISNUMBER(F$3:F$32)),F12),0.5)</f>
        <v>0.75</v>
      </c>
      <c r="L12" s="234" cm="1">
        <f t="array" ref="L12">IFERROR(_xlfn.PERCENTRANK.EXC(_xlfn._xlws.FILTER(G$3:G$32, ISNUMBER(G$3:G$32)),G12),0.5)</f>
        <v>0.39200000000000002</v>
      </c>
      <c r="M12" s="3">
        <f t="shared" si="0"/>
        <v>0.70560000000000012</v>
      </c>
      <c r="N12" s="29" cm="1">
        <f t="array" ref="N12">_xlfn.PERCENTRANK.EXC(_xlfn._xlws.FILTER(M$3:M$32, ISNUMBER(M$3:M$32)),M12)</f>
        <v>0.90300000000000002</v>
      </c>
    </row>
    <row r="13" spans="1:14" x14ac:dyDescent="0.3">
      <c r="A13" t="s">
        <v>65</v>
      </c>
      <c r="B13" t="str" cm="1">
        <f t="array" ref="B13">_xll.FDS(A13,"FG_COMPANY_NAME")</f>
        <v>Berkshire Hathaway Inc. Class B</v>
      </c>
      <c r="C13" s="3" cm="1">
        <f t="array" ref="C13">_xll.FDS(A13,"FF_EPS(LTM_R,0)")</f>
        <v>29.178799999999999</v>
      </c>
      <c r="D13" s="3" cm="1">
        <f t="array" ref="D13">_xll.FDS(A13,"FE_ESTIMATE(EPS,MEAN,NTMA,,NOW,,,'')")</f>
        <v>21.270818999999999</v>
      </c>
      <c r="E13" s="3" cm="1">
        <f t="array" ref="E13">_xll.FDS(A13,"FF_FCF_YLD(ANN_R_FCF,0)")</f>
        <v>1.1882953927966999</v>
      </c>
      <c r="F13" s="22" cm="1">
        <f t="array" ref="F13">1/_xll.FDS($A13,"FF_ENTRPR_VAL_EBITDA_OPER(ANN_R,0)")</f>
        <v>9.2307784648081495E-2</v>
      </c>
      <c r="G13" s="34" cm="1">
        <f t="array" ref="G13">_xll.FDS(A13,"FF_GROSS_INC(LTM_R,0)")/_xll.FDS(A13,"FF_ENTRPR_VAL_DAILY(0,,,,,""DIL"")")</f>
        <v>0.10425420151977036</v>
      </c>
      <c r="H13" s="234" cm="1">
        <f t="array" ref="H13">_xlfn.PERCENTRANK.EXC(_xlfn._xlws.FILTER(C$3:C$32, ISNUMBER(C$3:C$32)),C13)</f>
        <v>0.90300000000000002</v>
      </c>
      <c r="I13" s="234" cm="1">
        <f t="array" ref="I13">_xlfn.PERCENTRANK.EXC(_xlfn._xlws.FILTER(D$3:D$32, ISNUMBER(D$3:D$32)),D13)</f>
        <v>0.77400000000000002</v>
      </c>
      <c r="J13" s="234" cm="1">
        <f t="array" ref="J13">_xlfn.PERCENTRANK.EXC(_xlfn._xlws.FILTER(E$3:E$32, ISNUMBER(E$3:E$32)),E13)</f>
        <v>0.161</v>
      </c>
      <c r="K13" s="234" cm="1">
        <f t="array" ref="K13">IFERROR(_xlfn.PERCENTRANK.EXC(_xlfn._xlws.FILTER(F$3:F$32, ISNUMBER(F$3:F$32)),F13),0.5)</f>
        <v>0.85699999999999998</v>
      </c>
      <c r="L13" s="234" cm="1">
        <f t="array" ref="L13">IFERROR(_xlfn.PERCENTRANK.EXC(_xlfn._xlws.FILTER(G$3:G$32, ISNUMBER(G$3:G$32)),G13),0.5)</f>
        <v>0.64200000000000002</v>
      </c>
      <c r="M13" s="3">
        <f t="shared" si="0"/>
        <v>0.66739999999999999</v>
      </c>
      <c r="N13" s="29" cm="1">
        <f t="array" ref="N13">_xlfn.PERCENTRANK.EXC(_xlfn._xlws.FILTER(M$3:M$32, ISNUMBER(M$3:M$32)),M13)</f>
        <v>0.74099999999999999</v>
      </c>
    </row>
    <row r="14" spans="1:14" x14ac:dyDescent="0.3">
      <c r="A14" t="s">
        <v>66</v>
      </c>
      <c r="B14" t="str" cm="1">
        <f t="array" ref="B14">_xll.FDS(A14,"FG_COMPANY_NAME")</f>
        <v>Oracle Corporation</v>
      </c>
      <c r="C14" s="3" cm="1">
        <f t="array" ref="C14">_xll.FDS(A14,"FF_EPS(LTM_R,0)")</f>
        <v>4.3197000000000001</v>
      </c>
      <c r="D14" s="3" cm="1">
        <f t="array" ref="D14">_xll.FDS(A14,"FE_ESTIMATE(EPS,MEAN,NTMA,,NOW,,,'')")</f>
        <v>7.2340064000000002</v>
      </c>
      <c r="E14" s="3" cm="1">
        <f t="array" ref="E14">_xll.FDS(A14,"FF_FCF_YLD(ANN_R_FCF,0)")</f>
        <v>-8.3050704478654702E-2</v>
      </c>
      <c r="F14" s="22" cm="1">
        <f t="array" ref="F14">1/_xll.FDS($A14,"FF_ENTRPR_VAL_EBITDA_OPER(ANN_R,0)")</f>
        <v>4.3320591078404448E-2</v>
      </c>
      <c r="G14" s="34" cm="1">
        <f t="array" ref="G14">_xll.FDS(A14,"FF_GROSS_INC(LTM_R,0)")/_xll.FDS(A14,"FF_ENTRPR_VAL_DAILY(0,,,,,""DIL"")")</f>
        <v>3.9071985899911739E-2</v>
      </c>
      <c r="H14" s="234" cm="1">
        <f t="array" ref="H14">_xlfn.PERCENTRANK.EXC(_xlfn._xlws.FILTER(C$3:C$32, ISNUMBER(C$3:C$32)),C14)</f>
        <v>0.32200000000000001</v>
      </c>
      <c r="I14" s="234" cm="1">
        <f t="array" ref="I14">_xlfn.PERCENTRANK.EXC(_xlfn._xlws.FILTER(D$3:D$32, ISNUMBER(D$3:D$32)),D14)</f>
        <v>0.28999999999999998</v>
      </c>
      <c r="J14" s="234" cm="1">
        <f t="array" ref="J14">_xlfn.PERCENTRANK.EXC(_xlfn._xlws.FILTER(E$3:E$32, ISNUMBER(E$3:E$32)),E14)</f>
        <v>3.2000000000000001E-2</v>
      </c>
      <c r="K14" s="234" cm="1">
        <f t="array" ref="K14">IFERROR(_xlfn.PERCENTRANK.EXC(_xlfn._xlws.FILTER(F$3:F$32, ISNUMBER(F$3:F$32)),F14),0.5)</f>
        <v>0.32100000000000001</v>
      </c>
      <c r="L14" s="234" cm="1">
        <f t="array" ref="L14">IFERROR(_xlfn.PERCENTRANK.EXC(_xlfn._xlws.FILTER(G$3:G$32, ISNUMBER(G$3:G$32)),G14),0.5)</f>
        <v>0.214</v>
      </c>
      <c r="M14" s="3">
        <f t="shared" si="0"/>
        <v>0.23580000000000001</v>
      </c>
      <c r="N14" s="29" cm="1">
        <f t="array" ref="N14">_xlfn.PERCENTRANK.EXC(_xlfn._xlws.FILTER(M$3:M$32, ISNUMBER(M$3:M$32)),M14)</f>
        <v>0.129</v>
      </c>
    </row>
    <row r="15" spans="1:14" x14ac:dyDescent="0.3">
      <c r="A15" t="s">
        <v>67</v>
      </c>
      <c r="B15" t="str" cm="1">
        <f t="array" ref="B15">_xll.FDS(A15,"FG_COMPANY_NAME")</f>
        <v>JPMorgan Chase &amp; Co.</v>
      </c>
      <c r="C15" s="3" cm="1">
        <f t="array" ref="C15">_xll.FDS(A15,"FF_EPS(LTM_R,0)")</f>
        <v>19.4895</v>
      </c>
      <c r="D15" s="3" cm="1">
        <f t="array" ref="D15">_xll.FDS(A15,"FE_ESTIMATE(EPS,MEAN,NTMA,,NOW,,,'')")</f>
        <v>20.432089999999999</v>
      </c>
      <c r="E15" s="3" cm="1">
        <f t="array" ref="E15">_xll.FDS(A15,"FF_FCF_YLD(ANN_R_FCF,0)")</f>
        <v>11.5071892256518</v>
      </c>
      <c r="F15" s="22" t="e" cm="1">
        <f t="array" ref="F15">1/_xll.FDS($A15,"FF_ENTRPR_VAL_EBITDA_OPER(ANN_R,0)")</f>
        <v>#N/A</v>
      </c>
      <c r="G15" s="34" t="e" cm="1">
        <f t="array" ref="G15">_xll.FDS(A15,"FF_GROSS_INC(LTM_R,0)")/_xll.FDS(A15,"FF_ENTRPR_VAL_DAILY(0,,,,,""DIL"")")</f>
        <v>#N/A</v>
      </c>
      <c r="H15" s="234" cm="1">
        <f t="array" ref="H15">_xlfn.PERCENTRANK.EXC(_xlfn._xlws.FILTER(C$3:C$32, ISNUMBER(C$3:C$32)),C15)</f>
        <v>0.77400000000000002</v>
      </c>
      <c r="I15" s="234" cm="1">
        <f t="array" ref="I15">_xlfn.PERCENTRANK.EXC(_xlfn._xlws.FILTER(D$3:D$32, ISNUMBER(D$3:D$32)),D15)</f>
        <v>0.74099999999999999</v>
      </c>
      <c r="J15" s="234" cm="1">
        <f t="array" ref="J15">_xlfn.PERCENTRANK.EXC(_xlfn._xlws.FILTER(E$3:E$32, ISNUMBER(E$3:E$32)),E15)</f>
        <v>0.90300000000000002</v>
      </c>
      <c r="K15" s="234" cm="1">
        <f t="array" ref="K15">IFERROR(_xlfn.PERCENTRANK.EXC(_xlfn._xlws.FILTER(F$3:F$32, ISNUMBER(F$3:F$32)),F15),0.5)</f>
        <v>0.5</v>
      </c>
      <c r="L15" s="234" cm="1">
        <f t="array" ref="L15">IFERROR(_xlfn.PERCENTRANK.EXC(_xlfn._xlws.FILTER(G$3:G$32, ISNUMBER(G$3:G$32)),G15),0.5)</f>
        <v>0.5</v>
      </c>
      <c r="M15" s="3">
        <f t="shared" si="0"/>
        <v>0.68359999999999999</v>
      </c>
      <c r="N15" s="29" cm="1">
        <f t="array" ref="N15">_xlfn.PERCENTRANK.EXC(_xlfn._xlws.FILTER(M$3:M$32, ISNUMBER(M$3:M$32)),M15)</f>
        <v>0.80600000000000005</v>
      </c>
    </row>
    <row r="16" spans="1:14" x14ac:dyDescent="0.3">
      <c r="A16" t="s">
        <v>68</v>
      </c>
      <c r="B16" t="str" cm="1">
        <f t="array" ref="B16">_xll.FDS(A16,"FG_COMPANY_NAME")</f>
        <v>Walmart Inc.</v>
      </c>
      <c r="C16" s="3" cm="1">
        <f t="array" ref="C16">_xll.FDS(A16,"FF_EPS(LTM_R,0)")</f>
        <v>2.6505999999999998</v>
      </c>
      <c r="D16" s="3" cm="1">
        <f t="array" ref="D16">_xll.FDS(A16,"FE_ESTIMATE(EPS,MEAN,NTMA,,NOW,,,'')")</f>
        <v>2.8244777000000001</v>
      </c>
      <c r="E16" s="3" cm="1">
        <f t="array" ref="E16">_xll.FDS(A16,"FF_FCF_YLD(ANN_R_FCF,0)")</f>
        <v>1.59600427093769</v>
      </c>
      <c r="F16" s="22" cm="1">
        <f t="array" ref="F16">1/_xll.FDS($A16,"FF_ENTRPR_VAL_EBITDA_OPER(ANN_R,0)")</f>
        <v>5.0583092623103509E-2</v>
      </c>
      <c r="G16" s="34" cm="1">
        <f t="array" ref="G16">_xll.FDS(A16,"FF_GROSS_INC(LTM_R,0)")/_xll.FDS(A16,"FF_ENTRPR_VAL_DAILY(0,,,,,""DIL"")")</f>
        <v>0.19087535428443597</v>
      </c>
      <c r="H16" s="234" cm="1">
        <f t="array" ref="H16">_xlfn.PERCENTRANK.EXC(_xlfn._xlws.FILTER(C$3:C$32, ISNUMBER(C$3:C$32)),C16)</f>
        <v>0.193</v>
      </c>
      <c r="I16" s="234" cm="1">
        <f t="array" ref="I16">_xlfn.PERCENTRANK.EXC(_xlfn._xlws.FILTER(D$3:D$32, ISNUMBER(D$3:D$32)),D16)</f>
        <v>0.161</v>
      </c>
      <c r="J16" s="234" cm="1">
        <f t="array" ref="J16">_xlfn.PERCENTRANK.EXC(_xlfn._xlws.FILTER(E$3:E$32, ISNUMBER(E$3:E$32)),E16)</f>
        <v>0.22500000000000001</v>
      </c>
      <c r="K16" s="234" cm="1">
        <f t="array" ref="K16">IFERROR(_xlfn.PERCENTRANK.EXC(_xlfn._xlws.FILTER(F$3:F$32, ISNUMBER(F$3:F$32)),F16),0.5)</f>
        <v>0.42799999999999999</v>
      </c>
      <c r="L16" s="234" cm="1">
        <f t="array" ref="L16">IFERROR(_xlfn.PERCENTRANK.EXC(_xlfn._xlws.FILTER(G$3:G$32, ISNUMBER(G$3:G$32)),G16),0.5)</f>
        <v>0.92800000000000005</v>
      </c>
      <c r="M16" s="3">
        <f t="shared" si="0"/>
        <v>0.38700000000000001</v>
      </c>
      <c r="N16" s="29" cm="1">
        <f t="array" ref="N16">_xlfn.PERCENTRANK.EXC(_xlfn._xlws.FILTER(M$3:M$32, ISNUMBER(M$3:M$32)),M16)</f>
        <v>0.22500000000000001</v>
      </c>
    </row>
    <row r="17" spans="1:14" x14ac:dyDescent="0.3">
      <c r="A17" t="s">
        <v>69</v>
      </c>
      <c r="B17" t="str" cm="1">
        <f t="array" ref="B17">_xll.FDS(A17,"FG_COMPANY_NAME")</f>
        <v>Tencent Holdings Ltd</v>
      </c>
      <c r="C17" s="3" cm="1">
        <f t="array" ref="C17">_xll.FDS(A17,"FF_EPS(LTM_R,0)")</f>
        <v>24.5306</v>
      </c>
      <c r="D17" s="3" cm="1">
        <f t="array" ref="D17">_xll.FDS(A17,"FE_ESTIMATE(EPS,MEAN,NTMA,,NOW,,,'')")</f>
        <v>32.245989999999999</v>
      </c>
      <c r="E17" s="3" cm="1">
        <f t="array" ref="E17">_xll.FDS(A17,"FF_FCF_YLD(ANN_R_FCF,0)")</f>
        <v>5.5718551918046098</v>
      </c>
      <c r="F17" s="22" cm="1">
        <f t="array" ref="F17">1/_xll.FDS($A17,"FF_ENTRPR_VAL_EBITDA_OPER(ANN_R,0)")</f>
        <v>6.8993361565781078E-2</v>
      </c>
      <c r="G17" s="34" cm="1">
        <f t="array" ref="G17">_xll.FDS(A17,"FF_GROSS_INC(LTM_R,0)")/_xll.FDS(A17,"FF_ENTRPR_VAL_DAILY(0,,,,,""DIL"")")</f>
        <v>6.6297471252942927E-2</v>
      </c>
      <c r="H17" s="234" cm="1">
        <f t="array" ref="H17">_xlfn.PERCENTRANK.EXC(_xlfn._xlws.FILTER(C$3:C$32, ISNUMBER(C$3:C$32)),C17)</f>
        <v>0.83799999999999997</v>
      </c>
      <c r="I17" s="234" cm="1">
        <f t="array" ref="I17">_xlfn.PERCENTRANK.EXC(_xlfn._xlws.FILTER(D$3:D$32, ISNUMBER(D$3:D$32)),D17)</f>
        <v>0.90300000000000002</v>
      </c>
      <c r="J17" s="234" cm="1">
        <f t="array" ref="J17">_xlfn.PERCENTRANK.EXC(_xlfn._xlws.FILTER(E$3:E$32, ISNUMBER(E$3:E$32)),E17)</f>
        <v>0.74099999999999999</v>
      </c>
      <c r="K17" s="234" cm="1">
        <f t="array" ref="K17">IFERROR(_xlfn.PERCENTRANK.EXC(_xlfn._xlws.FILTER(F$3:F$32, ISNUMBER(F$3:F$32)),F17),0.5)</f>
        <v>0.71399999999999997</v>
      </c>
      <c r="L17" s="234" cm="1">
        <f t="array" ref="L17">IFERROR(_xlfn.PERCENTRANK.EXC(_xlfn._xlws.FILTER(G$3:G$32, ISNUMBER(G$3:G$32)),G17),0.5)</f>
        <v>0.46400000000000002</v>
      </c>
      <c r="M17" s="3">
        <f t="shared" si="0"/>
        <v>0.73199999999999998</v>
      </c>
      <c r="N17" s="29" cm="1">
        <f t="array" ref="N17">_xlfn.PERCENTRANK.EXC(_xlfn._xlws.FILTER(M$3:M$32, ISNUMBER(M$3:M$32)),M17)</f>
        <v>0.93500000000000005</v>
      </c>
    </row>
    <row r="18" spans="1:14" x14ac:dyDescent="0.3">
      <c r="A18" t="s">
        <v>70</v>
      </c>
      <c r="B18" t="str" cm="1">
        <f t="array" ref="B18">_xll.FDS(A18,"FG_COMPANY_NAME")</f>
        <v>Eli Lilly and Company</v>
      </c>
      <c r="C18" s="3" cm="1">
        <f t="array" ref="C18">_xll.FDS(A18,"FF_EPS(LTM_R,0)")</f>
        <v>15.0808</v>
      </c>
      <c r="D18" s="3" cm="1">
        <f t="array" ref="D18">_xll.FDS(A18,"FE_ESTIMATE(EPS,MEAN,NTMA,,NOW,,,'')")</f>
        <v>28.22851</v>
      </c>
      <c r="E18" s="3" cm="1">
        <f t="array" ref="E18">_xll.FDS(A18,"FF_FCF_YLD(ANN_R_FCF,0)")</f>
        <v>0.53874756569231397</v>
      </c>
      <c r="F18" s="22" cm="1">
        <f t="array" ref="F18">1/_xll.FDS($A18,"FF_ENTRPR_VAL_EBITDA_OPER(ANN_R,0)")</f>
        <v>2.5824939182189928E-2</v>
      </c>
      <c r="G18" s="34" cm="1">
        <f t="array" ref="G18">_xll.FDS(A18,"FF_GROSS_INC(LTM_R,0)")/_xll.FDS(A18,"FF_ENTRPR_VAL_DAILY(0,,,,,""DIL"")")</f>
        <v>6.2520719670355288E-2</v>
      </c>
      <c r="H18" s="234" cm="1">
        <f t="array" ref="H18">_xlfn.PERCENTRANK.EXC(_xlfn._xlws.FILTER(C$3:C$32, ISNUMBER(C$3:C$32)),C18)</f>
        <v>0.70899999999999996</v>
      </c>
      <c r="I18" s="234" cm="1">
        <f t="array" ref="I18">_xlfn.PERCENTRANK.EXC(_xlfn._xlws.FILTER(D$3:D$32, ISNUMBER(D$3:D$32)),D18)</f>
        <v>0.80600000000000005</v>
      </c>
      <c r="J18" s="234" cm="1">
        <f t="array" ref="J18">_xlfn.PERCENTRANK.EXC(_xlfn._xlws.FILTER(E$3:E$32, ISNUMBER(E$3:E$32)),E18)</f>
        <v>9.6000000000000002E-2</v>
      </c>
      <c r="K18" s="234" cm="1">
        <f t="array" ref="K18">IFERROR(_xlfn.PERCENTRANK.EXC(_xlfn._xlws.FILTER(F$3:F$32, ISNUMBER(F$3:F$32)),F18),0.5)</f>
        <v>0.14199999999999999</v>
      </c>
      <c r="L18" s="234" cm="1">
        <f t="array" ref="L18">IFERROR(_xlfn.PERCENTRANK.EXC(_xlfn._xlws.FILTER(G$3:G$32, ISNUMBER(G$3:G$32)),G18),0.5)</f>
        <v>0.42799999999999999</v>
      </c>
      <c r="M18" s="3">
        <f t="shared" si="0"/>
        <v>0.43620000000000003</v>
      </c>
      <c r="N18" s="29" cm="1">
        <f t="array" ref="N18">_xlfn.PERCENTRANK.EXC(_xlfn._xlws.FILTER(M$3:M$32, ISNUMBER(M$3:M$32)),M18)</f>
        <v>0.28999999999999998</v>
      </c>
    </row>
    <row r="19" spans="1:14" x14ac:dyDescent="0.3">
      <c r="A19" t="s">
        <v>71</v>
      </c>
      <c r="B19" t="str" cm="1">
        <f t="array" ref="B19">_xll.FDS(A19,"FG_COMPANY_NAME")</f>
        <v>Visa Inc. Class A</v>
      </c>
      <c r="C19" s="3" cm="1">
        <f t="array" ref="C19">_xll.FDS(A19,"FF_EPS(LTM_R,0)")</f>
        <v>10.130100000000001</v>
      </c>
      <c r="D19" s="3" cm="1">
        <f t="array" ref="D19">_xll.FDS(A19,"FE_ESTIMATE(EPS,MEAN,NTMA,,NOW,,,'')")</f>
        <v>12.832390999999999</v>
      </c>
      <c r="E19" s="3" cm="1">
        <f t="array" ref="E19">_xll.FDS(A19,"FF_FCF_YLD(ANN_R_FCF,0)")</f>
        <v>3.35075932529872</v>
      </c>
      <c r="F19" s="22" cm="1">
        <f t="array" ref="F19">1/_xll.FDS($A19,"FF_ENTRPR_VAL_EBITDA_OPER(ANN_R,0)")</f>
        <v>4.4966857578744954E-2</v>
      </c>
      <c r="G19" s="34" cm="1">
        <f t="array" ref="G19">_xll.FDS(A19,"FF_GROSS_INC(LTM_R,0)")/_xll.FDS(A19,"FF_ENTRPR_VAL_DAILY(0,,,,,""DIL"")")</f>
        <v>4.5042658205735969E-2</v>
      </c>
      <c r="H19" s="234" cm="1">
        <f t="array" ref="H19">_xlfn.PERCENTRANK.EXC(_xlfn._xlws.FILTER(C$3:C$32, ISNUMBER(C$3:C$32)),C19)</f>
        <v>0.57999999999999996</v>
      </c>
      <c r="I19" s="234" cm="1">
        <f t="array" ref="I19">_xlfn.PERCENTRANK.EXC(_xlfn._xlws.FILTER(D$3:D$32, ISNUMBER(D$3:D$32)),D19)</f>
        <v>0.54800000000000004</v>
      </c>
      <c r="J19" s="234" cm="1">
        <f t="array" ref="J19">_xlfn.PERCENTRANK.EXC(_xlfn._xlws.FILTER(E$3:E$32, ISNUMBER(E$3:E$32)),E19)</f>
        <v>0.54800000000000004</v>
      </c>
      <c r="K19" s="234" cm="1">
        <f t="array" ref="K19">IFERROR(_xlfn.PERCENTRANK.EXC(_xlfn._xlws.FILTER(F$3:F$32, ISNUMBER(F$3:F$32)),F19),0.5)</f>
        <v>0.39200000000000002</v>
      </c>
      <c r="L19" s="234" cm="1">
        <f t="array" ref="L19">IFERROR(_xlfn.PERCENTRANK.EXC(_xlfn._xlws.FILTER(G$3:G$32, ISNUMBER(G$3:G$32)),G19),0.5)</f>
        <v>0.25</v>
      </c>
      <c r="M19" s="3">
        <f t="shared" si="0"/>
        <v>0.46360000000000007</v>
      </c>
      <c r="N19" s="29" cm="1">
        <f t="array" ref="N19">_xlfn.PERCENTRANK.EXC(_xlfn._xlws.FILTER(M$3:M$32, ISNUMBER(M$3:M$32)),M19)</f>
        <v>0.38700000000000001</v>
      </c>
    </row>
    <row r="20" spans="1:14" x14ac:dyDescent="0.3">
      <c r="A20" t="s">
        <v>72</v>
      </c>
      <c r="B20" t="str" cm="1">
        <f t="array" ref="B20">_xll.FDS(A20,"FG_COMPANY_NAME")</f>
        <v>Mastercard Incorporated Class A</v>
      </c>
      <c r="C20" s="3" cm="1">
        <f t="array" ref="C20">_xll.FDS(A20,"FF_EPS(LTM_R,0)")</f>
        <v>14.824299999999999</v>
      </c>
      <c r="D20" s="3" cm="1">
        <f t="array" ref="D20">_xll.FDS(A20,"FE_ESTIMATE(EPS,MEAN,NTMA,,NOW,,,'')")</f>
        <v>18.314692000000001</v>
      </c>
      <c r="E20" s="3" cm="1">
        <f t="array" ref="E20">_xll.FDS(A20,"FF_FCF_YLD(ANN_R_FCF,0)")</f>
        <v>2.9248332602278699</v>
      </c>
      <c r="F20" s="22" cm="1">
        <f t="array" ref="F20">1/_xll.FDS($A20,"FF_ENTRPR_VAL_EBITDA_OPER(ANN_R,0)")</f>
        <v>3.437181737076863E-2</v>
      </c>
      <c r="G20" s="34" cm="1">
        <f t="array" ref="G20">_xll.FDS(A20,"FF_GROSS_INC(LTM_R,0)")/_xll.FDS(A20,"FF_ENTRPR_VAL_DAILY(0,,,,,""DIL"")")</f>
        <v>5.5567984880703213E-2</v>
      </c>
      <c r="H20" s="234" cm="1">
        <f t="array" ref="H20">_xlfn.PERCENTRANK.EXC(_xlfn._xlws.FILTER(C$3:C$32, ISNUMBER(C$3:C$32)),C20)</f>
        <v>0.67700000000000005</v>
      </c>
      <c r="I20" s="234" cm="1">
        <f t="array" ref="I20">_xlfn.PERCENTRANK.EXC(_xlfn._xlws.FILTER(D$3:D$32, ISNUMBER(D$3:D$32)),D20)</f>
        <v>0.67700000000000005</v>
      </c>
      <c r="J20" s="234" cm="1">
        <f t="array" ref="J20">_xlfn.PERCENTRANK.EXC(_xlfn._xlws.FILTER(E$3:E$32, ISNUMBER(E$3:E$32)),E20)</f>
        <v>0.41899999999999998</v>
      </c>
      <c r="K20" s="234" cm="1">
        <f t="array" ref="K20">IFERROR(_xlfn.PERCENTRANK.EXC(_xlfn._xlws.FILTER(F$3:F$32, ISNUMBER(F$3:F$32)),F20),0.5)</f>
        <v>0.25</v>
      </c>
      <c r="L20" s="234" cm="1">
        <f t="array" ref="L20">IFERROR(_xlfn.PERCENTRANK.EXC(_xlfn._xlws.FILTER(G$3:G$32, ISNUMBER(G$3:G$32)),G20),0.5)</f>
        <v>0.35699999999999998</v>
      </c>
      <c r="M20" s="3">
        <f t="shared" si="0"/>
        <v>0.47600000000000003</v>
      </c>
      <c r="N20" s="29" cm="1">
        <f t="array" ref="N20">_xlfn.PERCENTRANK.EXC(_xlfn._xlws.FILTER(M$3:M$32, ISNUMBER(M$3:M$32)),M20)</f>
        <v>0.45100000000000001</v>
      </c>
    </row>
    <row r="21" spans="1:14" x14ac:dyDescent="0.3">
      <c r="A21" t="s">
        <v>73</v>
      </c>
      <c r="B21" t="str" cm="1">
        <f t="array" ref="B21">_xll.FDS(A21,"FG_COMPANY_NAME")</f>
        <v>Netflix, Inc.</v>
      </c>
      <c r="C21" s="3" cm="1">
        <f t="array" ref="C21">_xll.FDS(A21,"FF_EPS(LTM_R,0)")</f>
        <v>23.466100000000001</v>
      </c>
      <c r="D21" s="3" cm="1">
        <f t="array" ref="D21">_xll.FDS(A21,"FE_ESTIMATE(EPS,MEAN,NTMA,,NOW,,,'')")</f>
        <v>30.721503999999999</v>
      </c>
      <c r="E21" s="3" cm="1">
        <f t="array" ref="E21">_xll.FDS(A21,"FF_FCF_YLD(ANN_R_FCF,0)")</f>
        <v>1.76792721108131</v>
      </c>
      <c r="F21" s="22" cm="1">
        <f t="array" ref="F21">1/_xll.FDS($A21,"FF_ENTRPR_VAL_EBITDA_OPER(ANN_R,0)")</f>
        <v>6.5210531000470806E-2</v>
      </c>
      <c r="G21" s="34" cm="1">
        <f t="array" ref="G21">_xll.FDS(A21,"FF_GROSS_INC(LTM_R,0)")/_xll.FDS(A21,"FF_ENTRPR_VAL_DAILY(0,,,,,""DIL"")")</f>
        <v>3.7564517842524681E-2</v>
      </c>
      <c r="H21" s="234" cm="1">
        <f t="array" ref="H21">_xlfn.PERCENTRANK.EXC(_xlfn._xlws.FILTER(C$3:C$32, ISNUMBER(C$3:C$32)),C21)</f>
        <v>0.80600000000000005</v>
      </c>
      <c r="I21" s="234" cm="1">
        <f t="array" ref="I21">_xlfn.PERCENTRANK.EXC(_xlfn._xlws.FILTER(D$3:D$32, ISNUMBER(D$3:D$32)),D21)</f>
        <v>0.87</v>
      </c>
      <c r="J21" s="234" cm="1">
        <f t="array" ref="J21">_xlfn.PERCENTRANK.EXC(_xlfn._xlws.FILTER(E$3:E$32, ISNUMBER(E$3:E$32)),E21)</f>
        <v>0.32200000000000001</v>
      </c>
      <c r="K21" s="234" cm="1">
        <f t="array" ref="K21">IFERROR(_xlfn.PERCENTRANK.EXC(_xlfn._xlws.FILTER(F$3:F$32, ISNUMBER(F$3:F$32)),F21),0.5)</f>
        <v>0.64200000000000002</v>
      </c>
      <c r="L21" s="234" cm="1">
        <f t="array" ref="L21">IFERROR(_xlfn.PERCENTRANK.EXC(_xlfn._xlws.FILTER(G$3:G$32, ISNUMBER(G$3:G$32)),G21),0.5)</f>
        <v>0.17799999999999999</v>
      </c>
      <c r="M21" s="3">
        <f t="shared" si="0"/>
        <v>0.56359999999999999</v>
      </c>
      <c r="N21" s="29" cm="1">
        <f t="array" ref="N21">_xlfn.PERCENTRANK.EXC(_xlfn._xlws.FILTER(M$3:M$32, ISNUMBER(M$3:M$32)),M21)</f>
        <v>0.61199999999999999</v>
      </c>
    </row>
    <row r="22" spans="1:14" x14ac:dyDescent="0.3">
      <c r="A22" t="s">
        <v>74</v>
      </c>
      <c r="B22" t="str" cm="1">
        <f t="array" ref="B22">_xll.FDS(A22,"FG_COMPANY_NAME")</f>
        <v>Exxon Mobil Corporation</v>
      </c>
      <c r="C22" s="3" cm="1">
        <f t="array" ref="C22">_xll.FDS(A22,"FF_EPS(LTM_R,0)")</f>
        <v>7.0533999999999999</v>
      </c>
      <c r="D22" s="3" cm="1">
        <f t="array" ref="D22">_xll.FDS(A22,"FE_ESTIMATE(EPS,MEAN,NTMA,,NOW,,,'')")</f>
        <v>7.2706175000000002</v>
      </c>
      <c r="E22" s="3" cm="1">
        <f t="array" ref="E22">_xll.FDS(A22,"FF_FCF_YLD(ANN_R_FCF,0)")</f>
        <v>6.6436551125409098</v>
      </c>
      <c r="F22" s="22" cm="1">
        <f t="array" ref="F22">1/_xll.FDS($A22,"FF_ENTRPR_VAL_EBITDA_OPER(ANN_R,0)")</f>
        <v>0.13067124625466964</v>
      </c>
      <c r="G22" s="34" cm="1">
        <f t="array" ref="G22">_xll.FDS(A22,"FF_GROSS_INC(LTM_R,0)")/_xll.FDS(A22,"FF_ENTRPR_VAL_DAILY(0,,,,,""DIL"")")</f>
        <v>0.13753060991898428</v>
      </c>
      <c r="H22" s="234" cm="1">
        <f t="array" ref="H22">_xlfn.PERCENTRANK.EXC(_xlfn._xlws.FILTER(C$3:C$32, ISNUMBER(C$3:C$32)),C22)</f>
        <v>0.45100000000000001</v>
      </c>
      <c r="I22" s="234" cm="1">
        <f t="array" ref="I22">_xlfn.PERCENTRANK.EXC(_xlfn._xlws.FILTER(D$3:D$32, ISNUMBER(D$3:D$32)),D22)</f>
        <v>0.32200000000000001</v>
      </c>
      <c r="J22" s="234" cm="1">
        <f t="array" ref="J22">_xlfn.PERCENTRANK.EXC(_xlfn._xlws.FILTER(E$3:E$32, ISNUMBER(E$3:E$32)),E22)</f>
        <v>0.87</v>
      </c>
      <c r="K22" s="234" cm="1">
        <f t="array" ref="K22">IFERROR(_xlfn.PERCENTRANK.EXC(_xlfn._xlws.FILTER(F$3:F$32, ISNUMBER(F$3:F$32)),F22),0.5)</f>
        <v>0.92800000000000005</v>
      </c>
      <c r="L22" s="234" cm="1">
        <f t="array" ref="L22">IFERROR(_xlfn.PERCENTRANK.EXC(_xlfn._xlws.FILTER(G$3:G$32, ISNUMBER(G$3:G$32)),G22),0.5)</f>
        <v>0.85699999999999998</v>
      </c>
      <c r="M22" s="3">
        <f t="shared" si="0"/>
        <v>0.68559999999999999</v>
      </c>
      <c r="N22" s="29" cm="1">
        <f t="array" ref="N22">_xlfn.PERCENTRANK.EXC(_xlfn._xlws.FILTER(M$3:M$32, ISNUMBER(M$3:M$32)),M22)</f>
        <v>0.83799999999999997</v>
      </c>
    </row>
    <row r="23" spans="1:14" x14ac:dyDescent="0.3">
      <c r="A23" t="s">
        <v>75</v>
      </c>
      <c r="B23" t="str" cm="1">
        <f t="array" ref="B23">_xll.FDS(A23,"FG_COMPANY_NAME")</f>
        <v>Johnson &amp; Johnson</v>
      </c>
      <c r="C23" s="3" cm="1">
        <f t="array" ref="C23">_xll.FDS(A23,"FF_EPS(LTM_R,0)")</f>
        <v>9.35</v>
      </c>
      <c r="D23" s="3" cm="1">
        <f t="array" ref="D23">_xll.FDS(A23,"FE_ESTIMATE(EPS,MEAN,NTMA,,NOW,,,'')")</f>
        <v>11.2357645</v>
      </c>
      <c r="E23" s="3" cm="1">
        <f t="array" ref="E23">_xll.FDS(A23,"FF_FCF_YLD(ANN_R_FCF,0)")</f>
        <v>5.6475236846760204</v>
      </c>
      <c r="F23" s="22" cm="1">
        <f t="array" ref="F23">1/_xll.FDS($A23,"FF_ENTRPR_VAL_EBITDA_OPER(ANN_R,0)")</f>
        <v>7.7484821454798278E-2</v>
      </c>
      <c r="G23" s="34" cm="1">
        <f t="array" ref="G23">_xll.FDS(A23,"FF_GROSS_INC(LTM_R,0)")/_xll.FDS(A23,"FF_ENTRPR_VAL_DAILY(0,,,,,""DIL"")")</f>
        <v>0.13439455033004935</v>
      </c>
      <c r="H23" s="234" cm="1">
        <f t="array" ref="H23">_xlfn.PERCENTRANK.EXC(_xlfn._xlws.FILTER(C$3:C$32, ISNUMBER(C$3:C$32)),C23)</f>
        <v>0.51600000000000001</v>
      </c>
      <c r="I23" s="234" cm="1">
        <f t="array" ref="I23">_xlfn.PERCENTRANK.EXC(_xlfn._xlws.FILTER(D$3:D$32, ISNUMBER(D$3:D$32)),D23)</f>
        <v>0.51600000000000001</v>
      </c>
      <c r="J23" s="234" cm="1">
        <f t="array" ref="J23">_xlfn.PERCENTRANK.EXC(_xlfn._xlws.FILTER(E$3:E$32, ISNUMBER(E$3:E$32)),E23)</f>
        <v>0.77400000000000002</v>
      </c>
      <c r="K23" s="234" cm="1">
        <f t="array" ref="K23">IFERROR(_xlfn.PERCENTRANK.EXC(_xlfn._xlws.FILTER(F$3:F$32, ISNUMBER(F$3:F$32)),F23),0.5)</f>
        <v>0.78500000000000003</v>
      </c>
      <c r="L23" s="234" cm="1">
        <f t="array" ref="L23">IFERROR(_xlfn.PERCENTRANK.EXC(_xlfn._xlws.FILTER(G$3:G$32, ISNUMBER(G$3:G$32)),G23),0.5)</f>
        <v>0.78500000000000003</v>
      </c>
      <c r="M23" s="3">
        <f t="shared" si="0"/>
        <v>0.67520000000000013</v>
      </c>
      <c r="N23" s="29" cm="1">
        <f t="array" ref="N23">_xlfn.PERCENTRANK.EXC(_xlfn._xlws.FILTER(M$3:M$32, ISNUMBER(M$3:M$32)),M23)</f>
        <v>0.77400000000000002</v>
      </c>
    </row>
    <row r="24" spans="1:14" x14ac:dyDescent="0.3">
      <c r="A24" t="s">
        <v>76</v>
      </c>
      <c r="B24" t="str" cm="1">
        <f t="array" ref="B24">_xll.FDS(A24,"FG_COMPANY_NAME")</f>
        <v>Costco Wholesale Corporation</v>
      </c>
      <c r="C24" s="3" cm="1">
        <f t="array" ref="C24">_xll.FDS(A24,"FF_EPS(LTM_R,0)")</f>
        <v>17.629300000000001</v>
      </c>
      <c r="D24" s="3" cm="1">
        <f t="array" ref="D24">_xll.FDS(A24,"FE_ESTIMATE(EPS,MEAN,NTMA,,NOW,,,'')")</f>
        <v>20.183406999999999</v>
      </c>
      <c r="E24" s="3" cm="1">
        <f t="array" ref="E24">_xll.FDS(A24,"FF_FCF_YLD(ANN_R_FCF,0)")</f>
        <v>1.67021909923209</v>
      </c>
      <c r="F24" s="22" cm="1">
        <f t="array" ref="F24">1/_xll.FDS($A24,"FF_ENTRPR_VAL_EBITDA_OPER(ANN_R,0)")</f>
        <v>2.9307250334176842E-2</v>
      </c>
      <c r="G24" s="34" cm="1">
        <f t="array" ref="G24">_xll.FDS(A24,"FF_GROSS_INC(LTM_R,0)")/_xll.FDS(A24,"FF_ENTRPR_VAL_DAILY(0,,,,,""DIL"")")</f>
        <v>8.2958836852819851E-2</v>
      </c>
      <c r="H24" s="234" cm="1">
        <f t="array" ref="H24">_xlfn.PERCENTRANK.EXC(_xlfn._xlws.FILTER(C$3:C$32, ISNUMBER(C$3:C$32)),C24)</f>
        <v>0.74099999999999999</v>
      </c>
      <c r="I24" s="234" cm="1">
        <f t="array" ref="I24">_xlfn.PERCENTRANK.EXC(_xlfn._xlws.FILTER(D$3:D$32, ISNUMBER(D$3:D$32)),D24)</f>
        <v>0.70899999999999996</v>
      </c>
      <c r="J24" s="234" cm="1">
        <f t="array" ref="J24">_xlfn.PERCENTRANK.EXC(_xlfn._xlws.FILTER(E$3:E$32, ISNUMBER(E$3:E$32)),E24)</f>
        <v>0.25800000000000001</v>
      </c>
      <c r="K24" s="234" cm="1">
        <f t="array" ref="K24">IFERROR(_xlfn.PERCENTRANK.EXC(_xlfn._xlws.FILTER(F$3:F$32, ISNUMBER(F$3:F$32)),F24),0.5)</f>
        <v>0.214</v>
      </c>
      <c r="L24" s="234" cm="1">
        <f t="array" ref="L24">IFERROR(_xlfn.PERCENTRANK.EXC(_xlfn._xlws.FILTER(G$3:G$32, ISNUMBER(G$3:G$32)),G24),0.5)</f>
        <v>0.57099999999999995</v>
      </c>
      <c r="M24" s="3">
        <f t="shared" si="0"/>
        <v>0.49860000000000004</v>
      </c>
      <c r="N24" s="29" cm="1">
        <f t="array" ref="N24">_xlfn.PERCENTRANK.EXC(_xlfn._xlws.FILTER(M$3:M$32, ISNUMBER(M$3:M$32)),M24)</f>
        <v>0.48299999999999998</v>
      </c>
    </row>
    <row r="25" spans="1:14" x14ac:dyDescent="0.3">
      <c r="A25" t="s">
        <v>77</v>
      </c>
      <c r="B25" t="str" cm="1">
        <f t="array" ref="B25">_xll.FDS(A25,"FG_COMPANY_NAME")</f>
        <v>Home Depot, Inc.</v>
      </c>
      <c r="C25" s="3" cm="1">
        <f t="array" ref="C25">_xll.FDS(A25,"FF_EPS(LTM_R,0)")</f>
        <v>14.721</v>
      </c>
      <c r="D25" s="3" cm="1">
        <f t="array" ref="D25">_xll.FDS(A25,"FE_ESTIMATE(EPS,MEAN,NTMA,,NOW,,,'')")</f>
        <v>15.84313</v>
      </c>
      <c r="E25" s="3" cm="1">
        <f t="array" ref="E25">_xll.FDS(A25,"FF_FCF_YLD(ANN_R_FCF,0)")</f>
        <v>3.9252394919054598</v>
      </c>
      <c r="F25" s="22" cm="1">
        <f t="array" ref="F25">1/_xll.FDS($A25,"FF_ENTRPR_VAL_EBITDA_OPER(ANN_R,0)")</f>
        <v>5.3962366499331317E-2</v>
      </c>
      <c r="G25" s="34" cm="1">
        <f t="array" ref="G25">_xll.FDS(A25,"FF_GROSS_INC(LTM_R,0)")/_xll.FDS(A25,"FF_ENTRPR_VAL_DAILY(0,,,,,""DIL"")")</f>
        <v>0.11126844611743063</v>
      </c>
      <c r="H25" s="234" cm="1">
        <f t="array" ref="H25">_xlfn.PERCENTRANK.EXC(_xlfn._xlws.FILTER(C$3:C$32, ISNUMBER(C$3:C$32)),C25)</f>
        <v>0.64500000000000002</v>
      </c>
      <c r="I25" s="234" cm="1">
        <f t="array" ref="I25">_xlfn.PERCENTRANK.EXC(_xlfn._xlws.FILTER(D$3:D$32, ISNUMBER(D$3:D$32)),D25)</f>
        <v>0.61199999999999999</v>
      </c>
      <c r="J25" s="234" cm="1">
        <f t="array" ref="J25">_xlfn.PERCENTRANK.EXC(_xlfn._xlws.FILTER(E$3:E$32, ISNUMBER(E$3:E$32)),E25)</f>
        <v>0.67700000000000005</v>
      </c>
      <c r="K25" s="234" cm="1">
        <f t="array" ref="K25">IFERROR(_xlfn.PERCENTRANK.EXC(_xlfn._xlws.FILTER(F$3:F$32, ISNUMBER(F$3:F$32)),F25),0.5)</f>
        <v>0.5</v>
      </c>
      <c r="L25" s="234" cm="1">
        <f t="array" ref="L25">IFERROR(_xlfn.PERCENTRANK.EXC(_xlfn._xlws.FILTER(G$3:G$32, ISNUMBER(G$3:G$32)),G25),0.5)</f>
        <v>0.71399999999999997</v>
      </c>
      <c r="M25" s="3">
        <f t="shared" si="0"/>
        <v>0.62960000000000005</v>
      </c>
      <c r="N25" s="29" cm="1">
        <f t="array" ref="N25">_xlfn.PERCENTRANK.EXC(_xlfn._xlws.FILTER(M$3:M$32, ISNUMBER(M$3:M$32)),M25)</f>
        <v>0.67700000000000005</v>
      </c>
    </row>
    <row r="26" spans="1:14" x14ac:dyDescent="0.3">
      <c r="A26" t="s">
        <v>78</v>
      </c>
      <c r="B26" t="str" cm="1">
        <f t="array" ref="B26">_xll.FDS(A26,"FG_COMPANY_NAME")</f>
        <v>Palantir Technologies Inc. Class A</v>
      </c>
      <c r="C26" s="3" cm="1">
        <f t="array" ref="C26">_xll.FDS(A26,"FF_EPS(LTM_R,0)")</f>
        <v>0.3009</v>
      </c>
      <c r="D26" s="3" cm="1">
        <f t="array" ref="D26">_xll.FDS(A26,"FE_ESTIMATE(EPS,MEAN,NTMA,,NOW,,,'')")</f>
        <v>0.78746813999999998</v>
      </c>
      <c r="E26" s="3" cm="1">
        <f t="array" ref="E26">_xll.FDS(A26,"FF_FCF_YLD(ANN_R_FCF,0)")</f>
        <v>0.61569892940871895</v>
      </c>
      <c r="F26" s="22" cm="1">
        <f t="array" ref="F26">1/_xll.FDS($A26,"FF_ENTRPR_VAL_EBITDA_OPER(ANN_R,0)")</f>
        <v>1.8977429957266749E-3</v>
      </c>
      <c r="G26" s="34" cm="1">
        <f t="array" ref="G26">_xll.FDS(A26,"FF_GROSS_INC(LTM_R,0)")/_xll.FDS(A26,"FF_ENTRPR_VAL_DAILY(0,,,,,""DIL"")")</f>
        <v>6.058043236039477E-3</v>
      </c>
      <c r="H26" s="234" cm="1">
        <f t="array" ref="H26">_xlfn.PERCENTRANK.EXC(_xlfn._xlws.FILTER(C$3:C$32, ISNUMBER(C$3:C$32)),C26)</f>
        <v>3.2000000000000001E-2</v>
      </c>
      <c r="I26" s="234" cm="1">
        <f t="array" ref="I26">_xlfn.PERCENTRANK.EXC(_xlfn._xlws.FILTER(D$3:D$32, ISNUMBER(D$3:D$32)),D26)</f>
        <v>3.2000000000000001E-2</v>
      </c>
      <c r="J26" s="234" cm="1">
        <f t="array" ref="J26">_xlfn.PERCENTRANK.EXC(_xlfn._xlws.FILTER(E$3:E$32, ISNUMBER(E$3:E$32)),E26)</f>
        <v>0.129</v>
      </c>
      <c r="K26" s="234" cm="1">
        <f t="array" ref="K26">IFERROR(_xlfn.PERCENTRANK.EXC(_xlfn._xlws.FILTER(F$3:F$32, ISNUMBER(F$3:F$32)),F26),0.5)</f>
        <v>3.5000000000000003E-2</v>
      </c>
      <c r="L26" s="234" cm="1">
        <f t="array" ref="L26">IFERROR(_xlfn.PERCENTRANK.EXC(_xlfn._xlws.FILTER(G$3:G$32, ISNUMBER(G$3:G$32)),G26),0.5)</f>
        <v>3.5000000000000003E-2</v>
      </c>
      <c r="M26" s="3">
        <f t="shared" si="0"/>
        <v>5.2600000000000001E-2</v>
      </c>
      <c r="N26" s="29" cm="1">
        <f t="array" ref="N26">_xlfn.PERCENTRANK.EXC(_xlfn._xlws.FILTER(M$3:M$32, ISNUMBER(M$3:M$32)),M26)</f>
        <v>3.2000000000000001E-2</v>
      </c>
    </row>
    <row r="27" spans="1:14" x14ac:dyDescent="0.3">
      <c r="A27" t="s">
        <v>79</v>
      </c>
      <c r="B27" t="str" cm="1">
        <f t="array" ref="B27">_xll.FDS(A27,"FG_COMPANY_NAME")</f>
        <v>AbbVie, Inc.</v>
      </c>
      <c r="C27" s="3" cm="1">
        <f t="array" ref="C27">_xll.FDS(A27,"FF_EPS(LTM_R,0)")</f>
        <v>2.1013000000000002</v>
      </c>
      <c r="D27" s="3" cm="1">
        <f t="array" ref="D27">_xll.FDS(A27,"FE_ESTIMATE(EPS,MEAN,NTMA,,NOW,,,'')")</f>
        <v>13.685449</v>
      </c>
      <c r="E27" s="3" cm="1">
        <f t="array" ref="E27">_xll.FDS(A27,"FF_FCF_YLD(ANN_R_FCF,0)")</f>
        <v>5.6598365845971301</v>
      </c>
      <c r="F27" s="22" cm="1">
        <f t="array" ref="F27">1/_xll.FDS($A27,"FF_ENTRPR_VAL_EBITDA_OPER(ANN_R,0)")</f>
        <v>6.6396754255022811E-2</v>
      </c>
      <c r="G27" s="34" cm="1">
        <f t="array" ref="G27">_xll.FDS(A27,"FF_GROSS_INC(LTM_R,0)")/_xll.FDS(A27,"FF_ENTRPR_VAL_DAILY(0,,,,,""DIL"")")</f>
        <v>9.1242080628038597E-2</v>
      </c>
      <c r="H27" s="234" cm="1">
        <f t="array" ref="H27">_xlfn.PERCENTRANK.EXC(_xlfn._xlws.FILTER(C$3:C$32, ISNUMBER(C$3:C$32)),C27)</f>
        <v>0.161</v>
      </c>
      <c r="I27" s="234" cm="1">
        <f t="array" ref="I27">_xlfn.PERCENTRANK.EXC(_xlfn._xlws.FILTER(D$3:D$32, ISNUMBER(D$3:D$32)),D27)</f>
        <v>0.57999999999999996</v>
      </c>
      <c r="J27" s="234" cm="1">
        <f t="array" ref="J27">_xlfn.PERCENTRANK.EXC(_xlfn._xlws.FILTER(E$3:E$32, ISNUMBER(E$3:E$32)),E27)</f>
        <v>0.80600000000000005</v>
      </c>
      <c r="K27" s="234" cm="1">
        <f t="array" ref="K27">IFERROR(_xlfn.PERCENTRANK.EXC(_xlfn._xlws.FILTER(F$3:F$32, ISNUMBER(F$3:F$32)),F27),0.5)</f>
        <v>0.67800000000000005</v>
      </c>
      <c r="L27" s="234" cm="1">
        <f t="array" ref="L27">IFERROR(_xlfn.PERCENTRANK.EXC(_xlfn._xlws.FILTER(G$3:G$32, ISNUMBER(G$3:G$32)),G27),0.5)</f>
        <v>0.60699999999999998</v>
      </c>
      <c r="M27" s="3">
        <f t="shared" si="0"/>
        <v>0.56640000000000001</v>
      </c>
      <c r="N27" s="29" cm="1">
        <f t="array" ref="N27">_xlfn.PERCENTRANK.EXC(_xlfn._xlws.FILTER(M$3:M$32, ISNUMBER(M$3:M$32)),M27)</f>
        <v>0.64500000000000002</v>
      </c>
    </row>
    <row r="28" spans="1:14" x14ac:dyDescent="0.3">
      <c r="A28" t="s">
        <v>80</v>
      </c>
      <c r="B28" t="str" cm="1">
        <f t="array" ref="B28">_xll.FDS(A28,"FG_COMPANY_NAME")</f>
        <v>Alibaba Group Holding Limited</v>
      </c>
      <c r="C28" s="3" cm="1">
        <f t="array" ref="C28">_xll.FDS(A28,"FF_EPS(LTM_R,0)")</f>
        <v>8.6141000000000005</v>
      </c>
      <c r="D28" s="3" cm="1">
        <f t="array" ref="D28">_xll.FDS(A28,"FE_ESTIMATE(EPS,MEAN,NTMA,,NOW,,,'')")</f>
        <v>8.685219</v>
      </c>
      <c r="E28" s="3" cm="1">
        <f t="array" ref="E28">_xll.FDS(A28,"FF_FCF_YLD(ANN_R_FCF,0)")</f>
        <v>3.3854147118954199</v>
      </c>
      <c r="F28" s="22" cm="1">
        <f t="array" ref="F28">1/_xll.FDS($A28,"FF_ENTRPR_VAL_EBITDA_OPER(ANN_R,0)")</f>
        <v>8.2858459041212099E-2</v>
      </c>
      <c r="G28" s="34" cm="1">
        <f t="array" ref="G28">_xll.FDS(A28,"FF_GROSS_INC(LTM_R,0)")/_xll.FDS(A28,"FF_ENTRPR_VAL_DAILY(0,,,,,""DIL"")")</f>
        <v>0.13851504409358747</v>
      </c>
      <c r="H28" s="234" cm="1">
        <f t="array" ref="H28">_xlfn.PERCENTRANK.EXC(_xlfn._xlws.FILTER(C$3:C$32, ISNUMBER(C$3:C$32)),C28)</f>
        <v>0.48299999999999998</v>
      </c>
      <c r="I28" s="234" cm="1">
        <f t="array" ref="I28">_xlfn.PERCENTRANK.EXC(_xlfn._xlws.FILTER(D$3:D$32, ISNUMBER(D$3:D$32)),D28)</f>
        <v>0.41899999999999998</v>
      </c>
      <c r="J28" s="234" cm="1">
        <f t="array" ref="J28">_xlfn.PERCENTRANK.EXC(_xlfn._xlws.FILTER(E$3:E$32, ISNUMBER(E$3:E$32)),E28)</f>
        <v>0.57999999999999996</v>
      </c>
      <c r="K28" s="234" cm="1">
        <f t="array" ref="K28">IFERROR(_xlfn.PERCENTRANK.EXC(_xlfn._xlws.FILTER(F$3:F$32, ISNUMBER(F$3:F$32)),F28),0.5)</f>
        <v>0.82099999999999995</v>
      </c>
      <c r="L28" s="234" cm="1">
        <f t="array" ref="L28">IFERROR(_xlfn.PERCENTRANK.EXC(_xlfn._xlws.FILTER(G$3:G$32, ISNUMBER(G$3:G$32)),G28),0.5)</f>
        <v>0.89200000000000002</v>
      </c>
      <c r="M28" s="3">
        <f t="shared" si="0"/>
        <v>0.63900000000000001</v>
      </c>
      <c r="N28" s="29" cm="1">
        <f t="array" ref="N28">_xlfn.PERCENTRANK.EXC(_xlfn._xlws.FILTER(M$3:M$32, ISNUMBER(M$3:M$32)),M28)</f>
        <v>0.70899999999999996</v>
      </c>
    </row>
    <row r="29" spans="1:14" x14ac:dyDescent="0.3">
      <c r="A29" t="s">
        <v>81</v>
      </c>
      <c r="B29" t="str" cm="1">
        <f t="array" ref="B29">_xll.FDS(A29,"FG_COMPANY_NAME")</f>
        <v>Bank of America Corp</v>
      </c>
      <c r="C29" s="3" cm="1">
        <f t="array" ref="C29">_xll.FDS(A29,"FF_EPS(LTM_R,0)")</f>
        <v>3.4146999999999998</v>
      </c>
      <c r="D29" s="3" cm="1">
        <f t="array" ref="D29">_xll.FDS(A29,"FE_ESTIMATE(EPS,MEAN,NTMA,,NOW,,,'')")</f>
        <v>4.1140775999999999</v>
      </c>
      <c r="E29" s="3" cm="1">
        <f t="array" ref="E29">_xll.FDS(A29,"FF_FCF_YLD(ANN_R_FCF,0)")</f>
        <v>11.761049085578399</v>
      </c>
      <c r="F29" s="22" t="e" cm="1">
        <f t="array" ref="F29">1/_xll.FDS($A29,"FF_ENTRPR_VAL_EBITDA_OPER(ANN_R,0)")</f>
        <v>#N/A</v>
      </c>
      <c r="G29" s="34" t="e" cm="1">
        <f t="array" ref="G29">_xll.FDS(A29,"FF_GROSS_INC(LTM_R,0)")/_xll.FDS(A29,"FF_ENTRPR_VAL_DAILY(0,,,,,""DIL"")")</f>
        <v>#N/A</v>
      </c>
      <c r="H29" s="234" cm="1">
        <f t="array" ref="H29">_xlfn.PERCENTRANK.EXC(_xlfn._xlws.FILTER(C$3:C$32, ISNUMBER(C$3:C$32)),C29)</f>
        <v>0.22500000000000001</v>
      </c>
      <c r="I29" s="234" cm="1">
        <f t="array" ref="I29">_xlfn.PERCENTRANK.EXC(_xlfn._xlws.FILTER(D$3:D$32, ISNUMBER(D$3:D$32)),D29)</f>
        <v>0.193</v>
      </c>
      <c r="J29" s="234" cm="1">
        <f t="array" ref="J29">_xlfn.PERCENTRANK.EXC(_xlfn._xlws.FILTER(E$3:E$32, ISNUMBER(E$3:E$32)),E29)</f>
        <v>0.93500000000000005</v>
      </c>
      <c r="K29" s="234" cm="1">
        <f t="array" ref="K29">IFERROR(_xlfn.PERCENTRANK.EXC(_xlfn._xlws.FILTER(F$3:F$32, ISNUMBER(F$3:F$32)),F29),0.5)</f>
        <v>0.5</v>
      </c>
      <c r="L29" s="234" cm="1">
        <f t="array" ref="L29">IFERROR(_xlfn.PERCENTRANK.EXC(_xlfn._xlws.FILTER(G$3:G$32, ISNUMBER(G$3:G$32)),G29),0.5)</f>
        <v>0.5</v>
      </c>
      <c r="M29" s="3">
        <f t="shared" si="0"/>
        <v>0.47060000000000002</v>
      </c>
      <c r="N29" s="29" cm="1">
        <f t="array" ref="N29">_xlfn.PERCENTRANK.EXC(_xlfn._xlws.FILTER(M$3:M$32, ISNUMBER(M$3:M$32)),M29)</f>
        <v>0.41899999999999998</v>
      </c>
    </row>
    <row r="30" spans="1:14" x14ac:dyDescent="0.3">
      <c r="A30" t="s">
        <v>82</v>
      </c>
      <c r="B30" t="str" cm="1">
        <f t="array" ref="B30">_xll.FDS(A30,"FG_COMPANY_NAME")</f>
        <v>Procter &amp; Gamble Company</v>
      </c>
      <c r="C30" s="3" cm="1">
        <f t="array" ref="C30">_xll.FDS(A30,"FF_EPS(LTM_R,0)")</f>
        <v>6.5067000000000004</v>
      </c>
      <c r="D30" s="3" cm="1">
        <f t="array" ref="D30">_xll.FDS(A30,"FE_ESTIMATE(EPS,MEAN,NTMA,,NOW,,,'')")</f>
        <v>7.0960809999999999</v>
      </c>
      <c r="E30" s="3" cm="1">
        <f t="array" ref="E30">_xll.FDS(A30,"FF_FCF_YLD(ANN_R_FCF,0)")</f>
        <v>3.5917498001715802</v>
      </c>
      <c r="F30" s="22" cm="1">
        <f t="array" ref="F30">1/_xll.FDS($A30,"FF_ENTRPR_VAL_EBITDA_OPER(ANN_R,0)")</f>
        <v>5.6477134257014214E-2</v>
      </c>
      <c r="G30" s="34" cm="1">
        <f t="array" ref="G30">_xll.FDS(A30,"FF_GROSS_INC(LTM_R,0)")/_xll.FDS(A30,"FF_ENTRPR_VAL_DAILY(0,,,,,""DIL"")")</f>
        <v>0.10789248904309398</v>
      </c>
      <c r="H30" s="234" cm="1">
        <f t="array" ref="H30">_xlfn.PERCENTRANK.EXC(_xlfn._xlws.FILTER(C$3:C$32, ISNUMBER(C$3:C$32)),C30)</f>
        <v>0.35399999999999998</v>
      </c>
      <c r="I30" s="234" cm="1">
        <f t="array" ref="I30">_xlfn.PERCENTRANK.EXC(_xlfn._xlws.FILTER(D$3:D$32, ISNUMBER(D$3:D$32)),D30)</f>
        <v>0.25800000000000001</v>
      </c>
      <c r="J30" s="234" cm="1">
        <f t="array" ref="J30">_xlfn.PERCENTRANK.EXC(_xlfn._xlws.FILTER(E$3:E$32, ISNUMBER(E$3:E$32)),E30)</f>
        <v>0.64500000000000002</v>
      </c>
      <c r="K30" s="234" cm="1">
        <f t="array" ref="K30">IFERROR(_xlfn.PERCENTRANK.EXC(_xlfn._xlws.FILTER(F$3:F$32, ISNUMBER(F$3:F$32)),F30),0.5)</f>
        <v>0.57099999999999995</v>
      </c>
      <c r="L30" s="234" cm="1">
        <f t="array" ref="L30">IFERROR(_xlfn.PERCENTRANK.EXC(_xlfn._xlws.FILTER(G$3:G$32, ISNUMBER(G$3:G$32)),G30),0.5)</f>
        <v>0.67800000000000005</v>
      </c>
      <c r="M30" s="3">
        <f t="shared" si="0"/>
        <v>0.50120000000000009</v>
      </c>
      <c r="N30" s="29" cm="1">
        <f t="array" ref="N30">_xlfn.PERCENTRANK.EXC(_xlfn._xlws.FILTER(M$3:M$32, ISNUMBER(M$3:M$32)),M30)</f>
        <v>0.51600000000000001</v>
      </c>
    </row>
    <row r="31" spans="1:14" x14ac:dyDescent="0.3">
      <c r="A31" t="s">
        <v>83</v>
      </c>
      <c r="B31" t="str" cm="1">
        <f t="array" ref="B31">_xll.FDS(A31,"FG_COMPANY_NAME")</f>
        <v>Samsung Electronics Co., Ltd.</v>
      </c>
      <c r="C31" s="3" cm="1">
        <f t="array" ref="C31">_xll.FDS(A31,"FF_EPS(LTM_R,0)")</f>
        <v>4489.9987000000001</v>
      </c>
      <c r="D31" s="3" cm="1">
        <f t="array" ref="D31">_xll.FDS(A31,"FE_ESTIMATE(EPS,MEAN,NTMA,,NOW,,,'')")</f>
        <v>5967.8829999999998</v>
      </c>
      <c r="E31" s="3" cm="1">
        <f t="array" ref="E31">_xll.FDS(A31,"FF_FCF_YLD(ANN_R_FCF,0)")</f>
        <v>6.0004994108257197</v>
      </c>
      <c r="F31" s="22" cm="1">
        <f t="array" ref="F31">1/_xll.FDS($A31,"FF_ENTRPR_VAL_EBITDA_OPER(ANN_R,0)")</f>
        <v>0.27228465256117573</v>
      </c>
      <c r="G31" s="34" cm="1">
        <f t="array" ref="G31">_xll.FDS(A31,"FF_GROSS_INC(LTM_R,0)")/_xll.FDS(A31,"FF_ENTRPR_VAL_DAILY(0,,,,,""DIL"")")</f>
        <v>0.2212628230641778</v>
      </c>
      <c r="H31" s="234" cm="1">
        <f t="array" ref="H31">_xlfn.PERCENTRANK.EXC(_xlfn._xlws.FILTER(C$3:C$32, ISNUMBER(C$3:C$32)),C31)</f>
        <v>0.96699999999999997</v>
      </c>
      <c r="I31" s="234" cm="1">
        <f t="array" ref="I31">_xlfn.PERCENTRANK.EXC(_xlfn._xlws.FILTER(D$3:D$32, ISNUMBER(D$3:D$32)),D31)</f>
        <v>0.96699999999999997</v>
      </c>
      <c r="J31" s="234" cm="1">
        <f t="array" ref="J31">_xlfn.PERCENTRANK.EXC(_xlfn._xlws.FILTER(E$3:E$32, ISNUMBER(E$3:E$32)),E31)</f>
        <v>0.83799999999999997</v>
      </c>
      <c r="K31" s="234" cm="1">
        <f t="array" ref="K31">IFERROR(_xlfn.PERCENTRANK.EXC(_xlfn._xlws.FILTER(F$3:F$32, ISNUMBER(F$3:F$32)),F31),0.5)</f>
        <v>0.96399999999999997</v>
      </c>
      <c r="L31" s="234" cm="1">
        <f t="array" ref="L31">IFERROR(_xlfn.PERCENTRANK.EXC(_xlfn._xlws.FILTER(G$3:G$32, ISNUMBER(G$3:G$32)),G31),0.5)</f>
        <v>0.96399999999999997</v>
      </c>
      <c r="M31" s="3">
        <f t="shared" si="0"/>
        <v>0.94</v>
      </c>
      <c r="N31" s="29" cm="1">
        <f t="array" ref="N31">_xlfn.PERCENTRANK.EXC(_xlfn._xlws.FILTER(M$3:M$32, ISNUMBER(M$3:M$32)),M31)</f>
        <v>0.96699999999999997</v>
      </c>
    </row>
    <row r="32" spans="1:14" x14ac:dyDescent="0.3">
      <c r="A32" t="s">
        <v>84</v>
      </c>
      <c r="B32" t="str" cm="1">
        <f t="array" ref="B32">_xll.FDS(A32,"FG_COMPANY_NAME")</f>
        <v>Industrial and Commercial Bank of China Limited Class H</v>
      </c>
      <c r="C32" s="3" cm="1">
        <f t="array" ref="C32">_xll.FDS(A32,"FF_EPS(LTM_R,0)")</f>
        <v>1.1013999999999999</v>
      </c>
      <c r="D32" s="3" cm="1">
        <f t="array" ref="D32">_xll.FDS(A32,"FE_ESTIMATE(EPS,MEAN,NTMA,,NOW,,,'')")</f>
        <v>1.1043130000000001</v>
      </c>
      <c r="E32" s="3" cm="1">
        <f t="array" ref="E32">_xll.FDS(A32,"FF_FCF_YLD(ANN_R_FCF,0)")</f>
        <v>29.5013159463109</v>
      </c>
      <c r="F32" s="22" t="e" cm="1">
        <f t="array" ref="F32">1/_xll.FDS($A32,"FF_ENTRPR_VAL_EBITDA_OPER(ANN_R,0)")</f>
        <v>#N/A</v>
      </c>
      <c r="G32" s="34" t="e" cm="1">
        <f t="array" ref="G32">_xll.FDS(A32,"FF_GROSS_INC(LTM_R,0)")/_xll.FDS(A32,"FF_ENTRPR_VAL_DAILY(0,,,,,""DIL"")")</f>
        <v>#N/A</v>
      </c>
      <c r="H32" s="234" cm="1">
        <f t="array" ref="H32">_xlfn.PERCENTRANK.EXC(_xlfn._xlws.FILTER(C$3:C$32, ISNUMBER(C$3:C$32)),C32)</f>
        <v>6.4000000000000001E-2</v>
      </c>
      <c r="I32" s="234" cm="1">
        <f t="array" ref="I32">_xlfn.PERCENTRANK.EXC(_xlfn._xlws.FILTER(D$3:D$32, ISNUMBER(D$3:D$32)),D32)</f>
        <v>6.4000000000000001E-2</v>
      </c>
      <c r="J32" s="234" cm="1">
        <f t="array" ref="J32">_xlfn.PERCENTRANK.EXC(_xlfn._xlws.FILTER(E$3:E$32, ISNUMBER(E$3:E$32)),E32)</f>
        <v>0.96699999999999997</v>
      </c>
      <c r="K32" s="234" cm="1">
        <f t="array" ref="K32">IFERROR(_xlfn.PERCENTRANK.EXC(_xlfn._xlws.FILTER(F$3:F$32, ISNUMBER(F$3:F$32)),F32),0.5)</f>
        <v>0.5</v>
      </c>
      <c r="L32" s="234" cm="1">
        <f t="array" ref="L32">IFERROR(_xlfn.PERCENTRANK.EXC(_xlfn._xlws.FILTER(G$3:G$32, ISNUMBER(G$3:G$32)),G32),0.5)</f>
        <v>0.5</v>
      </c>
      <c r="M32" s="3">
        <f t="shared" si="0"/>
        <v>0.41900000000000004</v>
      </c>
      <c r="N32" s="29" cm="1">
        <f t="array" ref="N32">_xlfn.PERCENTRANK.EXC(_xlfn._xlws.FILTER(M$3:M$32, ISNUMBER(M$3:M$32)),M32)</f>
        <v>0.25800000000000001</v>
      </c>
    </row>
    <row r="33" spans="4:4" x14ac:dyDescent="0.3">
      <c r="D33" s="24"/>
    </row>
    <row r="34" spans="4:4" x14ac:dyDescent="0.3">
      <c r="D34" s="24"/>
    </row>
    <row r="35" spans="4:4" x14ac:dyDescent="0.3">
      <c r="D35" s="24"/>
    </row>
    <row r="36" spans="4:4" ht="15" customHeight="1" x14ac:dyDescent="0.3">
      <c r="D36" s="2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9"/>
  <sheetViews>
    <sheetView workbookViewId="0">
      <selection activeCell="B2" sqref="B2"/>
    </sheetView>
  </sheetViews>
  <sheetFormatPr defaultRowHeight="14.4" x14ac:dyDescent="0.3"/>
  <cols>
    <col min="1" max="1" width="12.21875" bestFit="1" customWidth="1"/>
    <col min="2" max="2" width="12.21875" customWidth="1"/>
    <col min="3" max="4" width="15.77734375" customWidth="1"/>
    <col min="5" max="5" width="53" bestFit="1" customWidth="1"/>
    <col min="6" max="6" width="26.44140625" customWidth="1"/>
    <col min="7" max="7" width="15.21875" customWidth="1"/>
    <col min="8" max="8" width="18.5546875" customWidth="1"/>
    <col min="9" max="9" width="35" customWidth="1"/>
    <col min="10" max="10" width="20.77734375" customWidth="1"/>
    <col min="11" max="11" width="9.21875" style="17"/>
    <col min="12" max="12" width="16.21875" style="19" bestFit="1" customWidth="1"/>
    <col min="13" max="13" width="15.77734375" style="19" bestFit="1" customWidth="1"/>
    <col min="14" max="14" width="22.88671875" style="19" bestFit="1" customWidth="1"/>
    <col min="15" max="15" width="14.44140625" bestFit="1" customWidth="1"/>
    <col min="16" max="16" width="16" bestFit="1" customWidth="1"/>
  </cols>
  <sheetData>
    <row r="1" spans="1:16" ht="15" thickBot="1" x14ac:dyDescent="0.35">
      <c r="A1" s="57" t="s">
        <v>11</v>
      </c>
      <c r="B1" s="57" t="s">
        <v>37</v>
      </c>
      <c r="C1" s="57" t="s">
        <v>12</v>
      </c>
      <c r="D1" s="57"/>
      <c r="E1" s="57" t="s">
        <v>13</v>
      </c>
      <c r="F1" s="57" t="s">
        <v>35</v>
      </c>
      <c r="G1" s="57" t="s">
        <v>52</v>
      </c>
      <c r="H1" s="57" t="s">
        <v>27</v>
      </c>
      <c r="I1" s="57" t="s">
        <v>36</v>
      </c>
      <c r="L1" s="51" t="s">
        <v>95</v>
      </c>
      <c r="M1" s="52" t="s">
        <v>93</v>
      </c>
      <c r="N1" s="53" t="s">
        <v>94</v>
      </c>
      <c r="O1" s="1" t="s">
        <v>41</v>
      </c>
      <c r="P1" s="1" t="s">
        <v>96</v>
      </c>
    </row>
    <row r="2" spans="1:16" ht="15" thickBot="1" x14ac:dyDescent="0.35">
      <c r="A2" s="14"/>
      <c r="B2" s="14"/>
      <c r="C2" s="14"/>
      <c r="D2" s="14"/>
      <c r="E2" s="14"/>
      <c r="F2" s="14"/>
      <c r="G2" s="14"/>
      <c r="H2" s="14"/>
      <c r="I2" s="14"/>
      <c r="L2" s="54">
        <f>INPUT!C17</f>
        <v>0.5</v>
      </c>
      <c r="M2" s="55">
        <f>INPUT!D17</f>
        <v>0.25</v>
      </c>
      <c r="N2" s="56">
        <f>INPUT!E17</f>
        <v>0.25</v>
      </c>
      <c r="O2" s="1"/>
      <c r="P2" s="1"/>
    </row>
    <row r="3" spans="1:16" x14ac:dyDescent="0.3">
      <c r="A3" t="s">
        <v>17</v>
      </c>
      <c r="B3" t="s">
        <v>46</v>
      </c>
      <c r="C3" t="s">
        <v>1</v>
      </c>
      <c r="D3" s="15" t="s">
        <v>22</v>
      </c>
      <c r="E3" s="15" t="str" cm="1">
        <f t="array" ref="E3">_xll.FDSB(C3,"FG_YIELD_NAME")</f>
        <v>US Benchmark Bond - 10 Year</v>
      </c>
      <c r="F3" s="15" cm="1">
        <f t="array" ref="F3">_xll.FDS(C3,"FG_YIELD(0,,,,""YTM"")")</f>
        <v>4.0331999999999999</v>
      </c>
      <c r="G3" s="15" cm="1">
        <f t="array" ref="G3">_xll.FDSB(C3,"PCTCHG(FG_YIELD(0,,,,""YTM""),FG_YIELD(-1AM,,,,""YTM""))")</f>
        <v>-6.6669806999999999</v>
      </c>
      <c r="H3" s="15" cm="1">
        <f t="array" ref="H3">_xll.FDSB(C3,"PCTCHG(FG_YIELD(0,,,,""YTM""),FG_YIELD(-3AM,,,,""YTM""))")</f>
        <v>-9.5309670000000004</v>
      </c>
      <c r="I3" s="15" cm="1">
        <f t="array" ref="I3">_xll.FDSB(D3,"FG_YIELD(NOW,,,0)")</f>
        <v>4.5</v>
      </c>
      <c r="J3" s="16" cm="1">
        <f t="array" ref="J3">_xll.FDSB(D3,"(SUBARRAY(NOT_NA(NO_REPEAT_F(FG_YIELD(now,-10AY,D))),0,1)-SUBARRAY(NOT_NA(NO_REPEAT_F(FG_YIELD(now,-10AY,D))),1,1))*100")</f>
        <v>-25</v>
      </c>
      <c r="K3" s="18">
        <f t="shared" ref="K3:K7" si="0">J3*-1</f>
        <v>25</v>
      </c>
      <c r="L3" s="19">
        <f>IF(J3&gt; 0, 0, 1)</f>
        <v>1</v>
      </c>
      <c r="M3" s="19">
        <f t="shared" ref="M3:N7" si="1">IF(G3&lt;0, 1, 0)</f>
        <v>1</v>
      </c>
      <c r="N3" s="19">
        <f t="shared" si="1"/>
        <v>1</v>
      </c>
      <c r="O3" s="21">
        <f>SUMPRODUCT($L$2:$N$2,L3:N3)</f>
        <v>1</v>
      </c>
      <c r="P3">
        <f>O3*100</f>
        <v>100</v>
      </c>
    </row>
    <row r="4" spans="1:16" x14ac:dyDescent="0.3">
      <c r="A4" t="s">
        <v>18</v>
      </c>
      <c r="B4" t="s">
        <v>44</v>
      </c>
      <c r="C4" t="s">
        <v>21</v>
      </c>
      <c r="D4" s="15" t="s">
        <v>26</v>
      </c>
      <c r="E4" s="15" t="str" cm="1">
        <f t="array" ref="E4">_xll.FDSB(C4,"FG_YIELD_NAME")</f>
        <v>Treasury - SAUDI ARABIA Benchmark Bond 10Y</v>
      </c>
      <c r="F4" s="15" cm="1">
        <f t="array" ref="F4">_xll.FDS(C4,"FG_YIELD(0,,,,""YTM"")")</f>
        <v>4.7110779999999997</v>
      </c>
      <c r="G4" s="15" cm="1">
        <f t="array" ref="G4">_xll.FDSB(C4,"PCTCHG(FG_YIELD(0,,,,""YTM""),FG_YIELD(-1AM,,,,""YTM""))")</f>
        <v>-2.8278517999999999</v>
      </c>
      <c r="H4" s="15" cm="1">
        <f t="array" ref="H4">_xll.FDSB(C4,"PCTCHG(FG_YIELD(0,,,,""YTM""),FG_YIELD(-3AM,,,,""YTM""))")</f>
        <v>-9.1048460000000002</v>
      </c>
      <c r="I4" s="15" cm="1">
        <f t="array" ref="I4">_xll.FDSB(D4,"FG_YIELD(NOW,,,0)")</f>
        <v>5</v>
      </c>
      <c r="J4" s="16" cm="1">
        <f t="array" ref="J4">_xll.FDSB(D4,"(SUBARRAY(NOT_NA(NO_REPEAT_F(FG_YIELD(now,-10AY,D))),0,1)-SUBARRAY(NOT_NA(NO_REPEAT_F(FG_YIELD(now,-10AY,D))),1,1))*100")</f>
        <v>-25</v>
      </c>
      <c r="K4" s="18">
        <f t="shared" si="0"/>
        <v>25</v>
      </c>
      <c r="L4" s="19">
        <f>IF(J4&gt; 0, 0, 1)</f>
        <v>1</v>
      </c>
      <c r="M4" s="19">
        <f t="shared" si="1"/>
        <v>1</v>
      </c>
      <c r="N4" s="19">
        <f t="shared" si="1"/>
        <v>1</v>
      </c>
      <c r="O4" s="21">
        <f>SUMPRODUCT($L$2:$N$2,L4:N4)</f>
        <v>1</v>
      </c>
      <c r="P4">
        <f t="shared" ref="P4:P7" si="2">O4*100</f>
        <v>100</v>
      </c>
    </row>
    <row r="5" spans="1:16" x14ac:dyDescent="0.3">
      <c r="A5" t="s">
        <v>15</v>
      </c>
      <c r="B5" t="s">
        <v>45</v>
      </c>
      <c r="C5" t="s">
        <v>20</v>
      </c>
      <c r="D5" s="15" t="s">
        <v>25</v>
      </c>
      <c r="E5" s="15" t="str" cm="1">
        <f t="array" ref="E5">_xll.FDSB(C5,"FG_YIELD_NAME")</f>
        <v>Taiwan China Benchmark Bond - 10 Year</v>
      </c>
      <c r="F5" s="15" cm="1">
        <f t="array" ref="F5">_xll.FDS(C5,"FG_YIELD(0,,,,""YTM"")")</f>
        <v>1.365</v>
      </c>
      <c r="G5" s="15" cm="1">
        <f t="array" ref="G5">_xll.FDSB(C5,"PCTCHG(FG_YIELD(0,,,,""YTM""),FG_YIELD(-1AM,,,,""YTM""))")</f>
        <v>-0.76335542999999995</v>
      </c>
      <c r="H5" s="15" cm="1">
        <f t="array" ref="H5">_xll.FDSB(C5,"PCTCHG(FG_YIELD(0,,,,""YTM""),FG_YIELD(-3AM,,,,""YTM""))")</f>
        <v>-10.108658</v>
      </c>
      <c r="I5" s="15" cm="1">
        <f t="array" ref="I5">_xll.FDSB(D5,"FG_YIELD(NOW,,,0)")</f>
        <v>2</v>
      </c>
      <c r="J5" s="16" cm="1">
        <f t="array" ref="J5">_xll.FDSB(D5,"(SUBARRAY(NOT_NA(NO_REPEAT_F(FG_YIELD(now,-10AY,D))),0,1)-SUBARRAY(NOT_NA(NO_REPEAT_F(FG_YIELD(now,-10AY,D))),1,1))*100")</f>
        <v>12.5</v>
      </c>
      <c r="K5" s="18">
        <f t="shared" si="0"/>
        <v>-12.5</v>
      </c>
      <c r="L5" s="19">
        <f>IF(J5&gt; 0, 0, 1)</f>
        <v>0</v>
      </c>
      <c r="M5" s="19">
        <f t="shared" si="1"/>
        <v>1</v>
      </c>
      <c r="N5" s="19">
        <f t="shared" si="1"/>
        <v>1</v>
      </c>
      <c r="O5" s="21">
        <f>SUMPRODUCT($L$2:$N$2,L5:N5)</f>
        <v>0.5</v>
      </c>
      <c r="P5">
        <f t="shared" si="2"/>
        <v>50</v>
      </c>
    </row>
    <row r="6" spans="1:16" x14ac:dyDescent="0.3">
      <c r="A6" t="s">
        <v>16</v>
      </c>
      <c r="B6" t="s">
        <v>43</v>
      </c>
      <c r="C6" t="s">
        <v>2</v>
      </c>
      <c r="D6" s="15" t="s">
        <v>23</v>
      </c>
      <c r="E6" s="15" t="str" cm="1">
        <f t="array" ref="E6">_xll.FDSB(C6,"FG_YIELD_NAME")</f>
        <v>Treasury - China Benchmark Bond 10Y</v>
      </c>
      <c r="F6" s="15" cm="1">
        <f t="array" ref="F6">_xll.FDS(C6,"FG_YIELD(0,,,,""YTM"")")</f>
        <v>1.8697999999999999</v>
      </c>
      <c r="G6" s="15" cm="1">
        <f t="array" ref="G6">_xll.FDSB(C6,"PCTCHG(FG_YIELD(0,,,,""YTM""),FG_YIELD(-1AM,,,,""YTM""))")</f>
        <v>6.6932907000000004</v>
      </c>
      <c r="H6" s="15" cm="1">
        <f t="array" ref="H6">_xll.FDSB(C6,"PCTCHG(FG_YIELD(0,,,,""YTM""),FG_YIELD(-3AM,,,,""YTM""))")</f>
        <v>13.396807000000001</v>
      </c>
      <c r="I6" s="15" cm="1">
        <f t="array" ref="I6">_xll.FDSB(D6,"FG_YIELD(NOW,,,0)")</f>
        <v>3</v>
      </c>
      <c r="J6" s="16" cm="1">
        <f t="array" ref="J6">_xll.FDSB(D6,"(SUBARRAY(NOT_NA(NO_REPEAT_F(FG_YIELD(now,-10AY,D))),0,1)-SUBARRAY(NOT_NA(NO_REPEAT_F(FG_YIELD(now,-10AY,D))),1,1))*100")</f>
        <v>-10</v>
      </c>
      <c r="K6" s="18">
        <f t="shared" si="0"/>
        <v>10</v>
      </c>
      <c r="L6" s="19">
        <f>IF(J6&gt; 0, 0, 1)</f>
        <v>1</v>
      </c>
      <c r="M6" s="19">
        <f t="shared" si="1"/>
        <v>0</v>
      </c>
      <c r="N6" s="19">
        <f t="shared" si="1"/>
        <v>0</v>
      </c>
      <c r="O6" s="21">
        <f>SUMPRODUCT($L$2:$N$2,L6:N6)</f>
        <v>0.5</v>
      </c>
      <c r="P6">
        <f t="shared" si="2"/>
        <v>50</v>
      </c>
    </row>
    <row r="7" spans="1:16" x14ac:dyDescent="0.3">
      <c r="A7" t="s">
        <v>14</v>
      </c>
      <c r="B7" t="s">
        <v>47</v>
      </c>
      <c r="C7" t="s">
        <v>19</v>
      </c>
      <c r="D7" s="15" t="s">
        <v>24</v>
      </c>
      <c r="E7" s="15" t="str" cm="1">
        <f t="array" ref="E7">_xll.FDSB(C7,"FG_YIELD_NAME")</f>
        <v>South Korea Benchmark Bond - 10 Year</v>
      </c>
      <c r="F7" s="15" cm="1">
        <f t="array" ref="F7">_xll.FDS(C7,"FG_YIELD(0,,,,""YTM"")")</f>
        <v>2.8207</v>
      </c>
      <c r="G7" s="15" cm="1">
        <f t="array" ref="G7">_xll.FDSB(C7,"PCTCHG(FG_YIELD(0,,,,""YTM""),FG_YIELD(-1AM,,,,""YTM""))")</f>
        <v>1.3947301999999999</v>
      </c>
      <c r="H7" s="15" cm="1">
        <f t="array" ref="H7">_xll.FDSB(C7,"PCTCHG(FG_YIELD(0,,,,""YTM""),FG_YIELD(-3AM,,,,""YTM""))")</f>
        <v>-3.0687340000000001</v>
      </c>
      <c r="I7" s="15" cm="1">
        <f t="array" ref="I7">_xll.FDSB(D7,"FG_YIELD(NOW,,,0)")</f>
        <v>2.5</v>
      </c>
      <c r="J7" s="16" cm="1">
        <f t="array" ref="J7">_xll.FDSB(D7,"(SUBARRAY(NOT_NA(NO_REPEAT_F(FG_YIELD(now,-10AY,D))),0,1)-SUBARRAY(NOT_NA(NO_REPEAT_F(FG_YIELD(now,-10AY,D))),1,1))*100")</f>
        <v>-25</v>
      </c>
      <c r="K7" s="18">
        <f t="shared" si="0"/>
        <v>25</v>
      </c>
      <c r="L7" s="19">
        <f>IF(J7&gt; 0, 0, 1)</f>
        <v>1</v>
      </c>
      <c r="M7" s="19">
        <f t="shared" si="1"/>
        <v>0</v>
      </c>
      <c r="N7" s="19">
        <f t="shared" si="1"/>
        <v>1</v>
      </c>
      <c r="O7" s="21">
        <f>SUMPRODUCT($L$2:$N$2,L7:N7)</f>
        <v>0.75</v>
      </c>
      <c r="P7">
        <f t="shared" si="2"/>
        <v>75</v>
      </c>
    </row>
    <row r="8" spans="1:16" x14ac:dyDescent="0.3">
      <c r="E8" s="15"/>
      <c r="F8" s="15"/>
      <c r="G8" s="15"/>
      <c r="H8" s="15"/>
      <c r="I8" s="15"/>
      <c r="J8" s="16"/>
      <c r="K8" s="18"/>
      <c r="O8" s="23"/>
    </row>
    <row r="9" spans="1:16" x14ac:dyDescent="0.3">
      <c r="E9" s="15"/>
      <c r="F9" s="15"/>
      <c r="G9" s="15"/>
      <c r="H9" s="15"/>
      <c r="I9" s="15"/>
      <c r="J9" s="16"/>
      <c r="K9" s="18"/>
      <c r="O9" s="23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K3:K9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L32"/>
  <sheetViews>
    <sheetView workbookViewId="0">
      <selection activeCell="H7" sqref="H7"/>
    </sheetView>
  </sheetViews>
  <sheetFormatPr defaultRowHeight="14.4" x14ac:dyDescent="0.3"/>
  <cols>
    <col min="1" max="1" width="9.88671875" bestFit="1" customWidth="1"/>
    <col min="2" max="2" width="15.77734375" bestFit="1" customWidth="1"/>
    <col min="3" max="3" width="12.88671875" bestFit="1" customWidth="1"/>
    <col min="4" max="4" width="23.44140625" style="30" bestFit="1" customWidth="1"/>
    <col min="5" max="5" width="18.88671875" bestFit="1" customWidth="1"/>
    <col min="6" max="6" width="23.109375" bestFit="1" customWidth="1"/>
    <col min="7" max="7" width="12.88671875" style="19" bestFit="1" customWidth="1"/>
    <col min="8" max="8" width="23.44140625" style="19" bestFit="1" customWidth="1"/>
    <col min="9" max="9" width="18.88671875" style="19" bestFit="1" customWidth="1"/>
    <col min="10" max="10" width="23.109375" style="19" bestFit="1" customWidth="1"/>
    <col min="11" max="11" width="14.77734375" bestFit="1" customWidth="1"/>
    <col min="12" max="12" width="13.6640625" bestFit="1" customWidth="1"/>
  </cols>
  <sheetData>
    <row r="1" spans="1:12" ht="15" thickBot="1" x14ac:dyDescent="0.35">
      <c r="G1" s="58">
        <f>INPUT!C22</f>
        <v>0.25</v>
      </c>
      <c r="H1" s="59">
        <f>INPUT!D22</f>
        <v>0.25</v>
      </c>
      <c r="I1" s="59">
        <f>INPUT!E22</f>
        <v>0.25</v>
      </c>
      <c r="J1" s="60">
        <f>INPUT!F22</f>
        <v>0.25</v>
      </c>
    </row>
    <row r="2" spans="1:12" ht="15" thickBot="1" x14ac:dyDescent="0.35">
      <c r="A2" s="189" t="s">
        <v>54</v>
      </c>
      <c r="B2" s="35" t="s">
        <v>85</v>
      </c>
      <c r="C2" s="196" t="s">
        <v>177</v>
      </c>
      <c r="D2" s="197" t="s">
        <v>98</v>
      </c>
      <c r="E2" s="198" t="s">
        <v>99</v>
      </c>
      <c r="F2" s="199" t="s">
        <v>178</v>
      </c>
      <c r="G2" s="192" t="s">
        <v>173</v>
      </c>
      <c r="H2" s="193" t="s">
        <v>174</v>
      </c>
      <c r="I2" s="194" t="s">
        <v>175</v>
      </c>
      <c r="J2" s="195" t="s">
        <v>176</v>
      </c>
      <c r="K2" s="200" t="s">
        <v>41</v>
      </c>
      <c r="L2" s="200" t="s">
        <v>101</v>
      </c>
    </row>
    <row r="3" spans="1:12" x14ac:dyDescent="0.3">
      <c r="A3" t="s">
        <v>55</v>
      </c>
      <c r="B3" t="str" cm="1">
        <f t="array" ref="B3">_xll.FDS(A3,"FG_COMPANY_NAME")</f>
        <v>NVIDIA Corporation</v>
      </c>
      <c r="C3" s="3">
        <f>HLOOKUP(A3,ROE!$B$1:$AE$11,10,FALSE)</f>
        <v>54.958139166666676</v>
      </c>
      <c r="D3" s="22">
        <f>HLOOKUP(A3,EPS!$A$1:$AE$10,10,FALSE)</f>
        <v>0.77723223492508331</v>
      </c>
      <c r="E3" s="3">
        <f>HLOOKUP(A3,'YEARLY RETURNS'!$B$1:$AE$128,126,FALSE)</f>
        <v>-48.330868000000002</v>
      </c>
      <c r="F3" s="3">
        <f>HLOOKUP(A3,GM!$B$1:$AE$11,10,FALSE)</f>
        <v>65.672631464358517</v>
      </c>
      <c r="G3" s="234" cm="1">
        <f t="array" ref="G3">_xlfn.PERCENTRANK.EXC(_xlfn._xlws.FILTER(C$3:C$32, ISNUMBER(C$3:C$32)),C3)</f>
        <v>0.77400000000000002</v>
      </c>
      <c r="H3" s="234" cm="1">
        <f t="array" ref="H3">IFERROR(_xlfn.PERCENTRANK.EXC(_xlfn._xlws.FILTER(D$3:D$32, ISNUMBER(D$3:D$32)),D3),0.5)</f>
        <v>0.96599999999999997</v>
      </c>
      <c r="I3" s="234" cm="1">
        <f t="array" ref="I3">_xlfn.PERCENTRANK.EXC(_xlfn._xlws.FILTER(E$3:E$32, ISNUMBER(E$3:E$32)),E3)</f>
        <v>0.22500000000000001</v>
      </c>
      <c r="J3" s="234" cm="1">
        <f t="array" ref="J3">IFERROR(_xlfn.PERCENTRANK.EXC(_xlfn._xlws.FILTER(F$3:F$32, ISNUMBER(F$3:F$32)),F3),0.5)</f>
        <v>0.64200000000000002</v>
      </c>
      <c r="K3" s="3">
        <f t="shared" ref="K3:K32" si="0">SUMPRODUCT($G$1:$J$1,G3:J3)</f>
        <v>0.65175000000000005</v>
      </c>
      <c r="L3" s="29" cm="1">
        <f t="array" ref="L3">_xlfn.PERCENTRANK.EXC(_xlfn._xlws.FILTER(K$3:K$32, ISNUMBER(K$3:K$32)),K3)</f>
        <v>0.87</v>
      </c>
    </row>
    <row r="4" spans="1:12" x14ac:dyDescent="0.3">
      <c r="A4" t="s">
        <v>56</v>
      </c>
      <c r="B4" t="str" cm="1">
        <f t="array" ref="B4">_xll.FDS(A4,"FG_COMPANY_NAME")</f>
        <v>Microsoft Corporation</v>
      </c>
      <c r="C4" s="3">
        <f>HLOOKUP(A4,ROE!$B$1:$AE$11,10,FALSE)</f>
        <v>35.28418933333333</v>
      </c>
      <c r="D4" s="22">
        <f>HLOOKUP(A4,EPS!$A$1:$AE$10,10,FALSE)</f>
        <v>0.15454036323514497</v>
      </c>
      <c r="E4" s="3">
        <f>HLOOKUP(A4,'YEARLY RETURNS'!$B$1:$AE$128,126,FALSE)</f>
        <v>-27.993594999999999</v>
      </c>
      <c r="F4" s="3">
        <f>HLOOKUP(A4,GM!$B$1:$AE$11,10,FALSE)</f>
        <v>68.769458224289892</v>
      </c>
      <c r="G4" s="234" cm="1">
        <f t="array" ref="G4">_xlfn.PERCENTRANK.EXC(_xlfn._xlws.FILTER(C$3:C$32, ISNUMBER(C$3:C$32)),C4)</f>
        <v>0.67700000000000005</v>
      </c>
      <c r="H4" s="234" cm="1">
        <f t="array" ref="H4">IFERROR(_xlfn.PERCENTRANK.EXC(_xlfn._xlws.FILTER(D$3:D$32, ISNUMBER(D$3:D$32)),D4),0.5)</f>
        <v>0.53300000000000003</v>
      </c>
      <c r="I4" s="234" cm="1">
        <f t="array" ref="I4">_xlfn.PERCENTRANK.EXC(_xlfn._xlws.FILTER(E$3:E$32, ISNUMBER(E$3:E$32)),E4)</f>
        <v>0.61199999999999999</v>
      </c>
      <c r="J4" s="234" cm="1">
        <f t="array" ref="J4">IFERROR(_xlfn.PERCENTRANK.EXC(_xlfn._xlws.FILTER(F$3:F$32, ISNUMBER(F$3:F$32)),F4),0.5)</f>
        <v>0.71399999999999997</v>
      </c>
      <c r="K4" s="3">
        <f t="shared" ref="K4:K32" si="1">SUMPRODUCT($G$1:$J$1,G4:J4)</f>
        <v>0.63400000000000001</v>
      </c>
      <c r="L4" s="29" cm="1">
        <f t="array" ref="L4">_xlfn.PERCENTRANK.EXC(_xlfn._xlws.FILTER(K$3:K$32, ISNUMBER(K$3:K$32)),K4)</f>
        <v>0.77400000000000002</v>
      </c>
    </row>
    <row r="5" spans="1:12" x14ac:dyDescent="0.3">
      <c r="A5" t="s">
        <v>57</v>
      </c>
      <c r="B5" t="str" cm="1">
        <f t="array" ref="B5">_xll.FDS(A5,"FG_COMPANY_NAME")</f>
        <v>Apple Inc.</v>
      </c>
      <c r="C5" s="3">
        <f>HLOOKUP(A5,ROE!$B$1:$AE$11,10,FALSE)</f>
        <v>148.94423666666668</v>
      </c>
      <c r="D5" s="22">
        <f>HLOOKUP(A5,EPS!$A$1:$AE$10,10,FALSE)</f>
        <v>0.1224506731385</v>
      </c>
      <c r="E5" s="3">
        <f>HLOOKUP(A5,'YEARLY RETURNS'!$B$1:$AE$128,126,FALSE)</f>
        <v>-25.602644000000002</v>
      </c>
      <c r="F5" s="3">
        <f>HLOOKUP(A5,GM!$B$1:$AE$11,10,FALSE)</f>
        <v>41.824591146588993</v>
      </c>
      <c r="G5" s="234" cm="1">
        <f t="array" ref="G5">_xlfn.PERCENTRANK.EXC(_xlfn._xlws.FILTER(C$3:C$32, ISNUMBER(C$3:C$32)),C5)</f>
        <v>0.87</v>
      </c>
      <c r="H5" s="234" cm="1">
        <f t="array" ref="H5">IFERROR(_xlfn.PERCENTRANK.EXC(_xlfn._xlws.FILTER(D$3:D$32, ISNUMBER(D$3:D$32)),D5),0.5)</f>
        <v>0.4</v>
      </c>
      <c r="I5" s="234" cm="1">
        <f t="array" ref="I5">_xlfn.PERCENTRANK.EXC(_xlfn._xlws.FILTER(E$3:E$32, ISNUMBER(E$3:E$32)),E5)</f>
        <v>0.67700000000000005</v>
      </c>
      <c r="J5" s="234" cm="1">
        <f t="array" ref="J5">IFERROR(_xlfn.PERCENTRANK.EXC(_xlfn._xlws.FILTER(F$3:F$32, ISNUMBER(F$3:F$32)),F5),0.5)</f>
        <v>0.35699999999999998</v>
      </c>
      <c r="K5" s="3">
        <f t="shared" si="1"/>
        <v>0.57600000000000007</v>
      </c>
      <c r="L5" s="29" cm="1">
        <f t="array" ref="L5">_xlfn.PERCENTRANK.EXC(_xlfn._xlws.FILTER(K$3:K$32, ISNUMBER(K$3:K$32)),K5)</f>
        <v>0.64500000000000002</v>
      </c>
    </row>
    <row r="6" spans="1:12" x14ac:dyDescent="0.3">
      <c r="A6" t="s">
        <v>58</v>
      </c>
      <c r="B6" t="str" cm="1">
        <f t="array" ref="B6">_xll.FDS(A6,"FG_COMPANY_NAME")</f>
        <v>Alphabet Inc. Class A</v>
      </c>
      <c r="C6" s="3">
        <f>HLOOKUP(A6,ROE!$B$1:$AE$11,10,FALSE)</f>
        <v>24.492996833333333</v>
      </c>
      <c r="D6" s="22">
        <f>HLOOKUP(A6,EPS!$A$1:$AE$10,10,FALSE)</f>
        <v>0.26659414124167058</v>
      </c>
      <c r="E6" s="3">
        <f>HLOOKUP(A6,'YEARLY RETURNS'!$B$1:$AE$128,126,FALSE)</f>
        <v>-37.512543000000001</v>
      </c>
      <c r="F6" s="3">
        <f>HLOOKUP(A6,GM!$B$1:$AE$11,10,FALSE)</f>
        <v>55.98236412676777</v>
      </c>
      <c r="G6" s="234" cm="1">
        <f t="array" ref="G6">_xlfn.PERCENTRANK.EXC(_xlfn._xlws.FILTER(C$3:C$32, ISNUMBER(C$3:C$32)),C6)</f>
        <v>0.41899999999999998</v>
      </c>
      <c r="H6" s="234" cm="1">
        <f t="array" ref="H6">IFERROR(_xlfn.PERCENTRANK.EXC(_xlfn._xlws.FILTER(D$3:D$32, ISNUMBER(D$3:D$32)),D6),0.5)</f>
        <v>0.8</v>
      </c>
      <c r="I6" s="234" cm="1">
        <f t="array" ref="I6">_xlfn.PERCENTRANK.EXC(_xlfn._xlws.FILTER(E$3:E$32, ISNUMBER(E$3:E$32)),E6)</f>
        <v>0.35399999999999998</v>
      </c>
      <c r="J6" s="234" cm="1">
        <f t="array" ref="J6">IFERROR(_xlfn.PERCENTRANK.EXC(_xlfn._xlws.FILTER(F$3:F$32, ISNUMBER(F$3:F$32)),F6),0.5)</f>
        <v>0.60699999999999998</v>
      </c>
      <c r="K6" s="3">
        <f t="shared" si="1"/>
        <v>0.54499999999999993</v>
      </c>
      <c r="L6" s="29" cm="1">
        <f t="array" ref="L6">_xlfn.PERCENTRANK.EXC(_xlfn._xlws.FILTER(K$3:K$32, ISNUMBER(K$3:K$32)),K6)</f>
        <v>0.57999999999999996</v>
      </c>
    </row>
    <row r="7" spans="1:12" x14ac:dyDescent="0.3">
      <c r="A7" t="s">
        <v>59</v>
      </c>
      <c r="B7" t="str" cm="1">
        <f t="array" ref="B7">_xll.FDS(A7,"FG_COMPANY_NAME")</f>
        <v>Amazon.com, Inc.</v>
      </c>
      <c r="C7" s="3">
        <f>HLOOKUP(A7,ROE!$B$1:$AE$11,10,FALSE)</f>
        <v>14.693947833333333</v>
      </c>
      <c r="D7" s="22">
        <f>HLOOKUP(A7,EPS!$A$1:$AE$10,10,FALSE)</f>
        <v>0.30929064288060371</v>
      </c>
      <c r="E7" s="3">
        <f>HLOOKUP(A7,'YEARLY RETURNS'!$B$1:$AE$128,126,FALSE)</f>
        <v>-47.972119999999997</v>
      </c>
      <c r="F7" s="3">
        <f>HLOOKUP(A7,GM!$B$1:$AE$11,10,FALSE)</f>
        <v>43.705356678904934</v>
      </c>
      <c r="G7" s="234" cm="1">
        <f t="array" ref="G7">_xlfn.PERCENTRANK.EXC(_xlfn._xlws.FILTER(C$3:C$32, ISNUMBER(C$3:C$32)),C7)</f>
        <v>0.22500000000000001</v>
      </c>
      <c r="H7" s="234" cm="1">
        <f t="array" ref="H7">IFERROR(_xlfn.PERCENTRANK.EXC(_xlfn._xlws.FILTER(D$3:D$32, ISNUMBER(D$3:D$32)),D7),0.5)</f>
        <v>0.86599999999999999</v>
      </c>
      <c r="I7" s="234" cm="1">
        <f t="array" ref="I7">_xlfn.PERCENTRANK.EXC(_xlfn._xlws.FILTER(E$3:E$32, ISNUMBER(E$3:E$32)),E7)</f>
        <v>0.25800000000000001</v>
      </c>
      <c r="J7" s="234" cm="1">
        <f t="array" ref="J7">IFERROR(_xlfn.PERCENTRANK.EXC(_xlfn._xlws.FILTER(F$3:F$32, ISNUMBER(F$3:F$32)),F7),0.5)</f>
        <v>0.39200000000000002</v>
      </c>
      <c r="K7" s="3">
        <f t="shared" si="1"/>
        <v>0.43525000000000003</v>
      </c>
      <c r="L7" s="29" cm="1">
        <f t="array" ref="L7">_xlfn.PERCENTRANK.EXC(_xlfn._xlws.FILTER(K$3:K$32, ISNUMBER(K$3:K$32)),K7)</f>
        <v>0.38700000000000001</v>
      </c>
    </row>
    <row r="8" spans="1:12" x14ac:dyDescent="0.3">
      <c r="A8" t="s">
        <v>60</v>
      </c>
      <c r="B8" t="str" cm="1">
        <f t="array" ref="B8">_xll.FDS(A8,"FG_COMPANY_NAME")</f>
        <v>Broadcom Inc.</v>
      </c>
      <c r="C8" s="3">
        <f>HLOOKUP(A8,ROE!$B$1:$AE$11,10,FALSE)</f>
        <v>50.414427166666663</v>
      </c>
      <c r="D8" s="22">
        <f>HLOOKUP(A8,EPS!$A$1:$AE$10,10,FALSE)</f>
        <v>0.47019415380447382</v>
      </c>
      <c r="E8" s="3">
        <f>HLOOKUP(A8,'YEARLY RETURNS'!$B$1:$AE$128,126,FALSE)</f>
        <v>-32.872019999999999</v>
      </c>
      <c r="F8" s="3">
        <f>HLOOKUP(A8,GM!$B$1:$AE$11,10,FALSE)</f>
        <v>55.396200004913986</v>
      </c>
      <c r="G8" s="234" cm="1">
        <f t="array" ref="G8">_xlfn.PERCENTRANK.EXC(_xlfn._xlws.FILTER(C$3:C$32, ISNUMBER(C$3:C$32)),C8)</f>
        <v>0.74099999999999999</v>
      </c>
      <c r="H8" s="234" cm="1">
        <f t="array" ref="H8">IFERROR(_xlfn.PERCENTRANK.EXC(_xlfn._xlws.FILTER(D$3:D$32, ISNUMBER(D$3:D$32)),D8),0.5)</f>
        <v>0.9</v>
      </c>
      <c r="I8" s="234" cm="1">
        <f t="array" ref="I8">_xlfn.PERCENTRANK.EXC(_xlfn._xlws.FILTER(E$3:E$32, ISNUMBER(E$3:E$32)),E8)</f>
        <v>0.38700000000000001</v>
      </c>
      <c r="J8" s="234" cm="1">
        <f t="array" ref="J8">IFERROR(_xlfn.PERCENTRANK.EXC(_xlfn._xlws.FILTER(F$3:F$32, ISNUMBER(F$3:F$32)),F8),0.5)</f>
        <v>0.57099999999999995</v>
      </c>
      <c r="K8" s="3">
        <f t="shared" si="1"/>
        <v>0.64975000000000005</v>
      </c>
      <c r="L8" s="29" cm="1">
        <f t="array" ref="L8">_xlfn.PERCENTRANK.EXC(_xlfn._xlws.FILTER(K$3:K$32, ISNUMBER(K$3:K$32)),K8)</f>
        <v>0.83799999999999997</v>
      </c>
    </row>
    <row r="9" spans="1:12" x14ac:dyDescent="0.3">
      <c r="A9" t="s">
        <v>61</v>
      </c>
      <c r="B9" t="str" cm="1">
        <f t="array" ref="B9">_xll.FDS(A9,"FG_COMPANY_NAME")</f>
        <v>Meta Platforms Inc Class A</v>
      </c>
      <c r="C9" s="3">
        <f>HLOOKUP(A9,ROE!$B$1:$AE$11,10,FALSE)</f>
        <v>24.656411500000001</v>
      </c>
      <c r="D9" s="22">
        <f>HLOOKUP(A9,EPS!$A$1:$AE$10,10,FALSE)</f>
        <v>0.22461370545761161</v>
      </c>
      <c r="E9" s="3">
        <f>HLOOKUP(A9,'YEARLY RETURNS'!$B$1:$AE$128,126,FALSE)</f>
        <v>-66.984489999999994</v>
      </c>
      <c r="F9" s="3">
        <f>HLOOKUP(A9,GM!$B$1:$AE$11,10,FALSE)</f>
        <v>80.891639005587024</v>
      </c>
      <c r="G9" s="234" cm="1">
        <f t="array" ref="G9">_xlfn.PERCENTRANK.EXC(_xlfn._xlws.FILTER(C$3:C$32, ISNUMBER(C$3:C$32)),C9)</f>
        <v>0.45100000000000001</v>
      </c>
      <c r="H9" s="234" cm="1">
        <f t="array" ref="H9">IFERROR(_xlfn.PERCENTRANK.EXC(_xlfn._xlws.FILTER(D$3:D$32, ISNUMBER(D$3:D$32)),D9),0.5)</f>
        <v>0.73299999999999998</v>
      </c>
      <c r="I9" s="234" cm="1">
        <f t="array" ref="I9">_xlfn.PERCENTRANK.EXC(_xlfn._xlws.FILTER(E$3:E$32, ISNUMBER(E$3:E$32)),E9)</f>
        <v>6.4000000000000001E-2</v>
      </c>
      <c r="J9" s="234" cm="1">
        <f t="array" ref="J9">IFERROR(_xlfn.PERCENTRANK.EXC(_xlfn._xlws.FILTER(F$3:F$32, ISNUMBER(F$3:F$32)),F9),0.5)</f>
        <v>0.92800000000000005</v>
      </c>
      <c r="K9" s="3">
        <f t="shared" si="1"/>
        <v>0.54400000000000004</v>
      </c>
      <c r="L9" s="29" cm="1">
        <f t="array" ref="L9">_xlfn.PERCENTRANK.EXC(_xlfn._xlws.FILTER(K$3:K$32, ISNUMBER(K$3:K$32)),K9)</f>
        <v>0.54800000000000004</v>
      </c>
    </row>
    <row r="10" spans="1:12" x14ac:dyDescent="0.3">
      <c r="A10" t="s">
        <v>62</v>
      </c>
      <c r="B10" t="str" cm="1">
        <f t="array" ref="B10">_xll.FDS(A10,"FG_COMPANY_NAME")</f>
        <v>Saudi Arabian Oil Co.</v>
      </c>
      <c r="C10" s="3">
        <f>HLOOKUP(A10,ROE!$B$1:$AE$11,10,FALSE)</f>
        <v>29.786831166666669</v>
      </c>
      <c r="D10" s="22">
        <f>HLOOKUP(A10,EPS!$A$1:$AE$10,10,FALSE)</f>
        <v>7.0025281401705719E-2</v>
      </c>
      <c r="E10" s="3">
        <f>HLOOKUP(A10,'YEARLY RETURNS'!$B$1:$AE$128,126,FALSE)</f>
        <v>-14.575730999999999</v>
      </c>
      <c r="F10" s="3">
        <f>HLOOKUP(A10,GM!$B$1:$AE$11,10,FALSE)</f>
        <v>52.914701837229593</v>
      </c>
      <c r="G10" s="234" cm="1">
        <f t="array" ref="G10">_xlfn.PERCENTRANK.EXC(_xlfn._xlws.FILTER(C$3:C$32, ISNUMBER(C$3:C$32)),C10)</f>
        <v>0.61199999999999999</v>
      </c>
      <c r="H10" s="234" cm="1">
        <f t="array" ref="H10">IFERROR(_xlfn.PERCENTRANK.EXC(_xlfn._xlws.FILTER(D$3:D$32, ISNUMBER(D$3:D$32)),D10),0.5)</f>
        <v>0.2</v>
      </c>
      <c r="I10" s="234" cm="1">
        <f t="array" ref="I10">_xlfn.PERCENTRANK.EXC(_xlfn._xlws.FILTER(E$3:E$32, ISNUMBER(E$3:E$32)),E10)</f>
        <v>0.90300000000000002</v>
      </c>
      <c r="J10" s="234" cm="1">
        <f t="array" ref="J10">IFERROR(_xlfn.PERCENTRANK.EXC(_xlfn._xlws.FILTER(F$3:F$32, ISNUMBER(F$3:F$32)),F10),0.5)</f>
        <v>0.53500000000000003</v>
      </c>
      <c r="K10" s="3">
        <f t="shared" si="1"/>
        <v>0.5625</v>
      </c>
      <c r="L10" s="29" cm="1">
        <f t="array" ref="L10">_xlfn.PERCENTRANK.EXC(_xlfn._xlws.FILTER(K$3:K$32, ISNUMBER(K$3:K$32)),K10)</f>
        <v>0.61199999999999999</v>
      </c>
    </row>
    <row r="11" spans="1:12" x14ac:dyDescent="0.3">
      <c r="A11" t="s">
        <v>63</v>
      </c>
      <c r="B11" t="str" cm="1">
        <f t="array" ref="B11">_xll.FDS(A11,"FG_COMPANY_NAME")</f>
        <v>Tesla, Inc.</v>
      </c>
      <c r="C11" s="3">
        <f>HLOOKUP(A11,ROE!$B$1:$AE$11,10,FALSE)</f>
        <v>16.276755666666666</v>
      </c>
      <c r="D11" s="22">
        <f>HLOOKUP(A11,EPS!$A$1:$AE$10,10,FALSE)</f>
        <v>0.54271727717287988</v>
      </c>
      <c r="E11" s="3">
        <f>HLOOKUP(A11,'YEARLY RETURNS'!$B$1:$AE$128,126,FALSE)</f>
        <v>-64.403400000000005</v>
      </c>
      <c r="F11" s="3">
        <f>HLOOKUP(A11,GM!$B$1:$AE$11,10,FALSE)</f>
        <v>20.761360147292685</v>
      </c>
      <c r="G11" s="234" cm="1">
        <f t="array" ref="G11">_xlfn.PERCENTRANK.EXC(_xlfn._xlws.FILTER(C$3:C$32, ISNUMBER(C$3:C$32)),C11)</f>
        <v>0.32200000000000001</v>
      </c>
      <c r="H11" s="234" cm="1">
        <f t="array" ref="H11">IFERROR(_xlfn.PERCENTRANK.EXC(_xlfn._xlws.FILTER(D$3:D$32, ISNUMBER(D$3:D$32)),D11),0.5)</f>
        <v>0.93300000000000005</v>
      </c>
      <c r="I11" s="234" cm="1">
        <f t="array" ref="I11">_xlfn.PERCENTRANK.EXC(_xlfn._xlws.FILTER(E$3:E$32, ISNUMBER(E$3:E$32)),E11)</f>
        <v>0.129</v>
      </c>
      <c r="J11" s="234" cm="1">
        <f t="array" ref="J11">IFERROR(_xlfn.PERCENTRANK.EXC(_xlfn._xlws.FILTER(F$3:F$32, ISNUMBER(F$3:F$32)),F11),0.5)</f>
        <v>0.107</v>
      </c>
      <c r="K11" s="3">
        <f t="shared" si="1"/>
        <v>0.37275000000000003</v>
      </c>
      <c r="L11" s="29" cm="1">
        <f t="array" ref="L11">_xlfn.PERCENTRANK.EXC(_xlfn._xlws.FILTER(K$3:K$32, ISNUMBER(K$3:K$32)),K11)</f>
        <v>0.193</v>
      </c>
    </row>
    <row r="12" spans="1:12" x14ac:dyDescent="0.3">
      <c r="A12" t="s">
        <v>64</v>
      </c>
      <c r="B12" t="str" cm="1">
        <f t="array" ref="B12">_xll.FDS(A12,"FG_COMPANY_NAME")</f>
        <v>Taiwan Semiconductor Manufacturing Co., Ltd.</v>
      </c>
      <c r="C12" s="3">
        <f>HLOOKUP(A12,ROE!$B$1:$AE$11,10,FALSE)</f>
        <v>27.195341666666664</v>
      </c>
      <c r="D12" s="22">
        <f>HLOOKUP(A12,EPS!$A$1:$AE$10,10,FALSE)</f>
        <v>0.21451319687307624</v>
      </c>
      <c r="E12" s="3">
        <f>HLOOKUP(A12,'YEARLY RETURNS'!$B$1:$AE$128,126,FALSE)</f>
        <v>-26.600826000000001</v>
      </c>
      <c r="F12" s="3">
        <f>HLOOKUP(A12,GM!$B$1:$AE$11,10,FALSE)</f>
        <v>51.66264883609032</v>
      </c>
      <c r="G12" s="234" cm="1">
        <f t="array" ref="G12">_xlfn.PERCENTRANK.EXC(_xlfn._xlws.FILTER(C$3:C$32, ISNUMBER(C$3:C$32)),C12)</f>
        <v>0.51600000000000001</v>
      </c>
      <c r="H12" s="234" cm="1">
        <f t="array" ref="H12">IFERROR(_xlfn.PERCENTRANK.EXC(_xlfn._xlws.FILTER(D$3:D$32, ISNUMBER(D$3:D$32)),D12),0.5)</f>
        <v>0.7</v>
      </c>
      <c r="I12" s="234" cm="1">
        <f t="array" ref="I12">_xlfn.PERCENTRANK.EXC(_xlfn._xlws.FILTER(E$3:E$32, ISNUMBER(E$3:E$32)),E12)</f>
        <v>0.64500000000000002</v>
      </c>
      <c r="J12" s="234" cm="1">
        <f t="array" ref="J12">IFERROR(_xlfn.PERCENTRANK.EXC(_xlfn._xlws.FILTER(F$3:F$32, ISNUMBER(F$3:F$32)),F12),0.5)</f>
        <v>0.5</v>
      </c>
      <c r="K12" s="3">
        <f t="shared" si="1"/>
        <v>0.59024999999999994</v>
      </c>
      <c r="L12" s="29" cm="1">
        <f t="array" ref="L12">_xlfn.PERCENTRANK.EXC(_xlfn._xlws.FILTER(K$3:K$32, ISNUMBER(K$3:K$32)),K12)</f>
        <v>0.67700000000000005</v>
      </c>
    </row>
    <row r="13" spans="1:12" x14ac:dyDescent="0.3">
      <c r="A13" t="s">
        <v>65</v>
      </c>
      <c r="B13" t="str" cm="1">
        <f t="array" ref="B13">_xll.FDS(A13,"FG_COMPANY_NAME")</f>
        <v>Berkshire Hathaway Inc. Class B</v>
      </c>
      <c r="C13" s="3">
        <f>HLOOKUP(A13,ROE!$B$1:$AE$11,10,FALSE)</f>
        <v>6.1248539666666666</v>
      </c>
      <c r="D13" s="22">
        <f>HLOOKUP(A13,EPS!$A$1:$AE$10,10,FALSE)</f>
        <v>0.21374136637122731</v>
      </c>
      <c r="E13" s="3">
        <f>HLOOKUP(A13,'YEARLY RETURNS'!$B$1:$AE$128,126,FALSE)</f>
        <v>-16.6174</v>
      </c>
      <c r="F13" s="3">
        <f>HLOOKUP(A13,GM!$B$1:$AE$11,10,FALSE)</f>
        <v>20.465028086483951</v>
      </c>
      <c r="G13" s="234" cm="1">
        <f t="array" ref="G13">_xlfn.PERCENTRANK.EXC(_xlfn._xlws.FILTER(C$3:C$32, ISNUMBER(C$3:C$32)),C13)</f>
        <v>3.2000000000000001E-2</v>
      </c>
      <c r="H13" s="234" cm="1">
        <f t="array" ref="H13">IFERROR(_xlfn.PERCENTRANK.EXC(_xlfn._xlws.FILTER(D$3:D$32, ISNUMBER(D$3:D$32)),D13),0.5)</f>
        <v>0.66600000000000004</v>
      </c>
      <c r="I13" s="234" cm="1">
        <f t="array" ref="I13">_xlfn.PERCENTRANK.EXC(_xlfn._xlws.FILTER(E$3:E$32, ISNUMBER(E$3:E$32)),E13)</f>
        <v>0.80600000000000005</v>
      </c>
      <c r="J13" s="234" cm="1">
        <f t="array" ref="J13">IFERROR(_xlfn.PERCENTRANK.EXC(_xlfn._xlws.FILTER(F$3:F$32, ISNUMBER(F$3:F$32)),F13),0.5)</f>
        <v>7.0999999999999994E-2</v>
      </c>
      <c r="K13" s="3">
        <f t="shared" si="1"/>
        <v>0.39374999999999999</v>
      </c>
      <c r="L13" s="29" cm="1">
        <f t="array" ref="L13">_xlfn.PERCENTRANK.EXC(_xlfn._xlws.FILTER(K$3:K$32, ISNUMBER(K$3:K$32)),K13)</f>
        <v>0.28999999999999998</v>
      </c>
    </row>
    <row r="14" spans="1:12" x14ac:dyDescent="0.3">
      <c r="A14" t="s">
        <v>66</v>
      </c>
      <c r="B14" t="str" cm="1">
        <f t="array" ref="B14">_xll.FDS(A14,"FG_COMPANY_NAME")</f>
        <v>Oracle Corporation</v>
      </c>
      <c r="C14" s="3">
        <f>HLOOKUP(A14,ROE!$B$1:$AE$11,10,FALSE)</f>
        <v>181.79373799999999</v>
      </c>
      <c r="D14" s="22">
        <f>HLOOKUP(A14,EPS!$A$1:$AE$10,10,FALSE)</f>
        <v>9.7998921445749509E-2</v>
      </c>
      <c r="E14" s="3">
        <f>HLOOKUP(A14,'YEARLY RETURNS'!$B$1:$AE$128,126,FALSE)</f>
        <v>-31.333805000000002</v>
      </c>
      <c r="F14" s="3">
        <f>HLOOKUP(A14,GM!$B$1:$AE$11,10,FALSE)</f>
        <v>71.179138393675757</v>
      </c>
      <c r="G14" s="234" cm="1">
        <f t="array" ref="G14">_xlfn.PERCENTRANK.EXC(_xlfn._xlws.FILTER(C$3:C$32, ISNUMBER(C$3:C$32)),C14)</f>
        <v>0.90300000000000002</v>
      </c>
      <c r="H14" s="234" cm="1">
        <f t="array" ref="H14">IFERROR(_xlfn.PERCENTRANK.EXC(_xlfn._xlws.FILTER(D$3:D$32, ISNUMBER(D$3:D$32)),D14),0.5)</f>
        <v>0.3</v>
      </c>
      <c r="I14" s="234" cm="1">
        <f t="array" ref="I14">_xlfn.PERCENTRANK.EXC(_xlfn._xlws.FILTER(E$3:E$32, ISNUMBER(E$3:E$32)),E14)</f>
        <v>0.41899999999999998</v>
      </c>
      <c r="J14" s="234" cm="1">
        <f t="array" ref="J14">IFERROR(_xlfn.PERCENTRANK.EXC(_xlfn._xlws.FILTER(F$3:F$32, ISNUMBER(F$3:F$32)),F14),0.5)</f>
        <v>0.78500000000000003</v>
      </c>
      <c r="K14" s="3">
        <f t="shared" si="1"/>
        <v>0.60175000000000001</v>
      </c>
      <c r="L14" s="29" cm="1">
        <f t="array" ref="L14">_xlfn.PERCENTRANK.EXC(_xlfn._xlws.FILTER(K$3:K$32, ISNUMBER(K$3:K$32)),K14)</f>
        <v>0.70899999999999996</v>
      </c>
    </row>
    <row r="15" spans="1:12" x14ac:dyDescent="0.3">
      <c r="A15" t="s">
        <v>67</v>
      </c>
      <c r="B15" t="str" cm="1">
        <f t="array" ref="B15">_xll.FDS(A15,"FG_COMPANY_NAME")</f>
        <v>JPMorgan Chase &amp; Co.</v>
      </c>
      <c r="C15" s="3">
        <f>HLOOKUP(A15,ROE!$B$1:$AE$11,10,FALSE)</f>
        <v>13.9964595</v>
      </c>
      <c r="D15" s="22">
        <f>HLOOKUP(A15,EPS!$A$1:$AE$10,10,FALSE)</f>
        <v>0.17458867607743955</v>
      </c>
      <c r="E15" s="3">
        <f>HLOOKUP(A15,'YEARLY RETURNS'!$B$1:$AE$128,126,FALSE)</f>
        <v>-29.81053</v>
      </c>
      <c r="F15" s="3" t="e">
        <f>HLOOKUP(A15,GM!$B$1:$AE$11,10,FALSE)</f>
        <v>#DIV/0!</v>
      </c>
      <c r="G15" s="234" cm="1">
        <f t="array" ref="G15">_xlfn.PERCENTRANK.EXC(_xlfn._xlws.FILTER(C$3:C$32, ISNUMBER(C$3:C$32)),C15)</f>
        <v>0.193</v>
      </c>
      <c r="H15" s="234" cm="1">
        <f t="array" ref="H15">IFERROR(_xlfn.PERCENTRANK.EXC(_xlfn._xlws.FILTER(D$3:D$32, ISNUMBER(D$3:D$32)),D15),0.5)</f>
        <v>0.6</v>
      </c>
      <c r="I15" s="234" cm="1">
        <f t="array" ref="I15">_xlfn.PERCENTRANK.EXC(_xlfn._xlws.FILTER(E$3:E$32, ISNUMBER(E$3:E$32)),E15)</f>
        <v>0.54800000000000004</v>
      </c>
      <c r="J15" s="234" cm="1">
        <f t="array" ref="J15">IFERROR(_xlfn.PERCENTRANK.EXC(_xlfn._xlws.FILTER(F$3:F$32, ISNUMBER(F$3:F$32)),F15),0.5)</f>
        <v>0.5</v>
      </c>
      <c r="K15" s="3">
        <f t="shared" si="1"/>
        <v>0.46024999999999999</v>
      </c>
      <c r="L15" s="29" cm="1">
        <f t="array" ref="L15">_xlfn.PERCENTRANK.EXC(_xlfn._xlws.FILTER(K$3:K$32, ISNUMBER(K$3:K$32)),K15)</f>
        <v>0.41899999999999998</v>
      </c>
    </row>
    <row r="16" spans="1:12" x14ac:dyDescent="0.3">
      <c r="A16" t="s">
        <v>68</v>
      </c>
      <c r="B16" t="str" cm="1">
        <f t="array" ref="B16">_xll.FDS(A16,"FG_COMPANY_NAME")</f>
        <v>Walmart Inc.</v>
      </c>
      <c r="C16" s="3">
        <f>HLOOKUP(A16,ROE!$B$1:$AE$11,10,FALSE)</f>
        <v>19.793140333333337</v>
      </c>
      <c r="D16" s="22">
        <f>HLOOKUP(A16,EPS!$A$1:$AE$10,10,FALSE)</f>
        <v>0.12131567426434087</v>
      </c>
      <c r="E16" s="3">
        <f>HLOOKUP(A16,'YEARLY RETURNS'!$B$1:$AE$128,126,FALSE)</f>
        <v>-28.504515000000001</v>
      </c>
      <c r="F16" s="3">
        <f>HLOOKUP(A16,GM!$B$1:$AE$11,10,FALSE)</f>
        <v>24.663994002300651</v>
      </c>
      <c r="G16" s="234" cm="1">
        <f t="array" ref="G16">_xlfn.PERCENTRANK.EXC(_xlfn._xlws.FILTER(C$3:C$32, ISNUMBER(C$3:C$32)),C16)</f>
        <v>0.38700000000000001</v>
      </c>
      <c r="H16" s="234" cm="1">
        <f t="array" ref="H16">IFERROR(_xlfn.PERCENTRANK.EXC(_xlfn._xlws.FILTER(D$3:D$32, ISNUMBER(D$3:D$32)),D16),0.5)</f>
        <v>0.36599999999999999</v>
      </c>
      <c r="I16" s="234" cm="1">
        <f t="array" ref="I16">_xlfn.PERCENTRANK.EXC(_xlfn._xlws.FILTER(E$3:E$32, ISNUMBER(E$3:E$32)),E16)</f>
        <v>0.57999999999999996</v>
      </c>
      <c r="J16" s="234" cm="1">
        <f t="array" ref="J16">IFERROR(_xlfn.PERCENTRANK.EXC(_xlfn._xlws.FILTER(F$3:F$32, ISNUMBER(F$3:F$32)),F16),0.5)</f>
        <v>0.17799999999999999</v>
      </c>
      <c r="K16" s="3">
        <f t="shared" si="1"/>
        <v>0.37774999999999997</v>
      </c>
      <c r="L16" s="29" cm="1">
        <f t="array" ref="L16">_xlfn.PERCENTRANK.EXC(_xlfn._xlws.FILTER(K$3:K$32, ISNUMBER(K$3:K$32)),K16)</f>
        <v>0.25800000000000001</v>
      </c>
    </row>
    <row r="17" spans="1:12" x14ac:dyDescent="0.3">
      <c r="A17" t="s">
        <v>69</v>
      </c>
      <c r="B17" t="str" cm="1">
        <f t="array" ref="B17">_xll.FDS(A17,"FG_COMPANY_NAME")</f>
        <v>Tencent Holdings Ltd</v>
      </c>
      <c r="C17" s="3">
        <f>HLOOKUP(A17,ROE!$B$1:$AE$11,10,FALSE)</f>
        <v>19.105804666666668</v>
      </c>
      <c r="D17" s="22">
        <f>HLOOKUP(A17,EPS!$A$1:$AE$10,10,FALSE)</f>
        <v>0.1243167598753192</v>
      </c>
      <c r="E17" s="3">
        <f>HLOOKUP(A17,'YEARLY RETURNS'!$B$1:$AE$128,126,FALSE)</f>
        <v>-46.623665000000003</v>
      </c>
      <c r="F17" s="3">
        <f>HLOOKUP(A17,GM!$B$1:$AE$11,10,FALSE)</f>
        <v>45.488632427504619</v>
      </c>
      <c r="G17" s="234" cm="1">
        <f t="array" ref="G17">_xlfn.PERCENTRANK.EXC(_xlfn._xlws.FILTER(C$3:C$32, ISNUMBER(C$3:C$32)),C17)</f>
        <v>0.35399999999999998</v>
      </c>
      <c r="H17" s="234" cm="1">
        <f t="array" ref="H17">IFERROR(_xlfn.PERCENTRANK.EXC(_xlfn._xlws.FILTER(D$3:D$32, ISNUMBER(D$3:D$32)),D17),0.5)</f>
        <v>0.433</v>
      </c>
      <c r="I17" s="234" cm="1">
        <f t="array" ref="I17">_xlfn.PERCENTRANK.EXC(_xlfn._xlws.FILTER(E$3:E$32, ISNUMBER(E$3:E$32)),E17)</f>
        <v>0.28999999999999998</v>
      </c>
      <c r="J17" s="234" cm="1">
        <f t="array" ref="J17">IFERROR(_xlfn.PERCENTRANK.EXC(_xlfn._xlws.FILTER(F$3:F$32, ISNUMBER(F$3:F$32)),F17),0.5)</f>
        <v>0.42799999999999999</v>
      </c>
      <c r="K17" s="3">
        <f t="shared" si="1"/>
        <v>0.37624999999999997</v>
      </c>
      <c r="L17" s="29" cm="1">
        <f t="array" ref="L17">_xlfn.PERCENTRANK.EXC(_xlfn._xlws.FILTER(K$3:K$32, ISNUMBER(K$3:K$32)),K17)</f>
        <v>0.22500000000000001</v>
      </c>
    </row>
    <row r="18" spans="1:12" x14ac:dyDescent="0.3">
      <c r="A18" t="s">
        <v>70</v>
      </c>
      <c r="B18" t="str" cm="1">
        <f t="array" ref="B18">_xll.FDS(A18,"FG_COMPANY_NAME")</f>
        <v>Eli Lilly and Company</v>
      </c>
      <c r="C18" s="3">
        <f>HLOOKUP(A18,ROE!$B$1:$AE$11,10,FALSE)</f>
        <v>84.724024</v>
      </c>
      <c r="D18" s="22">
        <f>HLOOKUP(A18,EPS!$A$1:$AE$10,10,FALSE)</f>
        <v>0.1613075324014297</v>
      </c>
      <c r="E18" s="3">
        <f>HLOOKUP(A18,'YEARLY RETURNS'!$B$1:$AE$128,126,FALSE)</f>
        <v>-24.150198</v>
      </c>
      <c r="F18" s="3">
        <f>HLOOKUP(A18,GM!$B$1:$AE$11,10,FALSE)</f>
        <v>78.001104383849238</v>
      </c>
      <c r="G18" s="234" cm="1">
        <f t="array" ref="G18">_xlfn.PERCENTRANK.EXC(_xlfn._xlws.FILTER(C$3:C$32, ISNUMBER(C$3:C$32)),C18)</f>
        <v>0.80600000000000005</v>
      </c>
      <c r="H18" s="234" cm="1">
        <f t="array" ref="H18">IFERROR(_xlfn.PERCENTRANK.EXC(_xlfn._xlws.FILTER(D$3:D$32, ISNUMBER(D$3:D$32)),D18),0.5)</f>
        <v>0.56599999999999995</v>
      </c>
      <c r="I18" s="234" cm="1">
        <f t="array" ref="I18">_xlfn.PERCENTRANK.EXC(_xlfn._xlws.FILTER(E$3:E$32, ISNUMBER(E$3:E$32)),E18)</f>
        <v>0.70899999999999996</v>
      </c>
      <c r="J18" s="234" cm="1">
        <f t="array" ref="J18">IFERROR(_xlfn.PERCENTRANK.EXC(_xlfn._xlws.FILTER(F$3:F$32, ISNUMBER(F$3:F$32)),F18),0.5)</f>
        <v>0.89200000000000002</v>
      </c>
      <c r="K18" s="3">
        <f t="shared" si="1"/>
        <v>0.74324999999999997</v>
      </c>
      <c r="L18" s="29" cm="1">
        <f t="array" ref="L18">_xlfn.PERCENTRANK.EXC(_xlfn._xlws.FILTER(K$3:K$32, ISNUMBER(K$3:K$32)),K18)</f>
        <v>0.93500000000000005</v>
      </c>
    </row>
    <row r="19" spans="1:12" x14ac:dyDescent="0.3">
      <c r="A19" t="s">
        <v>71</v>
      </c>
      <c r="B19" t="str" cm="1">
        <f t="array" ref="B19">_xll.FDS(A19,"FG_COMPANY_NAME")</f>
        <v>Visa Inc. Class A</v>
      </c>
      <c r="C19" s="3">
        <f>HLOOKUP(A19,ROE!$B$1:$AE$11,10,FALSE)</f>
        <v>42.099739166666666</v>
      </c>
      <c r="D19" s="22">
        <f>HLOOKUP(A19,EPS!$A$1:$AE$10,10,FALSE)</f>
        <v>0.1203431297316444</v>
      </c>
      <c r="E19" s="3">
        <f>HLOOKUP(A19,'YEARLY RETURNS'!$B$1:$AE$128,126,FALSE)</f>
        <v>-18.322123000000001</v>
      </c>
      <c r="F19" s="3">
        <f>HLOOKUP(A19,GM!$B$1:$AE$11,10,FALSE)</f>
        <v>77.153934105021165</v>
      </c>
      <c r="G19" s="234" cm="1">
        <f t="array" ref="G19">_xlfn.PERCENTRANK.EXC(_xlfn._xlws.FILTER(C$3:C$32, ISNUMBER(C$3:C$32)),C19)</f>
        <v>0.70899999999999996</v>
      </c>
      <c r="H19" s="234" cm="1">
        <f t="array" ref="H19">IFERROR(_xlfn.PERCENTRANK.EXC(_xlfn._xlws.FILTER(D$3:D$32, ISNUMBER(D$3:D$32)),D19),0.5)</f>
        <v>0.33300000000000002</v>
      </c>
      <c r="I19" s="234" cm="1">
        <f t="array" ref="I19">_xlfn.PERCENTRANK.EXC(_xlfn._xlws.FILTER(E$3:E$32, ISNUMBER(E$3:E$32)),E19)</f>
        <v>0.74099999999999999</v>
      </c>
      <c r="J19" s="234" cm="1">
        <f t="array" ref="J19">IFERROR(_xlfn.PERCENTRANK.EXC(_xlfn._xlws.FILTER(F$3:F$32, ISNUMBER(F$3:F$32)),F19),0.5)</f>
        <v>0.85699999999999998</v>
      </c>
      <c r="K19" s="3">
        <f t="shared" si="1"/>
        <v>0.65999999999999992</v>
      </c>
      <c r="L19" s="29" cm="1">
        <f t="array" ref="L19">_xlfn.PERCENTRANK.EXC(_xlfn._xlws.FILTER(K$3:K$32, ISNUMBER(K$3:K$32)),K19)</f>
        <v>0.90300000000000002</v>
      </c>
    </row>
    <row r="20" spans="1:12" x14ac:dyDescent="0.3">
      <c r="A20" t="s">
        <v>72</v>
      </c>
      <c r="B20" t="str" cm="1">
        <f t="array" ref="B20">_xll.FDS(A20,"FG_COMPANY_NAME")</f>
        <v>Mastercard Incorporated Class A</v>
      </c>
      <c r="C20" s="3">
        <f>HLOOKUP(A20,ROE!$B$1:$AE$11,10,FALSE)</f>
        <v>145.18594766666666</v>
      </c>
      <c r="D20" s="22">
        <f>HLOOKUP(A20,EPS!$A$1:$AE$10,10,FALSE)</f>
        <v>0.12721483665131905</v>
      </c>
      <c r="E20" s="3">
        <f>HLOOKUP(A20,'YEARLY RETURNS'!$B$1:$AE$128,126,FALSE)</f>
        <v>-15.726394000000001</v>
      </c>
      <c r="F20" s="3">
        <f>HLOOKUP(A20,GM!$B$1:$AE$11,10,FALSE)</f>
        <v>95.967221698508595</v>
      </c>
      <c r="G20" s="234" cm="1">
        <f t="array" ref="G20">_xlfn.PERCENTRANK.EXC(_xlfn._xlws.FILTER(C$3:C$32, ISNUMBER(C$3:C$32)),C20)</f>
        <v>0.83799999999999997</v>
      </c>
      <c r="H20" s="234" cm="1">
        <f t="array" ref="H20">IFERROR(_xlfn.PERCENTRANK.EXC(_xlfn._xlws.FILTER(D$3:D$32, ISNUMBER(D$3:D$32)),D20),0.5)</f>
        <v>0.46600000000000003</v>
      </c>
      <c r="I20" s="234" cm="1">
        <f t="array" ref="I20">_xlfn.PERCENTRANK.EXC(_xlfn._xlws.FILTER(E$3:E$32, ISNUMBER(E$3:E$32)),E20)</f>
        <v>0.87</v>
      </c>
      <c r="J20" s="234" cm="1">
        <f t="array" ref="J20">IFERROR(_xlfn.PERCENTRANK.EXC(_xlfn._xlws.FILTER(F$3:F$32, ISNUMBER(F$3:F$32)),F20),0.5)</f>
        <v>0.96399999999999997</v>
      </c>
      <c r="K20" s="3">
        <f t="shared" si="1"/>
        <v>0.78449999999999998</v>
      </c>
      <c r="L20" s="29" cm="1">
        <f t="array" ref="L20">_xlfn.PERCENTRANK.EXC(_xlfn._xlws.FILTER(K$3:K$32, ISNUMBER(K$3:K$32)),K20)</f>
        <v>0.96699999999999997</v>
      </c>
    </row>
    <row r="21" spans="1:12" x14ac:dyDescent="0.3">
      <c r="A21" t="s">
        <v>73</v>
      </c>
      <c r="B21" t="str" cm="1">
        <f t="array" ref="B21">_xll.FDS(A21,"FG_COMPANY_NAME")</f>
        <v>Netflix, Inc.</v>
      </c>
      <c r="C21" s="3">
        <f>HLOOKUP(A21,ROE!$B$1:$AE$11,10,FALSE)</f>
        <v>29.163778000000004</v>
      </c>
      <c r="D21" s="22">
        <f>HLOOKUP(A21,EPS!$A$1:$AE$10,10,FALSE)</f>
        <v>0.25776489353783139</v>
      </c>
      <c r="E21" s="3">
        <f>HLOOKUP(A21,'YEARLY RETURNS'!$B$1:$AE$128,126,FALSE)</f>
        <v>-65.169910000000002</v>
      </c>
      <c r="F21" s="3">
        <f>HLOOKUP(A21,GM!$B$1:$AE$11,10,FALSE)</f>
        <v>40.932033809225395</v>
      </c>
      <c r="G21" s="234" cm="1">
        <f t="array" ref="G21">_xlfn.PERCENTRANK.EXC(_xlfn._xlws.FILTER(C$3:C$32, ISNUMBER(C$3:C$32)),C21)</f>
        <v>0.54800000000000004</v>
      </c>
      <c r="H21" s="234" cm="1">
        <f t="array" ref="H21">IFERROR(_xlfn.PERCENTRANK.EXC(_xlfn._xlws.FILTER(D$3:D$32, ISNUMBER(D$3:D$32)),D21),0.5)</f>
        <v>0.76600000000000001</v>
      </c>
      <c r="I21" s="234" cm="1">
        <f t="array" ref="I21">_xlfn.PERCENTRANK.EXC(_xlfn._xlws.FILTER(E$3:E$32, ISNUMBER(E$3:E$32)),E21)</f>
        <v>9.6000000000000002E-2</v>
      </c>
      <c r="J21" s="234" cm="1">
        <f t="array" ref="J21">IFERROR(_xlfn.PERCENTRANK.EXC(_xlfn._xlws.FILTER(F$3:F$32, ISNUMBER(F$3:F$32)),F21),0.5)</f>
        <v>0.32100000000000001</v>
      </c>
      <c r="K21" s="3">
        <f t="shared" si="1"/>
        <v>0.43275000000000002</v>
      </c>
      <c r="L21" s="29" cm="1">
        <f t="array" ref="L21">_xlfn.PERCENTRANK.EXC(_xlfn._xlws.FILTER(K$3:K$32, ISNUMBER(K$3:K$32)),K21)</f>
        <v>0.35399999999999998</v>
      </c>
    </row>
    <row r="22" spans="1:12" x14ac:dyDescent="0.3">
      <c r="A22" t="s">
        <v>74</v>
      </c>
      <c r="B22" t="str" cm="1">
        <f t="array" ref="B22">_xll.FDS(A22,"FG_COMPANY_NAME")</f>
        <v>Exxon Mobil Corporation</v>
      </c>
      <c r="C22" s="3">
        <f>HLOOKUP(A22,ROE!$B$1:$AE$11,10,FALSE)</f>
        <v>13.396487066666666</v>
      </c>
      <c r="D22" s="22">
        <f>HLOOKUP(A22,EPS!$A$1:$AE$10,10,FALSE)</f>
        <v>0.27021831638089977</v>
      </c>
      <c r="E22" s="3">
        <f>HLOOKUP(A22,'YEARLY RETURNS'!$B$1:$AE$128,126,FALSE)</f>
        <v>-54.746482999999998</v>
      </c>
      <c r="F22" s="3">
        <f>HLOOKUP(A22,GM!$B$1:$AE$11,10,FALSE)</f>
        <v>22.779496978854866</v>
      </c>
      <c r="G22" s="234" cm="1">
        <f t="array" ref="G22">_xlfn.PERCENTRANK.EXC(_xlfn._xlws.FILTER(C$3:C$32, ISNUMBER(C$3:C$32)),C22)</f>
        <v>0.161</v>
      </c>
      <c r="H22" s="234" cm="1">
        <f t="array" ref="H22">IFERROR(_xlfn.PERCENTRANK.EXC(_xlfn._xlws.FILTER(D$3:D$32, ISNUMBER(D$3:D$32)),D22),0.5)</f>
        <v>0.83299999999999996</v>
      </c>
      <c r="I22" s="234" cm="1">
        <f t="array" ref="I22">_xlfn.PERCENTRANK.EXC(_xlfn._xlws.FILTER(E$3:E$32, ISNUMBER(E$3:E$32)),E22)</f>
        <v>0.193</v>
      </c>
      <c r="J22" s="234" cm="1">
        <f t="array" ref="J22">IFERROR(_xlfn.PERCENTRANK.EXC(_xlfn._xlws.FILTER(F$3:F$32, ISNUMBER(F$3:F$32)),F22),0.5)</f>
        <v>0.14199999999999999</v>
      </c>
      <c r="K22" s="3">
        <f t="shared" si="1"/>
        <v>0.33224999999999999</v>
      </c>
      <c r="L22" s="29" cm="1">
        <f t="array" ref="L22">_xlfn.PERCENTRANK.EXC(_xlfn._xlws.FILTER(K$3:K$32, ISNUMBER(K$3:K$32)),K22)</f>
        <v>0.161</v>
      </c>
    </row>
    <row r="23" spans="1:12" x14ac:dyDescent="0.3">
      <c r="A23" t="s">
        <v>75</v>
      </c>
      <c r="B23" t="str" cm="1">
        <f t="array" ref="B23">_xll.FDS(A23,"FG_COMPANY_NAME")</f>
        <v>Johnson &amp; Johnson</v>
      </c>
      <c r="C23" s="3">
        <f>HLOOKUP(A23,ROE!$B$1:$AE$11,10,FALSE)</f>
        <v>33.883704833333326</v>
      </c>
      <c r="D23" s="22">
        <f>HLOOKUP(A23,EPS!$A$1:$AE$10,10,FALSE)</f>
        <v>8.6319370736041456E-2</v>
      </c>
      <c r="E23" s="3">
        <f>HLOOKUP(A23,'YEARLY RETURNS'!$B$1:$AE$128,126,FALSE)</f>
        <v>-11.000007999999999</v>
      </c>
      <c r="F23" s="3">
        <f>HLOOKUP(A23,GM!$B$1:$AE$11,10,FALSE)</f>
        <v>68.065514288922728</v>
      </c>
      <c r="G23" s="234" cm="1">
        <f t="array" ref="G23">_xlfn.PERCENTRANK.EXC(_xlfn._xlws.FILTER(C$3:C$32, ISNUMBER(C$3:C$32)),C23)</f>
        <v>0.64500000000000002</v>
      </c>
      <c r="H23" s="234" cm="1">
        <f t="array" ref="H23">IFERROR(_xlfn.PERCENTRANK.EXC(_xlfn._xlws.FILTER(D$3:D$32, ISNUMBER(D$3:D$32)),D23),0.5)</f>
        <v>0.26600000000000001</v>
      </c>
      <c r="I23" s="234" cm="1">
        <f t="array" ref="I23">_xlfn.PERCENTRANK.EXC(_xlfn._xlws.FILTER(E$3:E$32, ISNUMBER(E$3:E$32)),E23)</f>
        <v>0.96699999999999997</v>
      </c>
      <c r="J23" s="234" cm="1">
        <f t="array" ref="J23">IFERROR(_xlfn.PERCENTRANK.EXC(_xlfn._xlws.FILTER(F$3:F$32, ISNUMBER(F$3:F$32)),F23),0.5)</f>
        <v>0.67800000000000005</v>
      </c>
      <c r="K23" s="3">
        <f t="shared" si="1"/>
        <v>0.63900000000000001</v>
      </c>
      <c r="L23" s="29" cm="1">
        <f t="array" ref="L23">_xlfn.PERCENTRANK.EXC(_xlfn._xlws.FILTER(K$3:K$32, ISNUMBER(K$3:K$32)),K23)</f>
        <v>0.80600000000000005</v>
      </c>
    </row>
    <row r="24" spans="1:12" x14ac:dyDescent="0.3">
      <c r="A24" t="s">
        <v>76</v>
      </c>
      <c r="B24" t="str" cm="1">
        <f t="array" ref="B24">_xll.FDS(A24,"FG_COMPANY_NAME")</f>
        <v>Costco Wholesale Corporation</v>
      </c>
      <c r="C24" s="3">
        <f>HLOOKUP(A24,ROE!$B$1:$AE$11,10,FALSE)</f>
        <v>26.124427333333333</v>
      </c>
      <c r="D24" s="22">
        <f>HLOOKUP(A24,EPS!$A$1:$AE$10,10,FALSE)</f>
        <v>0.1816933880267948</v>
      </c>
      <c r="E24" s="3">
        <f>HLOOKUP(A24,'YEARLY RETURNS'!$B$1:$AE$128,126,FALSE)</f>
        <v>-16.215515</v>
      </c>
      <c r="F24" s="3">
        <f>HLOOKUP(A24,GM!$B$1:$AE$11,10,FALSE)</f>
        <v>12.672423822101434</v>
      </c>
      <c r="G24" s="234" cm="1">
        <f t="array" ref="G24">_xlfn.PERCENTRANK.EXC(_xlfn._xlws.FILTER(C$3:C$32, ISNUMBER(C$3:C$32)),C24)</f>
        <v>0.48299999999999998</v>
      </c>
      <c r="H24" s="234" cm="1">
        <f t="array" ref="H24">IFERROR(_xlfn.PERCENTRANK.EXC(_xlfn._xlws.FILTER(D$3:D$32, ISNUMBER(D$3:D$32)),D24),0.5)</f>
        <v>0.63300000000000001</v>
      </c>
      <c r="I24" s="234" cm="1">
        <f t="array" ref="I24">_xlfn.PERCENTRANK.EXC(_xlfn._xlws.FILTER(E$3:E$32, ISNUMBER(E$3:E$32)),E24)</f>
        <v>0.83799999999999997</v>
      </c>
      <c r="J24" s="234" cm="1">
        <f t="array" ref="J24">IFERROR(_xlfn.PERCENTRANK.EXC(_xlfn._xlws.FILTER(F$3:F$32, ISNUMBER(F$3:F$32)),F24),0.5)</f>
        <v>3.5000000000000003E-2</v>
      </c>
      <c r="K24" s="3">
        <f t="shared" si="1"/>
        <v>0.49725000000000003</v>
      </c>
      <c r="L24" s="29" cm="1">
        <f t="array" ref="L24">_xlfn.PERCENTRANK.EXC(_xlfn._xlws.FILTER(K$3:K$32, ISNUMBER(K$3:K$32)),K24)</f>
        <v>0.45100000000000001</v>
      </c>
    </row>
    <row r="25" spans="1:12" x14ac:dyDescent="0.3">
      <c r="A25" t="s">
        <v>77</v>
      </c>
      <c r="B25" t="str" cm="1">
        <f t="array" ref="B25">_xll.FDS(A25,"FG_COMPANY_NAME")</f>
        <v>Home Depot, Inc.</v>
      </c>
      <c r="C25" s="3">
        <f>HLOOKUP(A25,ROE!$B$1:$AE$11,10,FALSE)</f>
        <v>5959.8537220000007</v>
      </c>
      <c r="D25" s="22">
        <f>HLOOKUP(A25,EPS!$A$1:$AE$10,10,FALSE)</f>
        <v>0.13472614015632689</v>
      </c>
      <c r="E25" s="3">
        <f>HLOOKUP(A25,'YEARLY RETURNS'!$B$1:$AE$128,126,FALSE)</f>
        <v>-17.863963999999999</v>
      </c>
      <c r="F25" s="3">
        <f>HLOOKUP(A25,GM!$B$1:$AE$11,10,FALSE)</f>
        <v>31.964847310731098</v>
      </c>
      <c r="G25" s="234" cm="1">
        <f t="array" ref="G25">_xlfn.PERCENTRANK.EXC(_xlfn._xlws.FILTER(C$3:C$32, ISNUMBER(C$3:C$32)),C25)</f>
        <v>0.96699999999999997</v>
      </c>
      <c r="H25" s="234" cm="1">
        <f t="array" ref="H25">IFERROR(_xlfn.PERCENTRANK.EXC(_xlfn._xlws.FILTER(D$3:D$32, ISNUMBER(D$3:D$32)),D25),0.5)</f>
        <v>0.5</v>
      </c>
      <c r="I25" s="234" cm="1">
        <f t="array" ref="I25">_xlfn.PERCENTRANK.EXC(_xlfn._xlws.FILTER(E$3:E$32, ISNUMBER(E$3:E$32)),E25)</f>
        <v>0.77400000000000002</v>
      </c>
      <c r="J25" s="234" cm="1">
        <f t="array" ref="J25">IFERROR(_xlfn.PERCENTRANK.EXC(_xlfn._xlws.FILTER(F$3:F$32, ISNUMBER(F$3:F$32)),F25),0.5)</f>
        <v>0.214</v>
      </c>
      <c r="K25" s="3">
        <f t="shared" si="1"/>
        <v>0.61375000000000002</v>
      </c>
      <c r="L25" s="29" cm="1">
        <f t="array" ref="L25">_xlfn.PERCENTRANK.EXC(_xlfn._xlws.FILTER(K$3:K$32, ISNUMBER(K$3:K$32)),K25)</f>
        <v>0.74099999999999999</v>
      </c>
    </row>
    <row r="26" spans="1:12" x14ac:dyDescent="0.3">
      <c r="A26" t="s">
        <v>78</v>
      </c>
      <c r="B26" t="str" cm="1">
        <f t="array" ref="B26">_xll.FDS(A26,"FG_COMPANY_NAME")</f>
        <v>Palantir Technologies Inc. Class A</v>
      </c>
      <c r="C26" s="3">
        <f>HLOOKUP(A26,ROE!$B$1:$AE$11,10,FALSE)</f>
        <v>15.168583340000001</v>
      </c>
      <c r="D26" s="22" t="e">
        <f>HLOOKUP(A26,EPS!$A$1:$AE$10,10,FALSE)</f>
        <v>#NUM!</v>
      </c>
      <c r="E26" s="3">
        <f>HLOOKUP(A26,'YEARLY RETURNS'!$B$1:$AE$128,126,FALSE)</f>
        <v>-72.825710000000001</v>
      </c>
      <c r="F26" s="3">
        <f>HLOOKUP(A26,GM!$B$1:$AE$11,10,FALSE)</f>
        <v>75.419860176749467</v>
      </c>
      <c r="G26" s="234" cm="1">
        <f t="array" ref="G26">_xlfn.PERCENTRANK.EXC(_xlfn._xlws.FILTER(C$3:C$32, ISNUMBER(C$3:C$32)),C26)</f>
        <v>0.28999999999999998</v>
      </c>
      <c r="H26" s="234" cm="1">
        <f t="array" ref="H26">IFERROR(_xlfn.PERCENTRANK.EXC(_xlfn._xlws.FILTER(D$3:D$32, ISNUMBER(D$3:D$32)),D26),0.5)</f>
        <v>0.5</v>
      </c>
      <c r="I26" s="234" cm="1">
        <f t="array" ref="I26">_xlfn.PERCENTRANK.EXC(_xlfn._xlws.FILTER(E$3:E$32, ISNUMBER(E$3:E$32)),E26)</f>
        <v>3.2000000000000001E-2</v>
      </c>
      <c r="J26" s="234" cm="1">
        <f t="array" ref="J26">IFERROR(_xlfn.PERCENTRANK.EXC(_xlfn._xlws.FILTER(F$3:F$32, ISNUMBER(F$3:F$32)),F26),0.5)</f>
        <v>0.82099999999999995</v>
      </c>
      <c r="K26" s="3">
        <f t="shared" si="1"/>
        <v>0.41075</v>
      </c>
      <c r="L26" s="29" cm="1">
        <f t="array" ref="L26">_xlfn.PERCENTRANK.EXC(_xlfn._xlws.FILTER(K$3:K$32, ISNUMBER(K$3:K$32)),K26)</f>
        <v>0.32200000000000001</v>
      </c>
    </row>
    <row r="27" spans="1:12" x14ac:dyDescent="0.3">
      <c r="A27" t="s">
        <v>79</v>
      </c>
      <c r="B27" t="str" cm="1">
        <f t="array" ref="B27">_xll.FDS(A27,"FG_COMPANY_NAME")</f>
        <v>AbbVie, Inc.</v>
      </c>
      <c r="C27" s="3">
        <f>HLOOKUP(A27,ROE!$B$1:$AE$11,10,FALSE)</f>
        <v>1335.4953733333334</v>
      </c>
      <c r="D27" s="22">
        <f>HLOOKUP(A27,EPS!$A$1:$AE$10,10,FALSE)</f>
        <v>-0.12558451222912181</v>
      </c>
      <c r="E27" s="3">
        <f>HLOOKUP(A27,'YEARLY RETURNS'!$B$1:$AE$128,126,FALSE)</f>
        <v>-30.946373000000001</v>
      </c>
      <c r="F27" s="3">
        <f>HLOOKUP(A27,GM!$B$1:$AE$11,10,FALSE)</f>
        <v>71.15819232082066</v>
      </c>
      <c r="G27" s="234" cm="1">
        <f t="array" ref="G27">_xlfn.PERCENTRANK.EXC(_xlfn._xlws.FILTER(C$3:C$32, ISNUMBER(C$3:C$32)),C27)</f>
        <v>0.93500000000000005</v>
      </c>
      <c r="H27" s="234" cm="1">
        <f t="array" ref="H27">IFERROR(_xlfn.PERCENTRANK.EXC(_xlfn._xlws.FILTER(D$3:D$32, ISNUMBER(D$3:D$32)),D27),0.5)</f>
        <v>3.3000000000000002E-2</v>
      </c>
      <c r="I27" s="234" cm="1">
        <f t="array" ref="I27">_xlfn.PERCENTRANK.EXC(_xlfn._xlws.FILTER(E$3:E$32, ISNUMBER(E$3:E$32)),E27)</f>
        <v>0.45100000000000001</v>
      </c>
      <c r="J27" s="234" cm="1">
        <f t="array" ref="J27">IFERROR(_xlfn.PERCENTRANK.EXC(_xlfn._xlws.FILTER(F$3:F$32, ISNUMBER(F$3:F$32)),F27),0.5)</f>
        <v>0.75</v>
      </c>
      <c r="K27" s="3">
        <f t="shared" si="1"/>
        <v>0.54225000000000001</v>
      </c>
      <c r="L27" s="29" cm="1">
        <f t="array" ref="L27">_xlfn.PERCENTRANK.EXC(_xlfn._xlws.FILTER(K$3:K$32, ISNUMBER(K$3:K$32)),K27)</f>
        <v>0.51600000000000001</v>
      </c>
    </row>
    <row r="28" spans="1:12" x14ac:dyDescent="0.3">
      <c r="A28" t="s">
        <v>80</v>
      </c>
      <c r="B28" t="str" cm="1">
        <f t="array" ref="B28">_xll.FDS(A28,"FG_COMPANY_NAME")</f>
        <v>Alibaba Group Holding Limited</v>
      </c>
      <c r="C28" s="3">
        <f>HLOOKUP(A28,ROE!$B$1:$AE$11,10,FALSE)</f>
        <v>15.070304166666666</v>
      </c>
      <c r="D28" s="22">
        <f>HLOOKUP(A28,EPS!$A$1:$AE$10,10,FALSE)</f>
        <v>-1.1386658524808912E-2</v>
      </c>
      <c r="E28" s="3">
        <f>HLOOKUP(A28,'YEARLY RETURNS'!$B$1:$AE$128,126,FALSE)</f>
        <v>-59.840201999999998</v>
      </c>
      <c r="F28" s="3">
        <f>HLOOKUP(A28,GM!$B$1:$AE$11,10,FALSE)</f>
        <v>37.992663908021569</v>
      </c>
      <c r="G28" s="234" cm="1">
        <f t="array" ref="G28">_xlfn.PERCENTRANK.EXC(_xlfn._xlws.FILTER(C$3:C$32, ISNUMBER(C$3:C$32)),C28)</f>
        <v>0.25800000000000001</v>
      </c>
      <c r="H28" s="234" cm="1">
        <f t="array" ref="H28">IFERROR(_xlfn.PERCENTRANK.EXC(_xlfn._xlws.FILTER(D$3:D$32, ISNUMBER(D$3:D$32)),D28),0.5)</f>
        <v>6.6000000000000003E-2</v>
      </c>
      <c r="I28" s="234" cm="1">
        <f t="array" ref="I28">_xlfn.PERCENTRANK.EXC(_xlfn._xlws.FILTER(E$3:E$32, ISNUMBER(E$3:E$32)),E28)</f>
        <v>0.161</v>
      </c>
      <c r="J28" s="234" cm="1">
        <f t="array" ref="J28">IFERROR(_xlfn.PERCENTRANK.EXC(_xlfn._xlws.FILTER(F$3:F$32, ISNUMBER(F$3:F$32)),F28),0.5)</f>
        <v>0.28499999999999998</v>
      </c>
      <c r="K28" s="3">
        <f t="shared" si="1"/>
        <v>0.1925</v>
      </c>
      <c r="L28" s="29" cm="1">
        <f t="array" ref="L28">_xlfn.PERCENTRANK.EXC(_xlfn._xlws.FILTER(K$3:K$32, ISNUMBER(K$3:K$32)),K28)</f>
        <v>3.2000000000000001E-2</v>
      </c>
    </row>
    <row r="29" spans="1:12" x14ac:dyDescent="0.3">
      <c r="A29" t="s">
        <v>81</v>
      </c>
      <c r="B29" t="str" cm="1">
        <f t="array" ref="B29">_xll.FDS(A29,"FG_COMPANY_NAME")</f>
        <v>Bank of America Corp</v>
      </c>
      <c r="C29" s="3">
        <f>HLOOKUP(A29,ROE!$B$1:$AE$11,10,FALSE)</f>
        <v>9.3058836000000014</v>
      </c>
      <c r="D29" s="22">
        <f>HLOOKUP(A29,EPS!$A$1:$AE$10,10,FALSE)</f>
        <v>8.605101060462661E-2</v>
      </c>
      <c r="E29" s="3">
        <f>HLOOKUP(A29,'YEARLY RETURNS'!$B$1:$AE$128,126,FALSE)</f>
        <v>-30.613040000000002</v>
      </c>
      <c r="F29" s="3" t="e">
        <f>HLOOKUP(A29,GM!$B$1:$AE$11,10,FALSE)</f>
        <v>#DIV/0!</v>
      </c>
      <c r="G29" s="234" cm="1">
        <f t="array" ref="G29">_xlfn.PERCENTRANK.EXC(_xlfn._xlws.FILTER(C$3:C$32, ISNUMBER(C$3:C$32)),C29)</f>
        <v>6.4000000000000001E-2</v>
      </c>
      <c r="H29" s="234" cm="1">
        <f t="array" ref="H29">IFERROR(_xlfn.PERCENTRANK.EXC(_xlfn._xlws.FILTER(D$3:D$32, ISNUMBER(D$3:D$32)),D29),0.5)</f>
        <v>0.23300000000000001</v>
      </c>
      <c r="I29" s="234" cm="1">
        <f t="array" ref="I29">_xlfn.PERCENTRANK.EXC(_xlfn._xlws.FILTER(E$3:E$32, ISNUMBER(E$3:E$32)),E29)</f>
        <v>0.48299999999999998</v>
      </c>
      <c r="J29" s="234" cm="1">
        <f t="array" ref="J29">IFERROR(_xlfn.PERCENTRANK.EXC(_xlfn._xlws.FILTER(F$3:F$32, ISNUMBER(F$3:F$32)),F29),0.5)</f>
        <v>0.5</v>
      </c>
      <c r="K29" s="3">
        <f t="shared" si="1"/>
        <v>0.32</v>
      </c>
      <c r="L29" s="29" cm="1">
        <f t="array" ref="L29">_xlfn.PERCENTRANK.EXC(_xlfn._xlws.FILTER(K$3:K$32, ISNUMBER(K$3:K$32)),K29)</f>
        <v>0.129</v>
      </c>
    </row>
    <row r="30" spans="1:12" x14ac:dyDescent="0.3">
      <c r="A30" t="s">
        <v>82</v>
      </c>
      <c r="B30" t="str" cm="1">
        <f t="array" ref="B30">_xll.FDS(A30,"FG_COMPANY_NAME")</f>
        <v>Procter &amp; Gamble Company</v>
      </c>
      <c r="C30" s="3">
        <f>HLOOKUP(A30,ROE!$B$1:$AE$11,10,FALSE)</f>
        <v>29.468268333333338</v>
      </c>
      <c r="D30" s="22">
        <f>HLOOKUP(A30,EPS!$A$1:$AE$10,10,FALSE)</f>
        <v>4.6230915729310373E-2</v>
      </c>
      <c r="E30" s="3">
        <f>HLOOKUP(A30,'YEARLY RETURNS'!$B$1:$AE$128,126,FALSE)</f>
        <v>-14.00165</v>
      </c>
      <c r="F30" s="3">
        <f>HLOOKUP(A30,GM!$B$1:$AE$11,10,FALSE)</f>
        <v>50.223593595413128</v>
      </c>
      <c r="G30" s="234" cm="1">
        <f t="array" ref="G30">_xlfn.PERCENTRANK.EXC(_xlfn._xlws.FILTER(C$3:C$32, ISNUMBER(C$3:C$32)),C30)</f>
        <v>0.57999999999999996</v>
      </c>
      <c r="H30" s="234" cm="1">
        <f t="array" ref="H30">IFERROR(_xlfn.PERCENTRANK.EXC(_xlfn._xlws.FILTER(D$3:D$32, ISNUMBER(D$3:D$32)),D30),0.5)</f>
        <v>0.13300000000000001</v>
      </c>
      <c r="I30" s="234" cm="1">
        <f t="array" ref="I30">_xlfn.PERCENTRANK.EXC(_xlfn._xlws.FILTER(E$3:E$32, ISNUMBER(E$3:E$32)),E30)</f>
        <v>0.93500000000000005</v>
      </c>
      <c r="J30" s="234" cm="1">
        <f t="array" ref="J30">IFERROR(_xlfn.PERCENTRANK.EXC(_xlfn._xlws.FILTER(F$3:F$32, ISNUMBER(F$3:F$32)),F30),0.5)</f>
        <v>0.46400000000000002</v>
      </c>
      <c r="K30" s="3">
        <f t="shared" si="1"/>
        <v>0.52800000000000002</v>
      </c>
      <c r="L30" s="29" cm="1">
        <f t="array" ref="L30">_xlfn.PERCENTRANK.EXC(_xlfn._xlws.FILTER(K$3:K$32, ISNUMBER(K$3:K$32)),K30)</f>
        <v>0.48299999999999998</v>
      </c>
    </row>
    <row r="31" spans="1:12" x14ac:dyDescent="0.3">
      <c r="A31" t="s">
        <v>83</v>
      </c>
      <c r="B31" t="str" cm="1">
        <f t="array" ref="B31">_xll.FDS(A31,"FG_COMPANY_NAME")</f>
        <v>Samsung Electronics Co., Ltd.</v>
      </c>
      <c r="C31" s="3">
        <f>HLOOKUP(A31,ROE!$B$1:$AE$11,10,FALSE)</f>
        <v>9.3826643666666669</v>
      </c>
      <c r="D31" s="22">
        <f>HLOOKUP(A31,EPS!$A$1:$AE$10,10,FALSE)</f>
        <v>5.8276519286162065E-2</v>
      </c>
      <c r="E31" s="3">
        <f>HLOOKUP(A31,'YEARLY RETURNS'!$B$1:$AE$128,126,FALSE)</f>
        <v>-30.047905</v>
      </c>
      <c r="F31" s="3">
        <f>HLOOKUP(A31,GM!$B$1:$AE$11,10,FALSE)</f>
        <v>35.61131635713685</v>
      </c>
      <c r="G31" s="234" cm="1">
        <f t="array" ref="G31">_xlfn.PERCENTRANK.EXC(_xlfn._xlws.FILTER(C$3:C$32, ISNUMBER(C$3:C$32)),C31)</f>
        <v>9.6000000000000002E-2</v>
      </c>
      <c r="H31" s="234" cm="1">
        <f t="array" ref="H31">IFERROR(_xlfn.PERCENTRANK.EXC(_xlfn._xlws.FILTER(D$3:D$32, ISNUMBER(D$3:D$32)),D31),0.5)</f>
        <v>0.16600000000000001</v>
      </c>
      <c r="I31" s="234" cm="1">
        <f t="array" ref="I31">_xlfn.PERCENTRANK.EXC(_xlfn._xlws.FILTER(E$3:E$32, ISNUMBER(E$3:E$32)),E31)</f>
        <v>0.51600000000000001</v>
      </c>
      <c r="J31" s="234" cm="1">
        <f t="array" ref="J31">IFERROR(_xlfn.PERCENTRANK.EXC(_xlfn._xlws.FILTER(F$3:F$32, ISNUMBER(F$3:F$32)),F31),0.5)</f>
        <v>0.25</v>
      </c>
      <c r="K31" s="3">
        <f t="shared" si="1"/>
        <v>0.25700000000000001</v>
      </c>
      <c r="L31" s="29" cm="1">
        <f t="array" ref="L31">_xlfn.PERCENTRANK.EXC(_xlfn._xlws.FILTER(K$3:K$32, ISNUMBER(K$3:K$32)),K31)</f>
        <v>6.4000000000000001E-2</v>
      </c>
    </row>
    <row r="32" spans="1:12" x14ac:dyDescent="0.3">
      <c r="A32" t="s">
        <v>84</v>
      </c>
      <c r="B32" t="str" cm="1">
        <f t="array" ref="B32">_xll.FDS(A32,"FG_COMPANY_NAME")</f>
        <v>Industrial and Commercial Bank of China Limited Class H</v>
      </c>
      <c r="C32" s="3">
        <f>HLOOKUP(A32,ROE!$B$1:$AE$11,10,FALSE)</f>
        <v>10.476740166666668</v>
      </c>
      <c r="D32" s="22">
        <f>HLOOKUP(A32,EPS!$A$1:$AE$10,10,FALSE)</f>
        <v>3.1911614738541205E-2</v>
      </c>
      <c r="E32" s="3">
        <f>HLOOKUP(A32,'YEARLY RETURNS'!$B$1:$AE$128,126,FALSE)</f>
        <v>-38.342196999999999</v>
      </c>
      <c r="F32" s="3" t="e">
        <f>HLOOKUP(A32,GM!$B$1:$AE$11,10,FALSE)</f>
        <v>#DIV/0!</v>
      </c>
      <c r="G32" s="234" cm="1">
        <f t="array" ref="G32">_xlfn.PERCENTRANK.EXC(_xlfn._xlws.FILTER(C$3:C$32, ISNUMBER(C$3:C$32)),C32)</f>
        <v>0.129</v>
      </c>
      <c r="H32" s="234" cm="1">
        <f t="array" ref="H32">IFERROR(_xlfn.PERCENTRANK.EXC(_xlfn._xlws.FILTER(D$3:D$32, ISNUMBER(D$3:D$32)),D32),0.5)</f>
        <v>0.1</v>
      </c>
      <c r="I32" s="234" cm="1">
        <f t="array" ref="I32">_xlfn.PERCENTRANK.EXC(_xlfn._xlws.FILTER(E$3:E$32, ISNUMBER(E$3:E$32)),E32)</f>
        <v>0.32200000000000001</v>
      </c>
      <c r="J32" s="234" cm="1">
        <f t="array" ref="J32">IFERROR(_xlfn.PERCENTRANK.EXC(_xlfn._xlws.FILTER(F$3:F$32, ISNUMBER(F$3:F$32)),F32),0.5)</f>
        <v>0.5</v>
      </c>
      <c r="K32" s="3">
        <f t="shared" si="1"/>
        <v>0.26275000000000004</v>
      </c>
      <c r="L32" s="29" cm="1">
        <f t="array" ref="L32">_xlfn.PERCENTRANK.EXC(_xlfn._xlws.FILTER(K$3:K$32, ISNUMBER(K$3:K$32)),K32)</f>
        <v>9.6000000000000002E-2</v>
      </c>
    </row>
  </sheetData>
  <pageMargins left="0.7" right="0.7" top="0.75" bottom="0.75" header="0.3" footer="0.3"/>
  <ignoredErrors>
    <ignoredError sqref="H3:H32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2"/>
  <sheetViews>
    <sheetView zoomScaleNormal="100" workbookViewId="0">
      <selection activeCell="H6" sqref="H6"/>
    </sheetView>
  </sheetViews>
  <sheetFormatPr defaultRowHeight="14.4" x14ac:dyDescent="0.3"/>
  <cols>
    <col min="1" max="1" width="22.44140625" customWidth="1"/>
    <col min="2" max="2" width="17.44140625" bestFit="1" customWidth="1"/>
    <col min="3" max="3" width="15.5546875" bestFit="1" customWidth="1"/>
    <col min="4" max="4" width="15.44140625" customWidth="1"/>
    <col min="5" max="5" width="18.44140625" customWidth="1"/>
    <col min="6" max="6" width="18.21875" bestFit="1" customWidth="1"/>
    <col min="7" max="7" width="14.5546875" bestFit="1" customWidth="1"/>
    <col min="8" max="8" width="18.77734375" style="19" customWidth="1"/>
    <col min="9" max="9" width="13.44140625" style="19" customWidth="1"/>
    <col min="10" max="10" width="13.6640625" style="19" customWidth="1"/>
    <col min="11" max="11" width="14.77734375" bestFit="1" customWidth="1"/>
    <col min="12" max="12" width="18.109375" customWidth="1"/>
  </cols>
  <sheetData>
    <row r="1" spans="1:12" ht="15" thickBot="1" x14ac:dyDescent="0.35">
      <c r="H1" s="54">
        <f>INPUT!C27</f>
        <v>0.5</v>
      </c>
      <c r="I1" s="55">
        <f>INPUT!D27</f>
        <v>0.25</v>
      </c>
      <c r="J1" s="56">
        <f>INPUT!E27</f>
        <v>0.25</v>
      </c>
    </row>
    <row r="2" spans="1:12" ht="15" thickBot="1" x14ac:dyDescent="0.35">
      <c r="A2" s="189" t="s">
        <v>54</v>
      </c>
      <c r="B2" s="35" t="s">
        <v>85</v>
      </c>
      <c r="C2" s="189" t="s">
        <v>106</v>
      </c>
      <c r="D2" s="190" t="s">
        <v>107</v>
      </c>
      <c r="E2" s="190" t="s">
        <v>105</v>
      </c>
      <c r="F2" s="190" t="s">
        <v>104</v>
      </c>
      <c r="G2" s="35" t="s">
        <v>109</v>
      </c>
      <c r="H2" s="67" t="s">
        <v>180</v>
      </c>
      <c r="I2" s="68" t="s">
        <v>182</v>
      </c>
      <c r="J2" s="69" t="s">
        <v>181</v>
      </c>
      <c r="K2" s="200" t="s">
        <v>41</v>
      </c>
      <c r="L2" s="201" t="s">
        <v>183</v>
      </c>
    </row>
    <row r="3" spans="1:12" x14ac:dyDescent="0.3">
      <c r="A3" t="s">
        <v>55</v>
      </c>
      <c r="B3" t="str" cm="1">
        <f t="array" ref="B3">_xll.FDS(A3,"FG_COMPANY_NAME")</f>
        <v>NVIDIA Corporation</v>
      </c>
      <c r="C3" s="3" cm="1">
        <f t="array" ref="C3">_xll.FDS(A3,"FG_TOTAL_RETURNC(0,-3AM)")</f>
        <v>20.872128</v>
      </c>
      <c r="D3" s="3" cm="1">
        <f t="array" ref="D3">_xll.FDS(A3,"FG_TOTAL_RETURNC(0,-6AM)")</f>
        <v>43.751240000000003</v>
      </c>
      <c r="E3" s="7" cm="1">
        <f t="array" ref="E3">_xll.FDS(A3,"P_PRICE(0)/P_PRICE_HIGH_PR(0,,,,,,""PRICE"",""INTRA"",""52W"")")</f>
        <v>0.94796186999999998</v>
      </c>
      <c r="F3" s="7" cm="1">
        <f t="array" ref="F3">_xll.FDS(A3,"P_PRICE(0)/P_PRICE_low_PR(0,,,,,,""PRICE"",""INTRA"",""52W"")-1")</f>
        <v>1.0189333</v>
      </c>
      <c r="G3" s="3" cm="1">
        <f t="array" ref="G3">_xll.FDS(A3,"FG_TOTAL_RETURNC(0,-12AM)")</f>
        <v>49.793877000000002</v>
      </c>
      <c r="H3" s="234" cm="1">
        <f t="array" ref="H3">_xlfn.PERCENTRANK.EXC(_xlfn._xlws.FILTER($E$3:$E$32, ISNUMBER($E$3:$E$32)),E3)</f>
        <v>0.48299999999999998</v>
      </c>
      <c r="I3" s="234" cm="1">
        <f t="array" ref="I3">_xlfn.PERCENTRANK.EXC(_xlfn._xlws.FILTER($C$3:$C$32, ISNUMBER($C$3:$C$32)),C3)</f>
        <v>0.70899999999999996</v>
      </c>
      <c r="J3" s="234" cm="1">
        <f t="array" ref="J3">_xlfn.PERCENTRANK.EXC(_xlfn._xlws.FILTER($D$3:$D$32, ISNUMBER($D$3:$D$32)),D3)</f>
        <v>0.77400000000000002</v>
      </c>
      <c r="K3" s="4">
        <f>SUMPRODUCT($H$1:$J$1,H3:J3)</f>
        <v>0.61224999999999996</v>
      </c>
      <c r="L3" s="29" cm="1">
        <f t="array" ref="L3">_xlfn.PERCENTRANK.EXC(_xlfn._xlws.FILTER($K$3:$K$32, ISNUMBER($K$3:$K$32)),K3)</f>
        <v>0.64500000000000002</v>
      </c>
    </row>
    <row r="4" spans="1:12" x14ac:dyDescent="0.3">
      <c r="A4" t="s">
        <v>56</v>
      </c>
      <c r="B4" t="str" cm="1">
        <f t="array" ref="B4">_xll.FDS(A4,"FG_COMPANY_NAME")</f>
        <v>Microsoft Corporation</v>
      </c>
      <c r="C4" s="3" cm="1">
        <f t="array" ref="C4">_xll.FDS(A4,"FG_TOTAL_RETURNC(0,-3AM)")</f>
        <v>6.4152240000000003</v>
      </c>
      <c r="D4" s="3" cm="1">
        <f t="array" ref="D4">_xll.FDS(A4,"FG_TOTAL_RETURNC(0,-6AM)")</f>
        <v>31.462812</v>
      </c>
      <c r="E4" s="7" cm="1">
        <f t="array" ref="E4">_xll.FDS(A4,"P_PRICE(0)/P_PRICE_HIGH_PR(0,,,,,,""PRICE"",""INTRA"",""52W"")")</f>
        <v>0.91644614999999996</v>
      </c>
      <c r="F4" s="7" cm="1">
        <f t="array" ref="F4">_xll.FDS(A4,"P_PRICE(0)/P_PRICE_low_PR(0,,,,,,""PRICE"",""INTRA"",""52W"")-1")</f>
        <v>0.47637689999999999</v>
      </c>
      <c r="G4" s="3" cm="1">
        <f t="array" ref="G4">_xll.FDS(A4,"FG_TOTAL_RETURNC(0,-12AM)")</f>
        <v>18.899166000000001</v>
      </c>
      <c r="H4" s="234" cm="1">
        <f t="array" ref="H4">_xlfn.PERCENTRANK.EXC(_xlfn._xlws.FILTER($E$3:$E$32, ISNUMBER($E$3:$E$32)),E4)</f>
        <v>0.41899999999999998</v>
      </c>
      <c r="I4" s="234" cm="1">
        <f t="array" ref="I4">_xlfn.PERCENTRANK.EXC(_xlfn._xlws.FILTER($C$3:$C$32, ISNUMBER($C$3:$C$32)),C4)</f>
        <v>0.35399999999999998</v>
      </c>
      <c r="J4" s="234" cm="1">
        <f t="array" ref="J4">_xlfn.PERCENTRANK.EXC(_xlfn._xlws.FILTER($D$3:$D$32, ISNUMBER($D$3:$D$32)),D4)</f>
        <v>0.67700000000000005</v>
      </c>
      <c r="K4" s="4">
        <f t="shared" ref="K4:K32" si="0">SUMPRODUCT($H$1:$J$1,H4:J4)</f>
        <v>0.46725</v>
      </c>
      <c r="L4" s="29" cm="1">
        <f t="array" ref="L4">_xlfn.PERCENTRANK.EXC(_xlfn._xlws.FILTER($K$3:$K$32, ISNUMBER($K$3:$K$32)),K4)</f>
        <v>0.38700000000000001</v>
      </c>
    </row>
    <row r="5" spans="1:12" x14ac:dyDescent="0.3">
      <c r="A5" t="s">
        <v>57</v>
      </c>
      <c r="B5" t="str" cm="1">
        <f t="array" ref="B5">_xll.FDS(A5,"FG_COMPANY_NAME")</f>
        <v>Apple Inc.</v>
      </c>
      <c r="C5" s="3" cm="1">
        <f t="array" ref="C5">_xll.FDS(A5,"FG_TOTAL_RETURNC(0,-3AM)")</f>
        <v>20.160543000000001</v>
      </c>
      <c r="D5" s="3" cm="1">
        <f t="array" ref="D5">_xll.FDS(A5,"FG_TOTAL_RETURNC(0,-6AM)")</f>
        <v>11.816299000000001</v>
      </c>
      <c r="E5" s="7" cm="1">
        <f t="array" ref="E5">_xll.FDS(A5,"P_PRICE(0)/P_PRICE_HIGH_PR(0,,,,,,""PRICE"",""INTRA"",""52W"")")</f>
        <v>0.91560936000000004</v>
      </c>
      <c r="F5" s="7" cm="1">
        <f t="array" ref="F5">_xll.FDS(A5,"P_PRICE(0)/P_PRICE_low_PR(0,,,,,,""PRICE"",""INTRA"",""52W"")-1")</f>
        <v>0.40742182999999998</v>
      </c>
      <c r="G5" s="3" cm="1">
        <f t="array" ref="G5">_xll.FDS(A5,"FG_TOTAL_RETURNC(0,-12AM)")</f>
        <v>10.596347</v>
      </c>
      <c r="H5" s="234" cm="1">
        <f t="array" ref="H5">_xlfn.PERCENTRANK.EXC(_xlfn._xlws.FILTER($E$3:$E$32, ISNUMBER($E$3:$E$32)),E5)</f>
        <v>0.38700000000000001</v>
      </c>
      <c r="I5" s="234" cm="1">
        <f t="array" ref="I5">_xlfn.PERCENTRANK.EXC(_xlfn._xlws.FILTER($C$3:$C$32, ISNUMBER($C$3:$C$32)),C5)</f>
        <v>0.64500000000000002</v>
      </c>
      <c r="J5" s="234" cm="1">
        <f t="array" ref="J5">_xlfn.PERCENTRANK.EXC(_xlfn._xlws.FILTER($D$3:$D$32, ISNUMBER($D$3:$D$32)),D5)</f>
        <v>0.38700000000000001</v>
      </c>
      <c r="K5" s="4">
        <f t="shared" si="0"/>
        <v>0.45150000000000001</v>
      </c>
      <c r="L5" s="29" cm="1">
        <f t="array" ref="L5">_xlfn.PERCENTRANK.EXC(_xlfn._xlws.FILTER($K$3:$K$32, ISNUMBER($K$3:$K$32)),K5)</f>
        <v>0.32200000000000001</v>
      </c>
    </row>
    <row r="6" spans="1:12" x14ac:dyDescent="0.3">
      <c r="A6" t="s">
        <v>58</v>
      </c>
      <c r="B6" t="str" cm="1">
        <f t="array" ref="B6">_xll.FDS(A6,"FG_COMPANY_NAME")</f>
        <v>Alphabet Inc. Class A</v>
      </c>
      <c r="C6" s="3" cm="1">
        <f t="array" ref="C6">_xll.FDS(A6,"FG_TOTAL_RETURNC(0,-3AM)")</f>
        <v>42.210410000000003</v>
      </c>
      <c r="D6" s="3" cm="1">
        <f t="array" ref="D6">_xll.FDS(A6,"FG_TOTAL_RETURNC(0,-6AM)")</f>
        <v>52.084805000000003</v>
      </c>
      <c r="E6" s="7" cm="1">
        <f t="array" ref="E6">_xll.FDS(A6,"P_PRICE(0)/P_PRICE_HIGH_PR(0,,,,,,""PRICE"",""INTRA"",""52W"")")</f>
        <v>0.99257039999999996</v>
      </c>
      <c r="F6" s="7" cm="1">
        <f t="array" ref="F6">_xll.FDS(A6,"P_PRICE(0)/P_PRICE_low_PR(0,,,,,,""PRICE"",""INTRA"",""52W"")-1")</f>
        <v>0.78723407000000001</v>
      </c>
      <c r="G6" s="3" cm="1">
        <f t="array" ref="G6">_xll.FDS(A6,"FG_TOTAL_RETURNC(0,-12AM)")</f>
        <v>59.607742000000002</v>
      </c>
      <c r="H6" s="234" cm="1">
        <f t="array" ref="H6">_xlfn.PERCENTRANK.EXC(_xlfn._xlws.FILTER($E$3:$E$32, ISNUMBER($E$3:$E$32)),E6)</f>
        <v>0.83799999999999997</v>
      </c>
      <c r="I6" s="234" cm="1">
        <f t="array" ref="I6">_xlfn.PERCENTRANK.EXC(_xlfn._xlws.FILTER($C$3:$C$32, ISNUMBER($C$3:$C$32)),C6)</f>
        <v>0.90300000000000002</v>
      </c>
      <c r="J6" s="234" cm="1">
        <f t="array" ref="J6">_xlfn.PERCENTRANK.EXC(_xlfn._xlws.FILTER($D$3:$D$32, ISNUMBER($D$3:$D$32)),D6)</f>
        <v>0.83799999999999997</v>
      </c>
      <c r="K6" s="4">
        <f t="shared" si="0"/>
        <v>0.85424999999999995</v>
      </c>
      <c r="L6" s="29" cm="1">
        <f t="array" ref="L6">_xlfn.PERCENTRANK.EXC(_xlfn._xlws.FILTER($K$3:$K$32, ISNUMBER($K$3:$K$32)),K6)</f>
        <v>0.93500000000000005</v>
      </c>
    </row>
    <row r="7" spans="1:12" x14ac:dyDescent="0.3">
      <c r="A7" t="s">
        <v>59</v>
      </c>
      <c r="B7" t="str" cm="1">
        <f t="array" ref="B7">_xll.FDS(A7,"FG_COMPANY_NAME")</f>
        <v>Amazon.com, Inc.</v>
      </c>
      <c r="C7" s="3" cm="1">
        <f t="array" ref="C7">_xll.FDS(A7,"FG_TOTAL_RETURNC(0,-3AM)")</f>
        <v>8.3063359999999999</v>
      </c>
      <c r="D7" s="3" cm="1">
        <f t="array" ref="D7">_xll.FDS(A7,"FG_TOTAL_RETURNC(0,-6AM)")</f>
        <v>18.236934999999999</v>
      </c>
      <c r="E7" s="7" cm="1">
        <f t="array" ref="E7">_xll.FDS(A7,"P_PRICE(0)/P_PRICE_HIGH_PR(0,,,,,,""PRICE"",""INTRA"",""52W"")")</f>
        <v>0.96507500000000002</v>
      </c>
      <c r="F7" s="7" cm="1">
        <f t="array" ref="F7">_xll.FDS(A7,"P_PRICE(0)/P_PRICE_low_PR(0,,,,,,""PRICE"",""INTRA"",""52W"")-1")</f>
        <v>0.45030355</v>
      </c>
      <c r="G7" s="3" cm="1">
        <f t="array" ref="G7">_xll.FDS(A7,"FG_TOTAL_RETURNC(0,-12AM)")</f>
        <v>26.588785000000001</v>
      </c>
      <c r="H7" s="234" cm="1">
        <f t="array" ref="H7">_xlfn.PERCENTRANK.EXC(_xlfn._xlws.FILTER($E$3:$E$32, ISNUMBER($E$3:$E$32)),E7)</f>
        <v>0.57999999999999996</v>
      </c>
      <c r="I7" s="234" cm="1">
        <f t="array" ref="I7">_xlfn.PERCENTRANK.EXC(_xlfn._xlws.FILTER($C$3:$C$32, ISNUMBER($C$3:$C$32)),C7)</f>
        <v>0.38700000000000001</v>
      </c>
      <c r="J7" s="234" cm="1">
        <f t="array" ref="J7">_xlfn.PERCENTRANK.EXC(_xlfn._xlws.FILTER($D$3:$D$32, ISNUMBER($D$3:$D$32)),D7)</f>
        <v>0.45100000000000001</v>
      </c>
      <c r="K7" s="4">
        <f t="shared" si="0"/>
        <v>0.4995</v>
      </c>
      <c r="L7" s="29" cm="1">
        <f t="array" ref="L7">_xlfn.PERCENTRANK.EXC(_xlfn._xlws.FILTER($K$3:$K$32, ISNUMBER($K$3:$K$32)),K7)</f>
        <v>0.45100000000000001</v>
      </c>
    </row>
    <row r="8" spans="1:12" x14ac:dyDescent="0.3">
      <c r="A8" t="s">
        <v>60</v>
      </c>
      <c r="B8" t="str" cm="1">
        <f t="array" ref="B8">_xll.FDS(A8,"FG_COMPANY_NAME")</f>
        <v>Broadcom Inc.</v>
      </c>
      <c r="C8" s="3" cm="1">
        <f t="array" ref="C8">_xll.FDS(A8,"FG_TOTAL_RETURNC(0,-3AM)")</f>
        <v>43.13749</v>
      </c>
      <c r="D8" s="3" cm="1">
        <f t="array" ref="D8">_xll.FDS(A8,"FG_TOTAL_RETURNC(0,-6AM)")</f>
        <v>85.111469999999997</v>
      </c>
      <c r="E8" s="7" cm="1">
        <f t="array" ref="E8">_xll.FDS(A8,"P_PRICE(0)/P_PRICE_HIGH_PR(0,,,,,,""PRICE"",""INTRA"",""52W"")")</f>
        <v>0.96197520000000003</v>
      </c>
      <c r="F8" s="7" cm="1">
        <f t="array" ref="F8">_xll.FDS(A8,"P_PRICE(0)/P_PRICE_low_PR(0,,,,,,""PRICE"",""INTRA"",""52W"")-1")</f>
        <v>1.6068065</v>
      </c>
      <c r="G8" s="3" cm="1">
        <f t="array" ref="G8">_xll.FDS(A8,"FG_TOTAL_RETURNC(0,-12AM)")</f>
        <v>121.94543</v>
      </c>
      <c r="H8" s="234" cm="1">
        <f t="array" ref="H8">_xlfn.PERCENTRANK.EXC(_xlfn._xlws.FILTER($E$3:$E$32, ISNUMBER($E$3:$E$32)),E8)</f>
        <v>0.54800000000000004</v>
      </c>
      <c r="I8" s="234" cm="1">
        <f t="array" ref="I8">_xlfn.PERCENTRANK.EXC(_xlfn._xlws.FILTER($C$3:$C$32, ISNUMBER($C$3:$C$32)),C8)</f>
        <v>0.93500000000000005</v>
      </c>
      <c r="J8" s="234" cm="1">
        <f t="array" ref="J8">_xlfn.PERCENTRANK.EXC(_xlfn._xlws.FILTER($D$3:$D$32, ISNUMBER($D$3:$D$32)),D8)</f>
        <v>0.90300000000000002</v>
      </c>
      <c r="K8" s="4">
        <f t="shared" si="0"/>
        <v>0.73350000000000004</v>
      </c>
      <c r="L8" s="29" cm="1">
        <f t="array" ref="L8">_xlfn.PERCENTRANK.EXC(_xlfn._xlws.FILTER($K$3:$K$32, ISNUMBER($K$3:$K$32)),K8)</f>
        <v>0.80600000000000005</v>
      </c>
    </row>
    <row r="9" spans="1:12" x14ac:dyDescent="0.3">
      <c r="A9" t="s">
        <v>61</v>
      </c>
      <c r="B9" t="str" cm="1">
        <f t="array" ref="B9">_xll.FDS(A9,"FG_COMPANY_NAME")</f>
        <v>Meta Platforms Inc Class A</v>
      </c>
      <c r="C9" s="3" cm="1">
        <f t="array" ref="C9">_xll.FDS(A9,"FG_TOTAL_RETURNC(0,-3AM)")</f>
        <v>10.949695999999999</v>
      </c>
      <c r="D9" s="3" cm="1">
        <f t="array" ref="D9">_xll.FDS(A9,"FG_TOTAL_RETURNC(0,-6AM)")</f>
        <v>28.305222000000001</v>
      </c>
      <c r="E9" s="7" cm="1">
        <f t="array" ref="E9">_xll.FDS(A9,"P_PRICE(0)/P_PRICE_HIGH_PR(0,,,,,,""PRICE"",""INTRA"",""52W"")")</f>
        <v>0.97833599999999998</v>
      </c>
      <c r="F9" s="7" cm="1">
        <f t="array" ref="F9">_xll.FDS(A9,"P_PRICE(0)/P_PRICE_low_PR(0,,,,,,""PRICE"",""INTRA"",""52W"")-1")</f>
        <v>0.62359319999999996</v>
      </c>
      <c r="G9" s="3" cm="1">
        <f t="array" ref="G9">_xll.FDS(A9,"FG_TOTAL_RETURNC(0,-12AM)")</f>
        <v>46.429813000000003</v>
      </c>
      <c r="H9" s="234" cm="1">
        <f t="array" ref="H9">_xlfn.PERCENTRANK.EXC(_xlfn._xlws.FILTER($E$3:$E$32, ISNUMBER($E$3:$E$32)),E9)</f>
        <v>0.70899999999999996</v>
      </c>
      <c r="I9" s="234" cm="1">
        <f t="array" ref="I9">_xlfn.PERCENTRANK.EXC(_xlfn._xlws.FILTER($C$3:$C$32, ISNUMBER($C$3:$C$32)),C9)</f>
        <v>0.45100000000000001</v>
      </c>
      <c r="J9" s="234" cm="1">
        <f t="array" ref="J9">_xlfn.PERCENTRANK.EXC(_xlfn._xlws.FILTER($D$3:$D$32, ISNUMBER($D$3:$D$32)),D9)</f>
        <v>0.61199999999999999</v>
      </c>
      <c r="K9" s="4">
        <f t="shared" si="0"/>
        <v>0.62024999999999997</v>
      </c>
      <c r="L9" s="29" cm="1">
        <f t="array" ref="L9">_xlfn.PERCENTRANK.EXC(_xlfn._xlws.FILTER($K$3:$K$32, ISNUMBER($K$3:$K$32)),K9)</f>
        <v>0.67700000000000005</v>
      </c>
    </row>
    <row r="10" spans="1:12" x14ac:dyDescent="0.3">
      <c r="A10" t="s">
        <v>62</v>
      </c>
      <c r="B10" t="str" cm="1">
        <f t="array" ref="B10">_xll.FDS(A10,"FG_COMPANY_NAME")</f>
        <v>Saudi Arabian Oil Co.</v>
      </c>
      <c r="C10" s="3" cm="1">
        <f t="array" ref="C10">_xll.FDS(A10,"FG_TOTAL_RETURNC(0,-3AM)")</f>
        <v>-6.4274310000000003</v>
      </c>
      <c r="D10" s="3" cm="1">
        <f t="array" ref="D10">_xll.FDS(A10,"FG_TOTAL_RETURNC(0,-6AM)")</f>
        <v>-6.3740550000000002</v>
      </c>
      <c r="E10" s="7" cm="1">
        <f t="array" ref="E10">_xll.FDS(A10,"P_PRICE(0)/P_PRICE_HIGH_PR(0,,,,,,""PRICE"",""INTRA"",""52W"")")</f>
        <v>0.80517243999999999</v>
      </c>
      <c r="F10" s="7" cm="1">
        <f t="array" ref="F10">_xll.FDS(A10,"P_PRICE(0)/P_PRICE_low_PR(0,,,,,,""PRICE"",""INTRA"",""52W"")-1")</f>
        <v>1.3454795E-2</v>
      </c>
      <c r="G10" s="3" cm="1">
        <f t="array" ref="G10">_xll.FDS(A10,"FG_TOTAL_RETURNC(0,-12AM)")</f>
        <v>-9.3073899999999998</v>
      </c>
      <c r="H10" s="234" cm="1">
        <f t="array" ref="H10">_xlfn.PERCENTRANK.EXC(_xlfn._xlws.FILTER($E$3:$E$32, ISNUMBER($E$3:$E$32)),E10)</f>
        <v>3.2000000000000001E-2</v>
      </c>
      <c r="I10" s="234" cm="1">
        <f t="array" ref="I10">_xlfn.PERCENTRANK.EXC(_xlfn._xlws.FILTER($C$3:$C$32, ISNUMBER($C$3:$C$32)),C10)</f>
        <v>3.2000000000000001E-2</v>
      </c>
      <c r="J10" s="234" cm="1">
        <f t="array" ref="J10">_xlfn.PERCENTRANK.EXC(_xlfn._xlws.FILTER($D$3:$D$32, ISNUMBER($D$3:$D$32)),D10)</f>
        <v>3.2000000000000001E-2</v>
      </c>
      <c r="K10" s="4">
        <f t="shared" si="0"/>
        <v>3.2000000000000001E-2</v>
      </c>
      <c r="L10" s="29" cm="1">
        <f t="array" ref="L10">_xlfn.PERCENTRANK.EXC(_xlfn._xlws.FILTER($K$3:$K$32, ISNUMBER($K$3:$K$32)),K10)</f>
        <v>3.2000000000000001E-2</v>
      </c>
    </row>
    <row r="11" spans="1:12" x14ac:dyDescent="0.3">
      <c r="A11" t="s">
        <v>63</v>
      </c>
      <c r="B11" t="str" cm="1">
        <f t="array" ref="B11">_xll.FDS(A11,"FG_COMPANY_NAME")</f>
        <v>Tesla, Inc.</v>
      </c>
      <c r="C11" s="3" cm="1">
        <f t="array" ref="C11">_xll.FDS(A11,"FG_TOTAL_RETURNC(0,-3AM)")</f>
        <v>28.101348999999999</v>
      </c>
      <c r="D11" s="3" cm="1">
        <f t="array" ref="D11">_xll.FDS(A11,"FG_TOTAL_RETURNC(0,-6AM)")</f>
        <v>68.661500000000004</v>
      </c>
      <c r="E11" s="7" cm="1">
        <f t="array" ref="E11">_xll.FDS(A11,"P_PRICE(0)/P_PRICE_HIGH_PR(0,,,,,,""PRICE"",""INTRA"",""52W"")")</f>
        <v>0.86302060000000003</v>
      </c>
      <c r="F11" s="7" cm="1">
        <f t="array" ref="F11">_xll.FDS(A11,"P_PRICE(0)/P_PRICE_low_PR(0,,,,,,""PRICE"",""INTRA"",""52W"")-1")</f>
        <v>0.98774220000000001</v>
      </c>
      <c r="G11" s="3" cm="1">
        <f t="array" ref="G11">_xll.FDS(A11,"FG_TOTAL_RETURNC(0,-12AM)")</f>
        <v>85.915859999999995</v>
      </c>
      <c r="H11" s="234" cm="1">
        <f t="array" ref="H11">_xlfn.PERCENTRANK.EXC(_xlfn._xlws.FILTER($E$3:$E$32, ISNUMBER($E$3:$E$32)),E11)</f>
        <v>9.6000000000000002E-2</v>
      </c>
      <c r="I11" s="234" cm="1">
        <f t="array" ref="I11">_xlfn.PERCENTRANK.EXC(_xlfn._xlws.FILTER($C$3:$C$32, ISNUMBER($C$3:$C$32)),C11)</f>
        <v>0.80600000000000005</v>
      </c>
      <c r="J11" s="234" cm="1">
        <f t="array" ref="J11">_xlfn.PERCENTRANK.EXC(_xlfn._xlws.FILTER($D$3:$D$32, ISNUMBER($D$3:$D$32)),D11)</f>
        <v>0.87</v>
      </c>
      <c r="K11" s="4">
        <f t="shared" si="0"/>
        <v>0.46699999999999997</v>
      </c>
      <c r="L11" s="29" cm="1">
        <f t="array" ref="L11">_xlfn.PERCENTRANK.EXC(_xlfn._xlws.FILTER($K$3:$K$32, ISNUMBER($K$3:$K$32)),K11)</f>
        <v>0.35399999999999998</v>
      </c>
    </row>
    <row r="12" spans="1:12" x14ac:dyDescent="0.3">
      <c r="A12" t="s">
        <v>64</v>
      </c>
      <c r="B12" t="str" cm="1">
        <f t="array" ref="B12">_xll.FDS(A12,"FG_COMPANY_NAME")</f>
        <v>Taiwan Semiconductor Manufacturing Co., Ltd.</v>
      </c>
      <c r="C12" s="3" cm="1">
        <f t="array" ref="C12">_xll.FDS(A12,"FG_TOTAL_RETURNC(0,-3AM)")</f>
        <v>25.365852</v>
      </c>
      <c r="D12" s="3" cm="1">
        <f t="array" ref="D12">_xll.FDS(A12,"FG_TOTAL_RETURNC(0,-6AM)")</f>
        <v>35.194409999999998</v>
      </c>
      <c r="E12" s="7" cm="1">
        <f t="array" ref="E12">_xll.FDS(A12,"P_PRICE(0)/P_PRICE_HIGH_PR(0,,,,,,""PRICE"",""INTRA"",""52W"")")</f>
        <v>0.99610894999999999</v>
      </c>
      <c r="F12" s="7" cm="1">
        <f t="array" ref="F12">_xll.FDS(A12,"P_PRICE(0)/P_PRICE_low_PR(0,,,,,,""PRICE"",""INTRA"",""52W"")-1")</f>
        <v>0.64102566000000005</v>
      </c>
      <c r="G12" s="3" cm="1">
        <f t="array" ref="G12">_xll.FDS(A12,"FG_TOTAL_RETURNC(0,-12AM)")</f>
        <v>37.424132999999998</v>
      </c>
      <c r="H12" s="234" cm="1">
        <f t="array" ref="H12">_xlfn.PERCENTRANK.EXC(_xlfn._xlws.FILTER($E$3:$E$32, ISNUMBER($E$3:$E$32)),E12)</f>
        <v>0.93500000000000005</v>
      </c>
      <c r="I12" s="234" cm="1">
        <f t="array" ref="I12">_xlfn.PERCENTRANK.EXC(_xlfn._xlws.FILTER($C$3:$C$32, ISNUMBER($C$3:$C$32)),C12)</f>
        <v>0.74099999999999999</v>
      </c>
      <c r="J12" s="234" cm="1">
        <f t="array" ref="J12">_xlfn.PERCENTRANK.EXC(_xlfn._xlws.FILTER($D$3:$D$32, ISNUMBER($D$3:$D$32)),D12)</f>
        <v>0.74099999999999999</v>
      </c>
      <c r="K12" s="4">
        <f t="shared" si="0"/>
        <v>0.83800000000000008</v>
      </c>
      <c r="L12" s="29" cm="1">
        <f t="array" ref="L12">_xlfn.PERCENTRANK.EXC(_xlfn._xlws.FILTER($K$3:$K$32, ISNUMBER($K$3:$K$32)),K12)</f>
        <v>0.90300000000000002</v>
      </c>
    </row>
    <row r="13" spans="1:12" x14ac:dyDescent="0.3">
      <c r="A13" t="s">
        <v>65</v>
      </c>
      <c r="B13" t="str" cm="1">
        <f t="array" ref="B13">_xll.FDS(A13,"FG_COMPANY_NAME")</f>
        <v>Berkshire Hathaway Inc. Class B</v>
      </c>
      <c r="C13" s="3" cm="1">
        <f t="array" ref="C13">_xll.FDS(A13,"FG_TOTAL_RETURNC(0,-3AM)")</f>
        <v>0.15501976000000001</v>
      </c>
      <c r="D13" s="3" cm="1">
        <f t="array" ref="D13">_xll.FDS(A13,"FG_TOTAL_RETURNC(0,-6AM)")</f>
        <v>-4.5880260000000002</v>
      </c>
      <c r="E13" s="7" cm="1">
        <f t="array" ref="E13">_xll.FDS(A13,"P_PRICE(0)/P_PRICE_HIGH_PR(0,,,,,,""PRICE"",""INTRA"",""52W"")")</f>
        <v>0.90576860000000003</v>
      </c>
      <c r="F13" s="7" cm="1">
        <f t="array" ref="F13">_xll.FDS(A13,"P_PRICE(0)/P_PRICE_low_PR(0,,,,,,""PRICE"",""INTRA"",""52W"")-1")</f>
        <v>0.121237755</v>
      </c>
      <c r="G13" s="3" cm="1">
        <f t="array" ref="G13">_xll.FDS(A13,"FG_TOTAL_RETURNC(0,-12AM)")</f>
        <v>8.6789970000000007</v>
      </c>
      <c r="H13" s="234" cm="1">
        <f t="array" ref="H13">_xlfn.PERCENTRANK.EXC(_xlfn._xlws.FILTER($E$3:$E$32, ISNUMBER($E$3:$E$32)),E13)</f>
        <v>0.32200000000000001</v>
      </c>
      <c r="I13" s="234" cm="1">
        <f t="array" ref="I13">_xlfn.PERCENTRANK.EXC(_xlfn._xlws.FILTER($C$3:$C$32, ISNUMBER($C$3:$C$32)),C13)</f>
        <v>0.25800000000000001</v>
      </c>
      <c r="J13" s="234" cm="1">
        <f t="array" ref="J13">_xlfn.PERCENTRANK.EXC(_xlfn._xlws.FILTER($D$3:$D$32, ISNUMBER($D$3:$D$32)),D13)</f>
        <v>0.129</v>
      </c>
      <c r="K13" s="4">
        <f t="shared" si="0"/>
        <v>0.25775000000000003</v>
      </c>
      <c r="L13" s="29" cm="1">
        <f t="array" ref="L13">_xlfn.PERCENTRANK.EXC(_xlfn._xlws.FILTER($K$3:$K$32, ISNUMBER($K$3:$K$32)),K13)</f>
        <v>0.193</v>
      </c>
    </row>
    <row r="14" spans="1:12" x14ac:dyDescent="0.3">
      <c r="A14" t="s">
        <v>66</v>
      </c>
      <c r="B14" t="str" cm="1">
        <f t="array" ref="B14">_xll.FDS(A14,"FG_COMPANY_NAME")</f>
        <v>Oracle Corporation</v>
      </c>
      <c r="C14" s="3" cm="1">
        <f t="array" ref="C14">_xll.FDS(A14,"FG_TOTAL_RETURNC(0,-3AM)")</f>
        <v>45.57197</v>
      </c>
      <c r="D14" s="3" cm="1">
        <f t="array" ref="D14">_xll.FDS(A14,"FG_TOTAL_RETURNC(0,-6AM)")</f>
        <v>106.642105</v>
      </c>
      <c r="E14" s="7" cm="1">
        <f t="array" ref="E14">_xll.FDS(A14,"P_PRICE(0)/P_PRICE_HIGH_PR(0,,,,,,""PRICE"",""INTRA"",""52W"")")</f>
        <v>0.88698949999999999</v>
      </c>
      <c r="F14" s="7" cm="1">
        <f t="array" ref="F14">_xll.FDS(A14,"P_PRICE(0)/P_PRICE_low_PR(0,,,,,,""PRICE"",""INTRA"",""52W"")-1")</f>
        <v>1.5799259999999999</v>
      </c>
      <c r="G14" s="3" cm="1">
        <f t="array" ref="G14">_xll.FDS(A14,"FG_TOTAL_RETURNC(0,-12AM)")</f>
        <v>81.975279999999998</v>
      </c>
      <c r="H14" s="234" cm="1">
        <f t="array" ref="H14">_xlfn.PERCENTRANK.EXC(_xlfn._xlws.FILTER($E$3:$E$32, ISNUMBER($E$3:$E$32)),E14)</f>
        <v>0.193</v>
      </c>
      <c r="I14" s="234" cm="1">
        <f t="array" ref="I14">_xlfn.PERCENTRANK.EXC(_xlfn._xlws.FILTER($C$3:$C$32, ISNUMBER($C$3:$C$32)),C14)</f>
        <v>0.96699999999999997</v>
      </c>
      <c r="J14" s="234" cm="1">
        <f t="array" ref="J14">_xlfn.PERCENTRANK.EXC(_xlfn._xlws.FILTER($D$3:$D$32, ISNUMBER($D$3:$D$32)),D14)</f>
        <v>0.96699999999999997</v>
      </c>
      <c r="K14" s="4">
        <f t="shared" si="0"/>
        <v>0.57999999999999996</v>
      </c>
      <c r="L14" s="29" cm="1">
        <f t="array" ref="L14">_xlfn.PERCENTRANK.EXC(_xlfn._xlws.FILTER($K$3:$K$32, ISNUMBER($K$3:$K$32)),K14)</f>
        <v>0.61199999999999999</v>
      </c>
    </row>
    <row r="15" spans="1:12" x14ac:dyDescent="0.3">
      <c r="A15" t="s">
        <v>67</v>
      </c>
      <c r="B15" t="str" cm="1">
        <f t="array" ref="B15">_xll.FDS(A15,"FG_COMPANY_NAME")</f>
        <v>JPMorgan Chase &amp; Co.</v>
      </c>
      <c r="C15" s="3" cm="1">
        <f t="array" ref="C15">_xll.FDS(A15,"FG_TOTAL_RETURNC(0,-3AM)")</f>
        <v>14.903235</v>
      </c>
      <c r="D15" s="3" cm="1">
        <f t="array" ref="D15">_xll.FDS(A15,"FG_TOTAL_RETURNC(0,-6AM)")</f>
        <v>34.538223000000002</v>
      </c>
      <c r="E15" s="7" cm="1">
        <f t="array" ref="E15">_xll.FDS(A15,"P_PRICE(0)/P_PRICE_HIGH_PR(0,,,,,,""PRICE"",""INTRA"",""52W"")")</f>
        <v>0.99449986000000001</v>
      </c>
      <c r="F15" s="7" cm="1">
        <f t="array" ref="F15">_xll.FDS(A15,"P_PRICE(0)/P_PRICE_low_PR(0,,,,,,""PRICE"",""INTRA"",""52W"")-1")</f>
        <v>0.52943205999999998</v>
      </c>
      <c r="G15" s="3" cm="1">
        <f t="array" ref="G15">_xll.FDS(A15,"FG_TOTAL_RETURNC(0,-12AM)")</f>
        <v>52.123511999999998</v>
      </c>
      <c r="H15" s="234" cm="1">
        <f t="array" ref="H15">_xlfn.PERCENTRANK.EXC(_xlfn._xlws.FILTER($E$3:$E$32, ISNUMBER($E$3:$E$32)),E15)</f>
        <v>0.90300000000000002</v>
      </c>
      <c r="I15" s="234" cm="1">
        <f t="array" ref="I15">_xlfn.PERCENTRANK.EXC(_xlfn._xlws.FILTER($C$3:$C$32, ISNUMBER($C$3:$C$32)),C15)</f>
        <v>0.57999999999999996</v>
      </c>
      <c r="J15" s="234" cm="1">
        <f t="array" ref="J15">_xlfn.PERCENTRANK.EXC(_xlfn._xlws.FILTER($D$3:$D$32, ISNUMBER($D$3:$D$32)),D15)</f>
        <v>0.70899999999999996</v>
      </c>
      <c r="K15" s="4">
        <f t="shared" si="0"/>
        <v>0.77375000000000005</v>
      </c>
      <c r="L15" s="29" cm="1">
        <f t="array" ref="L15">_xlfn.PERCENTRANK.EXC(_xlfn._xlws.FILTER($K$3:$K$32, ISNUMBER($K$3:$K$32)),K15)</f>
        <v>0.87</v>
      </c>
    </row>
    <row r="16" spans="1:12" x14ac:dyDescent="0.3">
      <c r="A16" t="s">
        <v>68</v>
      </c>
      <c r="B16" t="str" cm="1">
        <f t="array" ref="B16">_xll.FDS(A16,"FG_COMPANY_NAME")</f>
        <v>Walmart Inc.</v>
      </c>
      <c r="C16" s="3" cm="1">
        <f t="array" ref="C16">_xll.FDS(A16,"FG_TOTAL_RETURNC(0,-3AM)")</f>
        <v>9.9406359999999996</v>
      </c>
      <c r="D16" s="3" cm="1">
        <f t="array" ref="D16">_xll.FDS(A16,"FG_TOTAL_RETURNC(0,-6AM)")</f>
        <v>22.084271999999999</v>
      </c>
      <c r="E16" s="7" cm="1">
        <f t="array" ref="E16">_xll.FDS(A16,"P_PRICE(0)/P_PRICE_HIGH_PR(0,,,,,,""PRICE"",""INTRA"",""52W"")")</f>
        <v>0.98214619999999997</v>
      </c>
      <c r="F16" s="7" cm="1">
        <f t="array" ref="F16">_xll.FDS(A16,"P_PRICE(0)/P_PRICE_low_PR(0,,,,,,""PRICE"",""INTRA"",""52W"")-1")</f>
        <v>0.33462380000000003</v>
      </c>
      <c r="G16" s="3" cm="1">
        <f t="array" ref="G16">_xll.FDS(A16,"FG_TOTAL_RETURNC(0,-12AM)")</f>
        <v>29.628014</v>
      </c>
      <c r="H16" s="234" cm="1">
        <f t="array" ref="H16">_xlfn.PERCENTRANK.EXC(_xlfn._xlws.FILTER($E$3:$E$32, ISNUMBER($E$3:$E$32)),E16)</f>
        <v>0.77400000000000002</v>
      </c>
      <c r="I16" s="234" cm="1">
        <f t="array" ref="I16">_xlfn.PERCENTRANK.EXC(_xlfn._xlws.FILTER($C$3:$C$32, ISNUMBER($C$3:$C$32)),C16)</f>
        <v>0.41899999999999998</v>
      </c>
      <c r="J16" s="234" cm="1">
        <f t="array" ref="J16">_xlfn.PERCENTRANK.EXC(_xlfn._xlws.FILTER($D$3:$D$32, ISNUMBER($D$3:$D$32)),D16)</f>
        <v>0.51600000000000001</v>
      </c>
      <c r="K16" s="4">
        <f t="shared" si="0"/>
        <v>0.62075000000000002</v>
      </c>
      <c r="L16" s="29" cm="1">
        <f t="array" ref="L16">_xlfn.PERCENTRANK.EXC(_xlfn._xlws.FILTER($K$3:$K$32, ISNUMBER($K$3:$K$32)),K16)</f>
        <v>0.70899999999999996</v>
      </c>
    </row>
    <row r="17" spans="1:12" x14ac:dyDescent="0.3">
      <c r="A17" t="s">
        <v>69</v>
      </c>
      <c r="B17" t="str" cm="1">
        <f t="array" ref="B17">_xll.FDS(A17,"FG_COMPANY_NAME")</f>
        <v>Tencent Holdings Ltd</v>
      </c>
      <c r="C17" s="3" cm="1">
        <f t="array" ref="C17">_xll.FDS(A17,"FG_TOTAL_RETURNC(0,-3AM)")</f>
        <v>26.594698000000001</v>
      </c>
      <c r="D17" s="3" cm="1">
        <f t="array" ref="D17">_xll.FDS(A17,"FG_TOTAL_RETURNC(0,-6AM)")</f>
        <v>24.777294000000001</v>
      </c>
      <c r="E17" s="7" cm="1">
        <f t="array" ref="E17">_xll.FDS(A17,"P_PRICE(0)/P_PRICE_HIGH_PR(0,,,,,,""PRICE"",""INTRA"",""52W"")")</f>
        <v>0.99307160000000005</v>
      </c>
      <c r="F17" s="7" cm="1">
        <f t="array" ref="F17">_xll.FDS(A17,"P_PRICE(0)/P_PRICE_low_PR(0,,,,,,""PRICE"",""INTRA"",""52W"")-1")</f>
        <v>0.76809216000000002</v>
      </c>
      <c r="G17" s="3" cm="1">
        <f t="array" ref="G17">_xll.FDS(A17,"FG_TOTAL_RETURNC(0,-12AM)")</f>
        <v>72.237570000000005</v>
      </c>
      <c r="H17" s="234" cm="1">
        <f t="array" ref="H17">_xlfn.PERCENTRANK.EXC(_xlfn._xlws.FILTER($E$3:$E$32, ISNUMBER($E$3:$E$32)),E17)</f>
        <v>0.87</v>
      </c>
      <c r="I17" s="234" cm="1">
        <f t="array" ref="I17">_xlfn.PERCENTRANK.EXC(_xlfn._xlws.FILTER($C$3:$C$32, ISNUMBER($C$3:$C$32)),C17)</f>
        <v>0.77400000000000002</v>
      </c>
      <c r="J17" s="234" cm="1">
        <f t="array" ref="J17">_xlfn.PERCENTRANK.EXC(_xlfn._xlws.FILTER($D$3:$D$32, ISNUMBER($D$3:$D$32)),D17)</f>
        <v>0.54800000000000004</v>
      </c>
      <c r="K17" s="4">
        <f t="shared" si="0"/>
        <v>0.76550000000000007</v>
      </c>
      <c r="L17" s="29" cm="1">
        <f t="array" ref="L17">_xlfn.PERCENTRANK.EXC(_xlfn._xlws.FILTER($K$3:$K$32, ISNUMBER($K$3:$K$32)),K17)</f>
        <v>0.83799999999999997</v>
      </c>
    </row>
    <row r="18" spans="1:12" x14ac:dyDescent="0.3">
      <c r="A18" t="s">
        <v>70</v>
      </c>
      <c r="B18" t="str" cm="1">
        <f t="array" ref="B18">_xll.FDS(A18,"FG_COMPANY_NAME")</f>
        <v>Eli Lilly and Company</v>
      </c>
      <c r="C18" s="3" cm="1">
        <f t="array" ref="C18">_xll.FDS(A18,"FG_TOTAL_RETURNC(0,-3AM)")</f>
        <v>-5.1059010000000002</v>
      </c>
      <c r="D18" s="3" cm="1">
        <f t="array" ref="D18">_xll.FDS(A18,"FG_TOTAL_RETURNC(0,-6AM)")</f>
        <v>-5.6075689999999998</v>
      </c>
      <c r="E18" s="7" cm="1">
        <f t="array" ref="E18">_xll.FDS(A18,"P_PRICE(0)/P_PRICE_HIGH_PR(0,,,,,,""PRICE"",""INTRA"",""52W"")")</f>
        <v>0.81364250000000005</v>
      </c>
      <c r="F18" s="7" cm="1">
        <f t="array" ref="F18">_xll.FDS(A18,"P_PRICE(0)/P_PRICE_low_PR(0,,,,,,""PRICE"",""INTRA"",""52W"")-1")</f>
        <v>0.22592902000000001</v>
      </c>
      <c r="G18" s="3" cm="1">
        <f t="array" ref="G18">_xll.FDS(A18,"FG_TOTAL_RETURNC(0,-12AM)")</f>
        <v>-16.563665</v>
      </c>
      <c r="H18" s="234" cm="1">
        <f t="array" ref="H18">_xlfn.PERCENTRANK.EXC(_xlfn._xlws.FILTER($E$3:$E$32, ISNUMBER($E$3:$E$32)),E18)</f>
        <v>6.4000000000000001E-2</v>
      </c>
      <c r="I18" s="234" cm="1">
        <f t="array" ref="I18">_xlfn.PERCENTRANK.EXC(_xlfn._xlws.FILTER($C$3:$C$32, ISNUMBER($C$3:$C$32)),C18)</f>
        <v>6.4000000000000001E-2</v>
      </c>
      <c r="J18" s="234" cm="1">
        <f t="array" ref="J18">_xlfn.PERCENTRANK.EXC(_xlfn._xlws.FILTER($D$3:$D$32, ISNUMBER($D$3:$D$32)),D18)</f>
        <v>6.4000000000000001E-2</v>
      </c>
      <c r="K18" s="4">
        <f t="shared" si="0"/>
        <v>6.4000000000000001E-2</v>
      </c>
      <c r="L18" s="29" cm="1">
        <f t="array" ref="L18">_xlfn.PERCENTRANK.EXC(_xlfn._xlws.FILTER($K$3:$K$32, ISNUMBER($K$3:$K$32)),K18)</f>
        <v>6.4000000000000001E-2</v>
      </c>
    </row>
    <row r="19" spans="1:12" s="1" customFormat="1" x14ac:dyDescent="0.3">
      <c r="A19" t="s">
        <v>71</v>
      </c>
      <c r="B19" t="str" cm="1">
        <f t="array" ref="B19">_xll.FDS(A19,"FG_COMPANY_NAME")</f>
        <v>Visa Inc. Class A</v>
      </c>
      <c r="C19" s="3" cm="1">
        <f t="array" ref="C19">_xll.FDS(A19,"FG_TOTAL_RETURNC(0,-3AM)")</f>
        <v>-4.1786490000000001</v>
      </c>
      <c r="D19" s="3" cm="1">
        <f t="array" ref="D19">_xll.FDS(A19,"FG_TOTAL_RETURNC(0,-6AM)")</f>
        <v>2.8300405</v>
      </c>
      <c r="E19" s="7" cm="1">
        <f t="array" ref="E19">_xll.FDS(A19,"P_PRICE(0)/P_PRICE_HIGH_PR(0,,,,,,""PRICE"",""INTRA"",""52W"")")</f>
        <v>0.90551512999999995</v>
      </c>
      <c r="F19" s="7" cm="1">
        <f t="array" ref="F19">_xll.FDS(A19,"P_PRICE(0)/P_PRICE_low_PR(0,,,,,,""PRICE"",""INTRA"",""52W"")-1")</f>
        <v>0.26768064000000003</v>
      </c>
      <c r="G19" s="3" cm="1">
        <f t="array" ref="G19">_xll.FDS(A19,"FG_TOTAL_RETURNC(0,-12AM)")</f>
        <v>17.878937000000001</v>
      </c>
      <c r="H19" s="234" cm="1">
        <f t="array" ref="H19">_xlfn.PERCENTRANK.EXC(_xlfn._xlws.FILTER($E$3:$E$32, ISNUMBER($E$3:$E$32)),E19)</f>
        <v>0.28999999999999998</v>
      </c>
      <c r="I19" s="234" cm="1">
        <f t="array" ref="I19">_xlfn.PERCENTRANK.EXC(_xlfn._xlws.FILTER($C$3:$C$32, ISNUMBER($C$3:$C$32)),C19)</f>
        <v>9.6000000000000002E-2</v>
      </c>
      <c r="J19" s="234" cm="1">
        <f t="array" ref="J19">_xlfn.PERCENTRANK.EXC(_xlfn._xlws.FILTER($D$3:$D$32, ISNUMBER($D$3:$D$32)),D19)</f>
        <v>0.161</v>
      </c>
      <c r="K19" s="4">
        <f t="shared" si="0"/>
        <v>0.20924999999999999</v>
      </c>
      <c r="L19" s="29" cm="1">
        <f t="array" ref="L19">_xlfn.PERCENTRANK.EXC(_xlfn._xlws.FILTER($K$3:$K$32, ISNUMBER($K$3:$K$32)),K19)</f>
        <v>0.161</v>
      </c>
    </row>
    <row r="20" spans="1:12" x14ac:dyDescent="0.3">
      <c r="A20" t="s">
        <v>72</v>
      </c>
      <c r="B20" t="str" cm="1">
        <f t="array" ref="B20">_xll.FDS(A20,"FG_COMPANY_NAME")</f>
        <v>Mastercard Incorporated Class A</v>
      </c>
      <c r="C20" s="3" cm="1">
        <f t="array" ref="C20">_xll.FDS(A20,"FG_TOTAL_RETURNC(0,-3AM)")</f>
        <v>3.2600045</v>
      </c>
      <c r="D20" s="3" cm="1">
        <f t="array" ref="D20">_xll.FDS(A20,"FG_TOTAL_RETURNC(0,-6AM)")</f>
        <v>11.453723999999999</v>
      </c>
      <c r="E20" s="7" cm="1">
        <f t="array" ref="E20">_xll.FDS(A20,"P_PRICE(0)/P_PRICE_HIGH_PR(0,,,,,,""PRICE"",""INTRA"",""52W"")")</f>
        <v>0.97449182999999995</v>
      </c>
      <c r="F20" s="7" cm="1">
        <f t="array" ref="F20">_xll.FDS(A20,"P_PRICE(0)/P_PRICE_low_PR(0,,,,,,""PRICE"",""INTRA"",""52W"")-1")</f>
        <v>0.25952016999999999</v>
      </c>
      <c r="G20" s="3" cm="1">
        <f t="array" ref="G20">_xll.FDS(A20,"FG_TOTAL_RETURNC(0,-12AM)")</f>
        <v>18.490196000000001</v>
      </c>
      <c r="H20" s="234" cm="1">
        <f t="array" ref="H20">_xlfn.PERCENTRANK.EXC(_xlfn._xlws.FILTER($E$3:$E$32, ISNUMBER($E$3:$E$32)),E20)</f>
        <v>0.64500000000000002</v>
      </c>
      <c r="I20" s="234" cm="1">
        <f t="array" ref="I20">_xlfn.PERCENTRANK.EXC(_xlfn._xlws.FILTER($C$3:$C$32, ISNUMBER($C$3:$C$32)),C20)</f>
        <v>0.32200000000000001</v>
      </c>
      <c r="J20" s="234" cm="1">
        <f t="array" ref="J20">_xlfn.PERCENTRANK.EXC(_xlfn._xlws.FILTER($D$3:$D$32, ISNUMBER($D$3:$D$32)),D20)</f>
        <v>0.35399999999999998</v>
      </c>
      <c r="K20" s="4">
        <f t="shared" si="0"/>
        <v>0.49150000000000005</v>
      </c>
      <c r="L20" s="29" cm="1">
        <f t="array" ref="L20">_xlfn.PERCENTRANK.EXC(_xlfn._xlws.FILTER($K$3:$K$32, ISNUMBER($K$3:$K$32)),K20)</f>
        <v>0.41899999999999998</v>
      </c>
    </row>
    <row r="21" spans="1:12" x14ac:dyDescent="0.3">
      <c r="A21" t="s">
        <v>73</v>
      </c>
      <c r="B21" t="str" cm="1">
        <f t="array" ref="B21">_xll.FDS(A21,"FG_COMPANY_NAME")</f>
        <v>Netflix, Inc.</v>
      </c>
      <c r="C21" s="3" cm="1">
        <f t="array" ref="C21">_xll.FDS(A21,"FG_TOTAL_RETURNC(0,-3AM)")</f>
        <v>-2.0271718999999999</v>
      </c>
      <c r="D21" s="3" cm="1">
        <f t="array" ref="D21">_xll.FDS(A21,"FG_TOTAL_RETURNC(0,-6AM)")</f>
        <v>30.774509999999999</v>
      </c>
      <c r="E21" s="7" cm="1">
        <f t="array" ref="E21">_xll.FDS(A21,"P_PRICE(0)/P_PRICE_HIGH_PR(0,,,,,,""PRICE"",""INTRA"",""52W"")")</f>
        <v>0.89513474999999998</v>
      </c>
      <c r="F21" s="7" cm="1">
        <f t="array" ref="F21">_xll.FDS(A21,"P_PRICE(0)/P_PRICE_low_PR(0,,,,,,""PRICE"",""INTRA"",""52W"")-1")</f>
        <v>0.77097713999999995</v>
      </c>
      <c r="G21" s="3" cm="1">
        <f t="array" ref="G21">_xll.FDS(A21,"FG_TOTAL_RETURNC(0,-12AM)")</f>
        <v>72.363240000000005</v>
      </c>
      <c r="H21" s="234" cm="1">
        <f t="array" ref="H21">_xlfn.PERCENTRANK.EXC(_xlfn._xlws.FILTER($E$3:$E$32, ISNUMBER($E$3:$E$32)),E21)</f>
        <v>0.22500000000000001</v>
      </c>
      <c r="I21" s="234" cm="1">
        <f t="array" ref="I21">_xlfn.PERCENTRANK.EXC(_xlfn._xlws.FILTER($C$3:$C$32, ISNUMBER($C$3:$C$32)),C21)</f>
        <v>0.161</v>
      </c>
      <c r="J21" s="234" cm="1">
        <f t="array" ref="J21">_xlfn.PERCENTRANK.EXC(_xlfn._xlws.FILTER($D$3:$D$32, ISNUMBER($D$3:$D$32)),D21)</f>
        <v>0.64500000000000002</v>
      </c>
      <c r="K21" s="4">
        <f t="shared" si="0"/>
        <v>0.314</v>
      </c>
      <c r="L21" s="29" cm="1">
        <f t="array" ref="L21">_xlfn.PERCENTRANK.EXC(_xlfn._xlws.FILTER($K$3:$K$32, ISNUMBER($K$3:$K$32)),K21)</f>
        <v>0.25800000000000001</v>
      </c>
    </row>
    <row r="22" spans="1:12" x14ac:dyDescent="0.3">
      <c r="A22" t="s">
        <v>74</v>
      </c>
      <c r="B22" t="str" cm="1">
        <f t="array" ref="B22">_xll.FDS(A22,"FG_COMPANY_NAME")</f>
        <v>Exxon Mobil Corporation</v>
      </c>
      <c r="C22" s="3" cm="1">
        <f t="array" ref="C22">_xll.FDS(A22,"FG_TOTAL_RETURNC(0,-3AM)")</f>
        <v>2.9037595</v>
      </c>
      <c r="D22" s="3" cm="1">
        <f t="array" ref="D22">_xll.FDS(A22,"FG_TOTAL_RETURNC(0,-6AM)")</f>
        <v>4.3802260000000004</v>
      </c>
      <c r="E22" s="7" cm="1">
        <f t="array" ref="E22">_xll.FDS(A22,"P_PRICE(0)/P_PRICE_HIGH_PR(0,,,,,,""PRICE"",""INTRA"",""52W"")")</f>
        <v>0.90770936000000002</v>
      </c>
      <c r="F22" s="7" cm="1">
        <f t="array" ref="F22">_xll.FDS(A22,"P_PRICE(0)/P_PRICE_low_PR(0,,,,,,""PRICE"",""INTRA"",""52W"")-1")</f>
        <v>0.17259705</v>
      </c>
      <c r="G22" s="3" cm="1">
        <f t="array" ref="G22">_xll.FDS(A22,"FG_TOTAL_RETURNC(0,-12AM)")</f>
        <v>5.4446219999999999</v>
      </c>
      <c r="H22" s="234" cm="1">
        <f t="array" ref="H22">_xlfn.PERCENTRANK.EXC(_xlfn._xlws.FILTER($E$3:$E$32, ISNUMBER($E$3:$E$32)),E22)</f>
        <v>0.35399999999999998</v>
      </c>
      <c r="I22" s="234" cm="1">
        <f t="array" ref="I22">_xlfn.PERCENTRANK.EXC(_xlfn._xlws.FILTER($C$3:$C$32, ISNUMBER($C$3:$C$32)),C22)</f>
        <v>0.28999999999999998</v>
      </c>
      <c r="J22" s="234" cm="1">
        <f t="array" ref="J22">_xlfn.PERCENTRANK.EXC(_xlfn._xlws.FILTER($D$3:$D$32, ISNUMBER($D$3:$D$32)),D22)</f>
        <v>0.22500000000000001</v>
      </c>
      <c r="K22" s="4">
        <f t="shared" si="0"/>
        <v>0.30575000000000002</v>
      </c>
      <c r="L22" s="29" cm="1">
        <f t="array" ref="L22">_xlfn.PERCENTRANK.EXC(_xlfn._xlws.FILTER($K$3:$K$32, ISNUMBER($K$3:$K$32)),K22)</f>
        <v>0.22500000000000001</v>
      </c>
    </row>
    <row r="23" spans="1:12" x14ac:dyDescent="0.3">
      <c r="A23" t="s">
        <v>75</v>
      </c>
      <c r="B23" t="str" cm="1">
        <f t="array" ref="B23">_xll.FDS(A23,"FG_COMPANY_NAME")</f>
        <v>Johnson &amp; Johnson</v>
      </c>
      <c r="C23" s="3" cm="1">
        <f t="array" ref="C23">_xll.FDS(A23,"FG_TOTAL_RETURNC(0,-3AM)")</f>
        <v>14.521181</v>
      </c>
      <c r="D23" s="3" cm="1">
        <f t="array" ref="D23">_xll.FDS(A23,"FG_TOTAL_RETURNC(0,-6AM)")</f>
        <v>10.10853</v>
      </c>
      <c r="E23" s="7" cm="1">
        <f t="array" ref="E23">_xll.FDS(A23,"P_PRICE(0)/P_PRICE_HIGH_PR(0,,,,,,""PRICE"",""INTRA"",""52W"")")</f>
        <v>0.97405609999999998</v>
      </c>
      <c r="F23" s="7" cm="1">
        <f t="array" ref="F23">_xll.FDS(A23,"P_PRICE(0)/P_PRICE_low_PR(0,,,,,,""PRICE"",""INTRA"",""52W"")-1")</f>
        <v>0.25433623999999999</v>
      </c>
      <c r="G23" s="3" cm="1">
        <f t="array" ref="G23">_xll.FDS(A23,"FG_TOTAL_RETURNC(0,-12AM)")</f>
        <v>9.0796109999999999</v>
      </c>
      <c r="H23" s="234" cm="1">
        <f t="array" ref="H23">_xlfn.PERCENTRANK.EXC(_xlfn._xlws.FILTER($E$3:$E$32, ISNUMBER($E$3:$E$32)),E23)</f>
        <v>0.61199999999999999</v>
      </c>
      <c r="I23" s="234" cm="1">
        <f t="array" ref="I23">_xlfn.PERCENTRANK.EXC(_xlfn._xlws.FILTER($C$3:$C$32, ISNUMBER($C$3:$C$32)),C23)</f>
        <v>0.51600000000000001</v>
      </c>
      <c r="J23" s="234" cm="1">
        <f t="array" ref="J23">_xlfn.PERCENTRANK.EXC(_xlfn._xlws.FILTER($D$3:$D$32, ISNUMBER($D$3:$D$32)),D23)</f>
        <v>0.32200000000000001</v>
      </c>
      <c r="K23" s="4">
        <f t="shared" si="0"/>
        <v>0.51549999999999996</v>
      </c>
      <c r="L23" s="29" cm="1">
        <f t="array" ref="L23">_xlfn.PERCENTRANK.EXC(_xlfn._xlws.FILTER($K$3:$K$32, ISNUMBER($K$3:$K$32)),K23)</f>
        <v>0.51600000000000001</v>
      </c>
    </row>
    <row r="24" spans="1:12" x14ac:dyDescent="0.3">
      <c r="A24" t="s">
        <v>76</v>
      </c>
      <c r="B24" t="str" cm="1">
        <f t="array" ref="B24">_xll.FDS(A24,"FG_COMPANY_NAME")</f>
        <v>Costco Wholesale Corporation</v>
      </c>
      <c r="C24" s="3" cm="1">
        <f t="array" ref="C24">_xll.FDS(A24,"FG_TOTAL_RETURNC(0,-3AM)")</f>
        <v>-3.1482934999999999</v>
      </c>
      <c r="D24" s="3" cm="1">
        <f t="array" ref="D24">_xll.FDS(A24,"FG_TOTAL_RETURNC(0,-6AM)")</f>
        <v>5.6065319999999996</v>
      </c>
      <c r="E24" s="7" cm="1">
        <f t="array" ref="E24">_xll.FDS(A24,"P_PRICE(0)/P_PRICE_HIGH_PR(0,,,,,,""PRICE"",""INTRA"",""52W"")")</f>
        <v>0.88298935000000001</v>
      </c>
      <c r="F24" s="7" cm="1">
        <f t="array" ref="F24">_xll.FDS(A24,"P_PRICE(0)/P_PRICE_low_PR(0,,,,,,""PRICE"",""INTRA"",""52W"")-1")</f>
        <v>9.7917439999999994E-2</v>
      </c>
      <c r="G24" s="3" cm="1">
        <f t="array" ref="G24">_xll.FDS(A24,"FG_TOTAL_RETURNC(0,-12AM)")</f>
        <v>5.4031013999999997</v>
      </c>
      <c r="H24" s="234" cm="1">
        <f t="array" ref="H24">_xlfn.PERCENTRANK.EXC(_xlfn._xlws.FILTER($E$3:$E$32, ISNUMBER($E$3:$E$32)),E24)</f>
        <v>0.161</v>
      </c>
      <c r="I24" s="234" cm="1">
        <f t="array" ref="I24">_xlfn.PERCENTRANK.EXC(_xlfn._xlws.FILTER($C$3:$C$32, ISNUMBER($C$3:$C$32)),C24)</f>
        <v>0.129</v>
      </c>
      <c r="J24" s="234" cm="1">
        <f t="array" ref="J24">_xlfn.PERCENTRANK.EXC(_xlfn._xlws.FILTER($D$3:$D$32, ISNUMBER($D$3:$D$32)),D24)</f>
        <v>0.25800000000000001</v>
      </c>
      <c r="K24" s="4">
        <f t="shared" si="0"/>
        <v>0.17725000000000002</v>
      </c>
      <c r="L24" s="29" cm="1">
        <f t="array" ref="L24">_xlfn.PERCENTRANK.EXC(_xlfn._xlws.FILTER($K$3:$K$32, ISNUMBER($K$3:$K$32)),K24)</f>
        <v>0.129</v>
      </c>
    </row>
    <row r="25" spans="1:12" x14ac:dyDescent="0.3">
      <c r="A25" t="s">
        <v>77</v>
      </c>
      <c r="B25" t="str" cm="1">
        <f t="array" ref="B25">_xll.FDS(A25,"FG_COMPANY_NAME")</f>
        <v>Home Depot, Inc.</v>
      </c>
      <c r="C25" s="3" cm="1">
        <f t="array" ref="C25">_xll.FDS(A25,"FG_TOTAL_RETURNC(0,-3AM)")</f>
        <v>19.867789999999999</v>
      </c>
      <c r="D25" s="3" cm="1">
        <f t="array" ref="D25">_xll.FDS(A25,"FG_TOTAL_RETURNC(0,-6AM)")</f>
        <v>21.386849999999999</v>
      </c>
      <c r="E25" s="7" cm="1">
        <f t="array" ref="E25">_xll.FDS(A25,"P_PRICE(0)/P_PRICE_HIGH_PR(0,,,,,,""PRICE"",""INTRA"",""52W"")")</f>
        <v>0.95921440000000002</v>
      </c>
      <c r="F25" s="7" cm="1">
        <f t="array" ref="F25">_xll.FDS(A25,"P_PRICE(0)/P_PRICE_low_PR(0,,,,,,""PRICE"",""INTRA"",""52W"")-1")</f>
        <v>0.29156326999999999</v>
      </c>
      <c r="G25" s="3" cm="1">
        <f t="array" ref="G25">_xll.FDS(A25,"FG_TOTAL_RETURNC(0,-12AM)")</f>
        <v>12.962902</v>
      </c>
      <c r="H25" s="234" cm="1">
        <f t="array" ref="H25">_xlfn.PERCENTRANK.EXC(_xlfn._xlws.FILTER($E$3:$E$32, ISNUMBER($E$3:$E$32)),E25)</f>
        <v>0.51600000000000001</v>
      </c>
      <c r="I25" s="234" cm="1">
        <f t="array" ref="I25">_xlfn.PERCENTRANK.EXC(_xlfn._xlws.FILTER($C$3:$C$32, ISNUMBER($C$3:$C$32)),C25)</f>
        <v>0.61199999999999999</v>
      </c>
      <c r="J25" s="234" cm="1">
        <f t="array" ref="J25">_xlfn.PERCENTRANK.EXC(_xlfn._xlws.FILTER($D$3:$D$32, ISNUMBER($D$3:$D$32)),D25)</f>
        <v>0.48299999999999998</v>
      </c>
      <c r="K25" s="4">
        <f t="shared" si="0"/>
        <v>0.53175000000000006</v>
      </c>
      <c r="L25" s="29" cm="1">
        <f t="array" ref="L25">_xlfn.PERCENTRANK.EXC(_xlfn._xlws.FILTER($K$3:$K$32, ISNUMBER($K$3:$K$32)),K25)</f>
        <v>0.54800000000000004</v>
      </c>
    </row>
    <row r="26" spans="1:12" x14ac:dyDescent="0.3">
      <c r="A26" t="s">
        <v>78</v>
      </c>
      <c r="B26" t="str" cm="1">
        <f t="array" ref="B26">_xll.FDS(A26,"FG_COMPANY_NAME")</f>
        <v>Palantir Technologies Inc. Class A</v>
      </c>
      <c r="C26" s="3" cm="1">
        <f t="array" ref="C26">_xll.FDS(A26,"FG_TOTAL_RETURNC(0,-3AM)")</f>
        <v>20.401657</v>
      </c>
      <c r="D26" s="3" cm="1">
        <f t="array" ref="D26">_xll.FDS(A26,"FG_TOTAL_RETURNC(0,-6AM)")</f>
        <v>97.425780000000003</v>
      </c>
      <c r="E26" s="7" cm="1">
        <f t="array" ref="E26">_xll.FDS(A26,"P_PRICE(0)/P_PRICE_HIGH_PR(0,,,,,,""PRICE"",""INTRA"",""52W"")")</f>
        <v>0.89610522999999997</v>
      </c>
      <c r="F26" s="7" cm="1">
        <f t="array" ref="F26">_xll.FDS(A26,"P_PRICE(0)/P_PRICE_low_PR(0,,,,,,""PRICE"",""INTRA"",""52W"")-1")</f>
        <v>3.7678522999999999</v>
      </c>
      <c r="G26" s="3" cm="1">
        <f t="array" ref="G26">_xll.FDS(A26,"FG_TOTAL_RETURNC(0,-12AM)")</f>
        <v>368.90660000000003</v>
      </c>
      <c r="H26" s="234" cm="1">
        <f t="array" ref="H26">_xlfn.PERCENTRANK.EXC(_xlfn._xlws.FILTER($E$3:$E$32, ISNUMBER($E$3:$E$32)),E26)</f>
        <v>0.25800000000000001</v>
      </c>
      <c r="I26" s="234" cm="1">
        <f t="array" ref="I26">_xlfn.PERCENTRANK.EXC(_xlfn._xlws.FILTER($C$3:$C$32, ISNUMBER($C$3:$C$32)),C26)</f>
        <v>0.67700000000000005</v>
      </c>
      <c r="J26" s="234" cm="1">
        <f t="array" ref="J26">_xlfn.PERCENTRANK.EXC(_xlfn._xlws.FILTER($D$3:$D$32, ISNUMBER($D$3:$D$32)),D26)</f>
        <v>0.93500000000000005</v>
      </c>
      <c r="K26" s="4">
        <f t="shared" si="0"/>
        <v>0.53200000000000003</v>
      </c>
      <c r="L26" s="29" cm="1">
        <f t="array" ref="L26">_xlfn.PERCENTRANK.EXC(_xlfn._xlws.FILTER($K$3:$K$32, ISNUMBER($K$3:$K$32)),K26)</f>
        <v>0.57999999999999996</v>
      </c>
    </row>
    <row r="27" spans="1:12" x14ac:dyDescent="0.3">
      <c r="A27" t="s">
        <v>79</v>
      </c>
      <c r="B27" t="str" cm="1">
        <f t="array" ref="B27">_xll.FDS(A27,"FG_COMPANY_NAME")</f>
        <v>AbbVie, Inc.</v>
      </c>
      <c r="C27" s="3" cm="1">
        <f t="array" ref="C27">_xll.FDS(A27,"FG_TOTAL_RETURNC(0,-3AM)")</f>
        <v>14.305151</v>
      </c>
      <c r="D27" s="3" cm="1">
        <f t="array" ref="D27">_xll.FDS(A27,"FG_TOTAL_RETURNC(0,-6AM)")</f>
        <v>3.9743423</v>
      </c>
      <c r="E27" s="7" cm="1">
        <f t="array" ref="E27">_xll.FDS(A27,"P_PRICE(0)/P_PRICE_HIGH_PR(0,,,,,,""PRICE"",""INTRA"",""52W"")")</f>
        <v>0.97517640000000005</v>
      </c>
      <c r="F27" s="7" cm="1">
        <f t="array" ref="F27">_xll.FDS(A27,"P_PRICE(0)/P_PRICE_low_PR(0,,,,,,""PRICE"",""INTRA"",""52W"")-1")</f>
        <v>0.32018805</v>
      </c>
      <c r="G27" s="3" cm="1">
        <f t="array" ref="G27">_xll.FDS(A27,"FG_TOTAL_RETURNC(0,-12AM)")</f>
        <v>14.489233</v>
      </c>
      <c r="H27" s="234" cm="1">
        <f t="array" ref="H27">_xlfn.PERCENTRANK.EXC(_xlfn._xlws.FILTER($E$3:$E$32, ISNUMBER($E$3:$E$32)),E27)</f>
        <v>0.67700000000000005</v>
      </c>
      <c r="I27" s="234" cm="1">
        <f t="array" ref="I27">_xlfn.PERCENTRANK.EXC(_xlfn._xlws.FILTER($C$3:$C$32, ISNUMBER($C$3:$C$32)),C27)</f>
        <v>0.48299999999999998</v>
      </c>
      <c r="J27" s="234" cm="1">
        <f t="array" ref="J27">_xlfn.PERCENTRANK.EXC(_xlfn._xlws.FILTER($D$3:$D$32, ISNUMBER($D$3:$D$32)),D27)</f>
        <v>0.193</v>
      </c>
      <c r="K27" s="4">
        <f t="shared" si="0"/>
        <v>0.50750000000000006</v>
      </c>
      <c r="L27" s="29" cm="1">
        <f t="array" ref="L27">_xlfn.PERCENTRANK.EXC(_xlfn._xlws.FILTER($K$3:$K$32, ISNUMBER($K$3:$K$32)),K27)</f>
        <v>0.48299999999999998</v>
      </c>
    </row>
    <row r="28" spans="1:12" x14ac:dyDescent="0.3">
      <c r="A28" t="s">
        <v>80</v>
      </c>
      <c r="B28" t="str" cm="1">
        <f t="array" ref="B28">_xll.FDS(A28,"FG_COMPANY_NAME")</f>
        <v>Alibaba Group Holding Limited</v>
      </c>
      <c r="C28" s="3" cm="1">
        <f t="array" ref="C28">_xll.FDS(A28,"FG_TOTAL_RETURNC(0,-3AM)")</f>
        <v>35.961019999999998</v>
      </c>
      <c r="D28" s="3" cm="1">
        <f t="array" ref="D28">_xll.FDS(A28,"FG_TOTAL_RETURNC(0,-6AM)")</f>
        <v>14.907206</v>
      </c>
      <c r="E28" s="7" cm="1">
        <f t="array" ref="E28">_xll.FDS(A28,"P_PRICE(0)/P_PRICE_HIGH_PR(0,,,,,,""PRICE"",""INTRA"",""52W"")")</f>
        <v>0.97895410000000005</v>
      </c>
      <c r="F28" s="7" cm="1">
        <f t="array" ref="F28">_xll.FDS(A28,"P_PRICE(0)/P_PRICE_low_PR(0,,,,,,""PRICE"",""INTRA"",""52W"")-1")</f>
        <v>0.98448610000000003</v>
      </c>
      <c r="G28" s="3" cm="1">
        <f t="array" ref="G28">_xll.FDS(A28,"FG_TOTAL_RETURNC(0,-12AM)")</f>
        <v>90.297554000000005</v>
      </c>
      <c r="H28" s="234" cm="1">
        <f t="array" ref="H28">_xlfn.PERCENTRANK.EXC(_xlfn._xlws.FILTER($E$3:$E$32, ISNUMBER($E$3:$E$32)),E28)</f>
        <v>0.74099999999999999</v>
      </c>
      <c r="I28" s="234" cm="1">
        <f t="array" ref="I28">_xlfn.PERCENTRANK.EXC(_xlfn._xlws.FILTER($C$3:$C$32, ISNUMBER($C$3:$C$32)),C28)</f>
        <v>0.83799999999999997</v>
      </c>
      <c r="J28" s="234" cm="1">
        <f t="array" ref="J28">_xlfn.PERCENTRANK.EXC(_xlfn._xlws.FILTER($D$3:$D$32, ISNUMBER($D$3:$D$32)),D28)</f>
        <v>0.41899999999999998</v>
      </c>
      <c r="K28" s="4">
        <f t="shared" si="0"/>
        <v>0.68474999999999997</v>
      </c>
      <c r="L28" s="29" cm="1">
        <f t="array" ref="L28">_xlfn.PERCENTRANK.EXC(_xlfn._xlws.FILTER($K$3:$K$32, ISNUMBER($K$3:$K$32)),K28)</f>
        <v>0.74099999999999999</v>
      </c>
    </row>
    <row r="29" spans="1:12" x14ac:dyDescent="0.3">
      <c r="A29" t="s">
        <v>81</v>
      </c>
      <c r="B29" t="str" cm="1">
        <f t="array" ref="B29">_xll.FDS(A29,"FG_COMPANY_NAME")</f>
        <v>Bank of America Corp</v>
      </c>
      <c r="C29" s="3" cm="1">
        <f t="array" ref="C29">_xll.FDS(A29,"FG_TOTAL_RETURNC(0,-3AM)")</f>
        <v>14.715171</v>
      </c>
      <c r="D29" s="3" cm="1">
        <f t="array" ref="D29">_xll.FDS(A29,"FG_TOTAL_RETURNC(0,-6AM)")</f>
        <v>25.310718999999999</v>
      </c>
      <c r="E29" s="7" cm="1">
        <f t="array" ref="E29">_xll.FDS(A29,"P_PRICE(0)/P_PRICE_HIGH_PR(0,,,,,,""PRICE"",""INTRA"",""52W"")")</f>
        <v>0.99158347000000002</v>
      </c>
      <c r="F29" s="7" cm="1">
        <f t="array" ref="F29">_xll.FDS(A29,"P_PRICE(0)/P_PRICE_low_PR(0,,,,,,""PRICE"",""INTRA"",""52W"")-1")</f>
        <v>0.53213370000000004</v>
      </c>
      <c r="G29" s="3" cm="1">
        <f t="array" ref="G29">_xll.FDS(A29,"FG_TOTAL_RETURNC(0,-12AM)")</f>
        <v>32.603847999999999</v>
      </c>
      <c r="H29" s="234" cm="1">
        <f t="array" ref="H29">_xlfn.PERCENTRANK.EXC(_xlfn._xlws.FILTER($E$3:$E$32, ISNUMBER($E$3:$E$32)),E29)</f>
        <v>0.80600000000000005</v>
      </c>
      <c r="I29" s="234" cm="1">
        <f t="array" ref="I29">_xlfn.PERCENTRANK.EXC(_xlfn._xlws.FILTER($C$3:$C$32, ISNUMBER($C$3:$C$32)),C29)</f>
        <v>0.54800000000000004</v>
      </c>
      <c r="J29" s="234" cm="1">
        <f t="array" ref="J29">_xlfn.PERCENTRANK.EXC(_xlfn._xlws.FILTER($D$3:$D$32, ISNUMBER($D$3:$D$32)),D29)</f>
        <v>0.57999999999999996</v>
      </c>
      <c r="K29" s="4">
        <f t="shared" si="0"/>
        <v>0.68500000000000005</v>
      </c>
      <c r="L29" s="29" cm="1">
        <f t="array" ref="L29">_xlfn.PERCENTRANK.EXC(_xlfn._xlws.FILTER($K$3:$K$32, ISNUMBER($K$3:$K$32)),K29)</f>
        <v>0.77400000000000002</v>
      </c>
    </row>
    <row r="30" spans="1:12" x14ac:dyDescent="0.3">
      <c r="A30" t="s">
        <v>82</v>
      </c>
      <c r="B30" t="str" cm="1">
        <f t="array" ref="B30">_xll.FDS(A30,"FG_COMPANY_NAME")</f>
        <v>Procter &amp; Gamble Company</v>
      </c>
      <c r="C30" s="3" cm="1">
        <f t="array" ref="C30">_xll.FDS(A30,"FG_TOTAL_RETURNC(0,-3AM)")</f>
        <v>-1.0896980999999999</v>
      </c>
      <c r="D30" s="3" cm="1">
        <f t="array" ref="D30">_xll.FDS(A30,"FG_TOTAL_RETURNC(0,-6AM)")</f>
        <v>-4.660666</v>
      </c>
      <c r="E30" s="7" cm="1">
        <f t="array" ref="E30">_xll.FDS(A30,"P_PRICE(0)/P_PRICE_HIGH_PR(0,,,,,,""PRICE"",""INTRA"",""52W"")")</f>
        <v>0.87596302999999998</v>
      </c>
      <c r="F30" s="7" cm="1">
        <f t="array" ref="F30">_xll.FDS(A30,"P_PRICE(0)/P_PRICE_low_PR(0,,,,,,""PRICE"",""INTRA"",""52W"")-1")</f>
        <v>5.4299235000000001E-2</v>
      </c>
      <c r="G30" s="3" cm="1">
        <f t="array" ref="G30">_xll.FDS(A30,"FG_TOTAL_RETURNC(0,-12AM)")</f>
        <v>-8.5587920000000004</v>
      </c>
      <c r="H30" s="234" cm="1">
        <f t="array" ref="H30">_xlfn.PERCENTRANK.EXC(_xlfn._xlws.FILTER($E$3:$E$32, ISNUMBER($E$3:$E$32)),E30)</f>
        <v>0.129</v>
      </c>
      <c r="I30" s="234" cm="1">
        <f t="array" ref="I30">_xlfn.PERCENTRANK.EXC(_xlfn._xlws.FILTER($C$3:$C$32, ISNUMBER($C$3:$C$32)),C30)</f>
        <v>0.193</v>
      </c>
      <c r="J30" s="234" cm="1">
        <f t="array" ref="J30">_xlfn.PERCENTRANK.EXC(_xlfn._xlws.FILTER($D$3:$D$32, ISNUMBER($D$3:$D$32)),D30)</f>
        <v>9.6000000000000002E-2</v>
      </c>
      <c r="K30" s="4">
        <f t="shared" si="0"/>
        <v>0.13675000000000001</v>
      </c>
      <c r="L30" s="29" cm="1">
        <f t="array" ref="L30">_xlfn.PERCENTRANK.EXC(_xlfn._xlws.FILTER($K$3:$K$32, ISNUMBER($K$3:$K$32)),K30)</f>
        <v>9.6000000000000002E-2</v>
      </c>
    </row>
    <row r="31" spans="1:12" x14ac:dyDescent="0.3">
      <c r="A31" t="s">
        <v>83</v>
      </c>
      <c r="B31" t="str" cm="1">
        <f t="array" ref="B31">_xll.FDS(A31,"FG_COMPANY_NAME")</f>
        <v>Samsung Electronics Co., Ltd.</v>
      </c>
      <c r="C31" s="3" cm="1">
        <f t="array" ref="C31">_xll.FDS(A31,"FG_TOTAL_RETURNC(0,-3AM)")</f>
        <v>39.649082</v>
      </c>
      <c r="D31" s="3" cm="1">
        <f t="array" ref="D31">_xll.FDS(A31,"FG_TOTAL_RETURNC(0,-6AM)")</f>
        <v>46.916972999999999</v>
      </c>
      <c r="E31" s="7" cm="1">
        <f t="array" ref="E31">_xll.FDS(A31,"P_PRICE(0)/P_PRICE_HIGH_PR(0,,,,,,""PRICE"",""INTRA"",""52W"")")</f>
        <v>0.99874216000000005</v>
      </c>
      <c r="F31" s="7" cm="1">
        <f t="array" ref="F31">_xll.FDS(A31,"P_PRICE(0)/P_PRICE_low_PR(0,,,,,,""PRICE"",""INTRA"",""52W"")-1")</f>
        <v>0.59118234999999997</v>
      </c>
      <c r="G31" s="3" cm="1">
        <f t="array" ref="G31">_xll.FDS(A31,"FG_TOTAL_RETURNC(0,-12AM)")</f>
        <v>26.338159999999998</v>
      </c>
      <c r="H31" s="234" cm="1">
        <f t="array" ref="H31">_xlfn.PERCENTRANK.EXC(_xlfn._xlws.FILTER($E$3:$E$32, ISNUMBER($E$3:$E$32)),E31)</f>
        <v>0.96699999999999997</v>
      </c>
      <c r="I31" s="234" cm="1">
        <f t="array" ref="I31">_xlfn.PERCENTRANK.EXC(_xlfn._xlws.FILTER($C$3:$C$32, ISNUMBER($C$3:$C$32)),C31)</f>
        <v>0.87</v>
      </c>
      <c r="J31" s="234" cm="1">
        <f t="array" ref="J31">_xlfn.PERCENTRANK.EXC(_xlfn._xlws.FILTER($D$3:$D$32, ISNUMBER($D$3:$D$32)),D31)</f>
        <v>0.80600000000000005</v>
      </c>
      <c r="K31" s="4">
        <f t="shared" si="0"/>
        <v>0.90249999999999997</v>
      </c>
      <c r="L31" s="29" cm="1">
        <f t="array" ref="L31">_xlfn.PERCENTRANK.EXC(_xlfn._xlws.FILTER($K$3:$K$32, ISNUMBER($K$3:$K$32)),K31)</f>
        <v>0.96699999999999997</v>
      </c>
    </row>
    <row r="32" spans="1:12" x14ac:dyDescent="0.3">
      <c r="A32" t="s">
        <v>84</v>
      </c>
      <c r="B32" t="str" cm="1">
        <f t="array" ref="B32">_xll.FDS(A32,"FG_COMPANY_NAME")</f>
        <v>Industrial and Commercial Bank of China Limited Class H</v>
      </c>
      <c r="C32" s="3" cm="1">
        <f t="array" ref="C32">_xll.FDS(A32,"FG_TOTAL_RETURNC(0,-3AM)")</f>
        <v>-0.38639307000000001</v>
      </c>
      <c r="D32" s="3" cm="1">
        <f t="array" ref="D32">_xll.FDS(A32,"FG_TOTAL_RETURNC(0,-6AM)")</f>
        <v>8.4289664999999996</v>
      </c>
      <c r="E32" s="7" cm="1">
        <f t="array" ref="E32">_xll.FDS(A32,"P_PRICE(0)/P_PRICE_HIGH_PR(0,,,,,,""PRICE"",""INTRA"",""52W"")")</f>
        <v>0.91820984999999999</v>
      </c>
      <c r="F32" s="7" cm="1">
        <f t="array" ref="F32">_xll.FDS(A32,"P_PRICE(0)/P_PRICE_low_PR(0,,,,,,""PRICE"",""INTRA"",""52W"")-1")</f>
        <v>0.3967135</v>
      </c>
      <c r="G32" s="3" cm="1">
        <f t="array" ref="G32">_xll.FDS(A32,"FG_TOTAL_RETURNC(0,-12AM)")</f>
        <v>48.412939999999999</v>
      </c>
      <c r="H32" s="234" cm="1">
        <f t="array" ref="H32">_xlfn.PERCENTRANK.EXC(_xlfn._xlws.FILTER($E$3:$E$32, ISNUMBER($E$3:$E$32)),E32)</f>
        <v>0.45100000000000001</v>
      </c>
      <c r="I32" s="234" cm="1">
        <f t="array" ref="I32">_xlfn.PERCENTRANK.EXC(_xlfn._xlws.FILTER($C$3:$C$32, ISNUMBER($C$3:$C$32)),C32)</f>
        <v>0.22500000000000001</v>
      </c>
      <c r="J32" s="234" cm="1">
        <f t="array" ref="J32">_xlfn.PERCENTRANK.EXC(_xlfn._xlws.FILTER($D$3:$D$32, ISNUMBER($D$3:$D$32)),D32)</f>
        <v>0.28999999999999998</v>
      </c>
      <c r="K32" s="4">
        <f t="shared" si="0"/>
        <v>0.35425000000000001</v>
      </c>
      <c r="L32" s="29" cm="1">
        <f t="array" ref="L32">_xlfn.PERCENTRANK.EXC(_xlfn._xlws.FILTER($K$3:$K$32, ISNUMBER($K$3:$K$32)),K32)</f>
        <v>0.28999999999999998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2"/>
  <sheetViews>
    <sheetView topLeftCell="A10" workbookViewId="0">
      <selection activeCell="J3" sqref="J3:J32"/>
    </sheetView>
  </sheetViews>
  <sheetFormatPr defaultRowHeight="14.4" x14ac:dyDescent="0.3"/>
  <cols>
    <col min="1" max="1" width="13.88671875" customWidth="1"/>
    <col min="2" max="2" width="25.44140625" bestFit="1" customWidth="1"/>
    <col min="3" max="3" width="26" bestFit="1" customWidth="1"/>
    <col min="4" max="4" width="24.21875" customWidth="1"/>
    <col min="5" max="5" width="22.77734375" bestFit="1" customWidth="1"/>
    <col min="6" max="6" width="26" style="19" bestFit="1" customWidth="1"/>
    <col min="7" max="7" width="23.5546875" style="19" bestFit="1" customWidth="1"/>
    <col min="8" max="8" width="22.77734375" style="19" bestFit="1" customWidth="1"/>
    <col min="9" max="9" width="14.77734375" bestFit="1" customWidth="1"/>
    <col min="10" max="10" width="12.33203125" bestFit="1" customWidth="1"/>
  </cols>
  <sheetData>
    <row r="1" spans="1:10" ht="15" thickBot="1" x14ac:dyDescent="0.35">
      <c r="F1" s="51">
        <f>INPUT!C32</f>
        <v>0.25</v>
      </c>
      <c r="G1" s="52">
        <f>INPUT!D32</f>
        <v>0.25</v>
      </c>
      <c r="H1" s="53">
        <f>INPUT!E32</f>
        <v>0.5</v>
      </c>
    </row>
    <row r="2" spans="1:10" ht="15" thickBot="1" x14ac:dyDescent="0.35">
      <c r="A2" s="189" t="s">
        <v>54</v>
      </c>
      <c r="B2" s="35" t="s">
        <v>85</v>
      </c>
      <c r="C2" s="189" t="s">
        <v>110</v>
      </c>
      <c r="D2" s="190" t="s">
        <v>111</v>
      </c>
      <c r="E2" s="35" t="s">
        <v>112</v>
      </c>
      <c r="F2" s="67" t="s">
        <v>184</v>
      </c>
      <c r="G2" s="68" t="s">
        <v>185</v>
      </c>
      <c r="H2" s="69" t="s">
        <v>186</v>
      </c>
      <c r="I2" s="200" t="s">
        <v>41</v>
      </c>
      <c r="J2" s="200" t="s">
        <v>113</v>
      </c>
    </row>
    <row r="3" spans="1:10" x14ac:dyDescent="0.3">
      <c r="A3" t="s">
        <v>55</v>
      </c>
      <c r="B3" t="str" cm="1">
        <f t="array" ref="B3">_xll.FDS(A3,"FG_COMPANY_NAME")</f>
        <v>NVIDIA Corporation</v>
      </c>
      <c r="C3" s="7">
        <f>HLOOKUP(A3,'MONTHLY RETURNS'!$A$1:$AE$134, 132, FALSE)</f>
        <v>0.20661157024793389</v>
      </c>
      <c r="D3" s="7">
        <f>HLOOKUP(A3,'YEARLY RETURNS'!$B$1:$AE$140, 133, FALSE)</f>
        <v>0.16528925619834711</v>
      </c>
      <c r="E3">
        <f>HLOOKUP(A3,'YEARLY RETURNS'!$B$1:$AE$140, 138, FALSE)</f>
        <v>31.900000000000002</v>
      </c>
      <c r="F3" s="234">
        <f>(1-PERCENTRANK($C$3:$C$32,C3))</f>
        <v>0.20699999999999996</v>
      </c>
      <c r="G3" s="234">
        <f>(1-PERCENTRANK($D$3:$D$32,D3))</f>
        <v>0.24199999999999999</v>
      </c>
      <c r="H3" s="234">
        <f>1-PERCENTRANK($E$3:$E$32,E3)</f>
        <v>0.82800000000000007</v>
      </c>
      <c r="I3" s="3">
        <f t="shared" ref="I3:I32" si="0">SUMPRODUCT($F$1:$H$1,F3:H3)</f>
        <v>0.52625</v>
      </c>
      <c r="J3" s="29" cm="1">
        <f t="array" ref="J3">_xlfn.PERCENTRANK.EXC(_xlfn._xlws.FILTER(I$3:I$32, ISNUMBER(I$3:I$32)),I3)</f>
        <v>0.48299999999999998</v>
      </c>
    </row>
    <row r="4" spans="1:10" x14ac:dyDescent="0.3">
      <c r="A4" t="s">
        <v>56</v>
      </c>
      <c r="B4" t="str" cm="1">
        <f t="array" ref="B4">_xll.FDS(A4,"FG_COMPANY_NAME")</f>
        <v>Microsoft Corporation</v>
      </c>
      <c r="C4" s="7">
        <f>HLOOKUP(A4,'MONTHLY RETURNS'!$A$1:$AE$134, 132, FALSE)</f>
        <v>9.0909090909090912E-2</v>
      </c>
      <c r="D4" s="7">
        <f>HLOOKUP(A4,'YEARLY RETURNS'!$B$1:$AE$140, 133, FALSE)</f>
        <v>4.9586776859504134E-2</v>
      </c>
      <c r="E4">
        <f>HLOOKUP(A4,'YEARLY RETURNS'!$B$1:$AE$140, 138, FALSE)</f>
        <v>27</v>
      </c>
      <c r="F4" s="234">
        <f t="shared" ref="F4:F32" si="1">(1-PERCENTRANK($C$3:$C$32,C4))</f>
        <v>0.96599999999999997</v>
      </c>
      <c r="G4" s="234">
        <f t="shared" ref="G4:G32" si="2">(1-PERCENTRANK($D$3:$D$32,D4))</f>
        <v>0.82800000000000007</v>
      </c>
      <c r="H4" s="234">
        <f t="shared" ref="H4:H32" si="3">1-PERCENTRANK($E$3:$E$32,E4)</f>
        <v>0.86299999999999999</v>
      </c>
      <c r="I4" s="3">
        <f t="shared" si="0"/>
        <v>0.88</v>
      </c>
      <c r="J4" s="29" cm="1">
        <f t="array" ref="J4">_xlfn.PERCENTRANK.EXC(_xlfn._xlws.FILTER(I$3:I$32, ISNUMBER(I$3:I$32)),I4)</f>
        <v>0.93500000000000005</v>
      </c>
    </row>
    <row r="5" spans="1:10" x14ac:dyDescent="0.3">
      <c r="A5" t="s">
        <v>57</v>
      </c>
      <c r="B5" t="str" cm="1">
        <f t="array" ref="B5">_xll.FDS(A5,"FG_COMPANY_NAME")</f>
        <v>Apple Inc.</v>
      </c>
      <c r="C5" s="7">
        <f>HLOOKUP(A5,'MONTHLY RETURNS'!$A$1:$AE$134, 132, FALSE)</f>
        <v>0.18181818181818182</v>
      </c>
      <c r="D5" s="7">
        <f>HLOOKUP(A5,'YEARLY RETURNS'!$B$1:$AE$140, 133, FALSE)</f>
        <v>9.0909090909090912E-2</v>
      </c>
      <c r="E5">
        <f>HLOOKUP(A5,'YEARLY RETURNS'!$B$1:$AE$140, 138, FALSE)</f>
        <v>32.700000000000003</v>
      </c>
      <c r="F5" s="234">
        <f t="shared" si="1"/>
        <v>0.34499999999999997</v>
      </c>
      <c r="G5" s="234">
        <f t="shared" si="2"/>
        <v>0.55200000000000005</v>
      </c>
      <c r="H5" s="234">
        <f t="shared" si="3"/>
        <v>0.79400000000000004</v>
      </c>
      <c r="I5" s="3">
        <f t="shared" si="0"/>
        <v>0.62125000000000008</v>
      </c>
      <c r="J5" s="29" cm="1">
        <f t="array" ref="J5">_xlfn.PERCENTRANK.EXC(_xlfn._xlws.FILTER(I$3:I$32, ISNUMBER(I$3:I$32)),I5)</f>
        <v>0.61199999999999999</v>
      </c>
    </row>
    <row r="6" spans="1:10" x14ac:dyDescent="0.3">
      <c r="A6" t="s">
        <v>58</v>
      </c>
      <c r="B6" t="str" cm="1">
        <f t="array" ref="B6">_xll.FDS(A6,"FG_COMPANY_NAME")</f>
        <v>Alphabet Inc. Class A</v>
      </c>
      <c r="C6" s="7">
        <f>HLOOKUP(A6,'MONTHLY RETURNS'!$A$1:$AE$134, 132, FALSE)</f>
        <v>0.11570247933884298</v>
      </c>
      <c r="D6" s="7">
        <f>HLOOKUP(A6,'YEARLY RETURNS'!$B$1:$AE$140, 133, FALSE)</f>
        <v>9.0909090909090912E-2</v>
      </c>
      <c r="E6">
        <f>HLOOKUP(A6,'YEARLY RETURNS'!$B$1:$AE$140, 138, FALSE)</f>
        <v>90.100000000000009</v>
      </c>
      <c r="F6" s="234">
        <f t="shared" si="1"/>
        <v>0.72499999999999998</v>
      </c>
      <c r="G6" s="234">
        <f t="shared" si="2"/>
        <v>0.55200000000000005</v>
      </c>
      <c r="H6" s="234">
        <f t="shared" si="3"/>
        <v>0.17300000000000004</v>
      </c>
      <c r="I6" s="3">
        <f t="shared" si="0"/>
        <v>0.40575000000000006</v>
      </c>
      <c r="J6" s="29" cm="1">
        <f t="array" ref="J6">_xlfn.PERCENTRANK.EXC(_xlfn._xlws.FILTER(I$3:I$32, ISNUMBER(I$3:I$32)),I6)</f>
        <v>0.38700000000000001</v>
      </c>
    </row>
    <row r="7" spans="1:10" x14ac:dyDescent="0.3">
      <c r="A7" t="s">
        <v>59</v>
      </c>
      <c r="B7" t="str" cm="1">
        <f t="array" ref="B7">_xll.FDS(A7,"FG_COMPANY_NAME")</f>
        <v>Amazon.com, Inc.</v>
      </c>
      <c r="C7" s="7">
        <f>HLOOKUP(A7,'MONTHLY RETURNS'!$A$1:$AE$134, 132, FALSE)</f>
        <v>0.18181818181818182</v>
      </c>
      <c r="D7" s="7">
        <f>HLOOKUP(A7,'YEARLY RETURNS'!$B$1:$AE$140, 133, FALSE)</f>
        <v>9.9173553719008267E-2</v>
      </c>
      <c r="E7">
        <f>HLOOKUP(A7,'YEARLY RETURNS'!$B$1:$AE$140, 138, FALSE)</f>
        <v>40.1</v>
      </c>
      <c r="F7" s="234">
        <f t="shared" si="1"/>
        <v>0.34499999999999997</v>
      </c>
      <c r="G7" s="234">
        <f t="shared" si="2"/>
        <v>0.44899999999999995</v>
      </c>
      <c r="H7" s="234">
        <f t="shared" si="3"/>
        <v>0.72499999999999998</v>
      </c>
      <c r="I7" s="3">
        <f t="shared" si="0"/>
        <v>0.56099999999999994</v>
      </c>
      <c r="J7" s="29" cm="1">
        <f t="array" ref="J7">_xlfn.PERCENTRANK.EXC(_xlfn._xlws.FILTER(I$3:I$32, ISNUMBER(I$3:I$32)),I7)</f>
        <v>0.54800000000000004</v>
      </c>
    </row>
    <row r="8" spans="1:10" s="1" customFormat="1" x14ac:dyDescent="0.3">
      <c r="A8" t="s">
        <v>60</v>
      </c>
      <c r="B8" t="str" cm="1">
        <f t="array" ref="B8">_xll.FDS(A8,"FG_COMPANY_NAME")</f>
        <v>Broadcom Inc.</v>
      </c>
      <c r="C8" s="7">
        <f>HLOOKUP(A8,'MONTHLY RETURNS'!$A$1:$AE$134, 132, FALSE)</f>
        <v>0.14049586776859505</v>
      </c>
      <c r="D8" s="7">
        <f>HLOOKUP(A8,'YEARLY RETURNS'!$B$1:$AE$140, 133, FALSE)</f>
        <v>5.7851239669421489E-2</v>
      </c>
      <c r="E8">
        <f>HLOOKUP(A8,'YEARLY RETURNS'!$B$1:$AE$140, 138, FALSE)</f>
        <v>96.7</v>
      </c>
      <c r="F8" s="234">
        <f t="shared" si="1"/>
        <v>0.58699999999999997</v>
      </c>
      <c r="G8" s="234">
        <f t="shared" si="2"/>
        <v>0.75900000000000001</v>
      </c>
      <c r="H8" s="234">
        <f t="shared" si="3"/>
        <v>6.899999999999995E-2</v>
      </c>
      <c r="I8" s="3">
        <f t="shared" si="0"/>
        <v>0.371</v>
      </c>
      <c r="J8" s="29" cm="1">
        <f t="array" ref="J8">_xlfn.PERCENTRANK.EXC(_xlfn._xlws.FILTER(I$3:I$32, ISNUMBER(I$3:I$32)),I8)</f>
        <v>0.32200000000000001</v>
      </c>
    </row>
    <row r="9" spans="1:10" x14ac:dyDescent="0.3">
      <c r="A9" t="s">
        <v>61</v>
      </c>
      <c r="B9" t="str" cm="1">
        <f t="array" ref="B9">_xll.FDS(A9,"FG_COMPANY_NAME")</f>
        <v>Meta Platforms Inc Class A</v>
      </c>
      <c r="C9" s="7">
        <f>HLOOKUP(A9,'MONTHLY RETURNS'!$A$1:$AE$134, 132, FALSE)</f>
        <v>0.15702479338842976</v>
      </c>
      <c r="D9" s="7">
        <f>HLOOKUP(A9,'YEARLY RETURNS'!$B$1:$AE$140, 133, FALSE)</f>
        <v>0.14049586776859505</v>
      </c>
      <c r="E9">
        <f>HLOOKUP(A9,'YEARLY RETURNS'!$B$1:$AE$140, 138, FALSE)</f>
        <v>75.400000000000006</v>
      </c>
      <c r="F9" s="234">
        <f t="shared" si="1"/>
        <v>0.48299999999999998</v>
      </c>
      <c r="G9" s="234">
        <f t="shared" si="2"/>
        <v>0.34499999999999997</v>
      </c>
      <c r="H9" s="234">
        <f t="shared" si="3"/>
        <v>0.34499999999999997</v>
      </c>
      <c r="I9" s="3">
        <f t="shared" si="0"/>
        <v>0.37949999999999995</v>
      </c>
      <c r="J9" s="29" cm="1">
        <f t="array" ref="J9">_xlfn.PERCENTRANK.EXC(_xlfn._xlws.FILTER(I$3:I$32, ISNUMBER(I$3:I$32)),I9)</f>
        <v>0.35399999999999998</v>
      </c>
    </row>
    <row r="10" spans="1:10" x14ac:dyDescent="0.3">
      <c r="A10" t="s">
        <v>62</v>
      </c>
      <c r="B10" t="str" cm="1">
        <f t="array" ref="B10">_xll.FDS(A10,"FG_COMPANY_NAME")</f>
        <v>Saudi Arabian Oil Co.</v>
      </c>
      <c r="C10" s="7">
        <f>HLOOKUP(A10,'MONTHLY RETURNS'!$A$1:$AE$134, 132, FALSE)</f>
        <v>0.14492753623188406</v>
      </c>
      <c r="D10" s="7">
        <f>HLOOKUP(A10,'YEARLY RETURNS'!$B$1:$AE$140, 133, FALSE)</f>
        <v>0.13793103448275862</v>
      </c>
      <c r="E10">
        <f>HLOOKUP(A10,'YEARLY RETURNS'!$B$1:$AE$140, 138, FALSE)</f>
        <v>15.2</v>
      </c>
      <c r="F10" s="234">
        <f t="shared" si="1"/>
        <v>0.51800000000000002</v>
      </c>
      <c r="G10" s="234">
        <f t="shared" si="2"/>
        <v>0.38</v>
      </c>
      <c r="H10" s="234">
        <f t="shared" si="3"/>
        <v>0.93199999999999994</v>
      </c>
      <c r="I10" s="3">
        <f t="shared" si="0"/>
        <v>0.6905</v>
      </c>
      <c r="J10" s="29" cm="1">
        <f t="array" ref="J10">_xlfn.PERCENTRANK.EXC(_xlfn._xlws.FILTER(I$3:I$32, ISNUMBER(I$3:I$32)),I10)</f>
        <v>0.67700000000000005</v>
      </c>
    </row>
    <row r="11" spans="1:10" x14ac:dyDescent="0.3">
      <c r="A11" t="s">
        <v>63</v>
      </c>
      <c r="B11" t="str" cm="1">
        <f t="array" ref="B11">_xll.FDS(A11,"FG_COMPANY_NAME")</f>
        <v>Tesla, Inc.</v>
      </c>
      <c r="C11" s="7">
        <f>HLOOKUP(A11,'MONTHLY RETURNS'!$A$1:$AE$134, 132, FALSE)</f>
        <v>0.38016528925619836</v>
      </c>
      <c r="D11" s="7">
        <f>HLOOKUP(A11,'YEARLY RETURNS'!$B$1:$AE$140, 133, FALSE)</f>
        <v>0.23966942148760331</v>
      </c>
      <c r="E11">
        <f>HLOOKUP(A11,'YEARLY RETURNS'!$B$1:$AE$140, 138, FALSE)</f>
        <v>79.5</v>
      </c>
      <c r="F11" s="234">
        <f t="shared" si="1"/>
        <v>0</v>
      </c>
      <c r="G11" s="234">
        <f t="shared" si="2"/>
        <v>0.17300000000000004</v>
      </c>
      <c r="H11" s="234">
        <f t="shared" si="3"/>
        <v>0.27600000000000002</v>
      </c>
      <c r="I11" s="3">
        <f t="shared" si="0"/>
        <v>0.18125000000000002</v>
      </c>
      <c r="J11" s="29" cm="1">
        <f t="array" ref="J11">_xlfn.PERCENTRANK.EXC(_xlfn._xlws.FILTER(I$3:I$32, ISNUMBER(I$3:I$32)),I11)</f>
        <v>0.161</v>
      </c>
    </row>
    <row r="12" spans="1:10" x14ac:dyDescent="0.3">
      <c r="A12" t="s">
        <v>64</v>
      </c>
      <c r="B12" t="str" cm="1">
        <f t="array" ref="B12">_xll.FDS(A12,"FG_COMPANY_NAME")</f>
        <v>Taiwan Semiconductor Manufacturing Co., Ltd.</v>
      </c>
      <c r="C12" s="7">
        <f>HLOOKUP(A12,'MONTHLY RETURNS'!$A$1:$AE$134, 132, FALSE)</f>
        <v>0.10743801652892562</v>
      </c>
      <c r="D12" s="7">
        <f>HLOOKUP(A12,'YEARLY RETURNS'!$B$1:$AE$140, 133, FALSE)</f>
        <v>6.6115702479338845E-2</v>
      </c>
      <c r="E12">
        <f>HLOOKUP(A12,'YEARLY RETURNS'!$B$1:$AE$140, 138, FALSE)</f>
        <v>68</v>
      </c>
      <c r="F12" s="234">
        <f t="shared" si="1"/>
        <v>0.79400000000000004</v>
      </c>
      <c r="G12" s="234">
        <f t="shared" si="2"/>
        <v>0.72499999999999998</v>
      </c>
      <c r="H12" s="234">
        <f t="shared" si="3"/>
        <v>0.48299999999999998</v>
      </c>
      <c r="I12" s="3">
        <f t="shared" si="0"/>
        <v>0.62125000000000008</v>
      </c>
      <c r="J12" s="29" cm="1">
        <f t="array" ref="J12">_xlfn.PERCENTRANK.EXC(_xlfn._xlws.FILTER(I$3:I$32, ISNUMBER(I$3:I$32)),I12)</f>
        <v>0.61199999999999999</v>
      </c>
    </row>
    <row r="13" spans="1:10" x14ac:dyDescent="0.3">
      <c r="A13" t="s">
        <v>65</v>
      </c>
      <c r="B13" t="str" cm="1">
        <f t="array" ref="B13">_xll.FDS(A13,"FG_COMPANY_NAME")</f>
        <v>Berkshire Hathaway Inc. Class B</v>
      </c>
      <c r="C13" s="7">
        <f>HLOOKUP(A13,'MONTHLY RETURNS'!$A$1:$AE$134, 132, FALSE)</f>
        <v>9.0909090909090912E-2</v>
      </c>
      <c r="D13" s="7">
        <f>HLOOKUP(A13,'YEARLY RETURNS'!$B$1:$AE$140, 133, FALSE)</f>
        <v>6.6115702479338845E-2</v>
      </c>
      <c r="E13">
        <f>HLOOKUP(A13,'YEARLY RETURNS'!$B$1:$AE$140, 138, FALSE)</f>
        <v>40.9</v>
      </c>
      <c r="F13" s="234">
        <f t="shared" si="1"/>
        <v>0.96599999999999997</v>
      </c>
      <c r="G13" s="234">
        <f t="shared" si="2"/>
        <v>0.72499999999999998</v>
      </c>
      <c r="H13" s="234">
        <f t="shared" si="3"/>
        <v>0.69</v>
      </c>
      <c r="I13" s="3">
        <f t="shared" si="0"/>
        <v>0.76774999999999993</v>
      </c>
      <c r="J13" s="29" cm="1">
        <f t="array" ref="J13">_xlfn.PERCENTRANK.EXC(_xlfn._xlws.FILTER(I$3:I$32, ISNUMBER(I$3:I$32)),I13)</f>
        <v>0.77400000000000002</v>
      </c>
    </row>
    <row r="14" spans="1:10" x14ac:dyDescent="0.3">
      <c r="A14" t="s">
        <v>66</v>
      </c>
      <c r="B14" t="str" cm="1">
        <f t="array" ref="B14">_xll.FDS(A14,"FG_COMPANY_NAME")</f>
        <v>Oracle Corporation</v>
      </c>
      <c r="C14" s="7">
        <f>HLOOKUP(A14,'MONTHLY RETURNS'!$A$1:$AE$134, 132, FALSE)</f>
        <v>0.14049586776859505</v>
      </c>
      <c r="D14" s="7">
        <f>HLOOKUP(A14,'YEARLY RETURNS'!$B$1:$AE$140, 133, FALSE)</f>
        <v>9.0909090909090912E-2</v>
      </c>
      <c r="E14">
        <f>HLOOKUP(A14,'YEARLY RETURNS'!$B$1:$AE$140, 138, FALSE)</f>
        <v>97.5</v>
      </c>
      <c r="F14" s="234">
        <f t="shared" si="1"/>
        <v>0.58699999999999997</v>
      </c>
      <c r="G14" s="234">
        <f t="shared" si="2"/>
        <v>0.55200000000000005</v>
      </c>
      <c r="H14" s="234">
        <f t="shared" si="3"/>
        <v>3.5000000000000031E-2</v>
      </c>
      <c r="I14" s="3">
        <f t="shared" si="0"/>
        <v>0.30225000000000002</v>
      </c>
      <c r="J14" s="29" cm="1">
        <f t="array" ref="J14">_xlfn.PERCENTRANK.EXC(_xlfn._xlws.FILTER(I$3:I$32, ISNUMBER(I$3:I$32)),I14)</f>
        <v>0.25800000000000001</v>
      </c>
    </row>
    <row r="15" spans="1:10" x14ac:dyDescent="0.3">
      <c r="A15" t="s">
        <v>67</v>
      </c>
      <c r="B15" t="str" cm="1">
        <f t="array" ref="B15">_xll.FDS(A15,"FG_COMPANY_NAME")</f>
        <v>JPMorgan Chase &amp; Co.</v>
      </c>
      <c r="C15" s="7">
        <f>HLOOKUP(A15,'MONTHLY RETURNS'!$A$1:$AE$134, 132, FALSE)</f>
        <v>9.9173553719008267E-2</v>
      </c>
      <c r="D15" s="7">
        <f>HLOOKUP(A15,'YEARLY RETURNS'!$B$1:$AE$140, 133, FALSE)</f>
        <v>0.13223140495867769</v>
      </c>
      <c r="E15">
        <f>HLOOKUP(A15,'YEARLY RETURNS'!$B$1:$AE$140, 138, FALSE)</f>
        <v>85.2</v>
      </c>
      <c r="F15" s="234">
        <f t="shared" si="1"/>
        <v>0.89700000000000002</v>
      </c>
      <c r="G15" s="234">
        <f t="shared" si="2"/>
        <v>0.41400000000000003</v>
      </c>
      <c r="H15" s="234">
        <f t="shared" si="3"/>
        <v>0.24199999999999999</v>
      </c>
      <c r="I15" s="3">
        <f t="shared" si="0"/>
        <v>0.44874999999999998</v>
      </c>
      <c r="J15" s="29" cm="1">
        <f t="array" ref="J15">_xlfn.PERCENTRANK.EXC(_xlfn._xlws.FILTER(I$3:I$32, ISNUMBER(I$3:I$32)),I15)</f>
        <v>0.45100000000000001</v>
      </c>
    </row>
    <row r="16" spans="1:10" x14ac:dyDescent="0.3">
      <c r="A16" t="s">
        <v>68</v>
      </c>
      <c r="B16" t="str" cm="1">
        <f t="array" ref="B16">_xll.FDS(A16,"FG_COMPANY_NAME")</f>
        <v>Walmart Inc.</v>
      </c>
      <c r="C16" s="7">
        <f>HLOOKUP(A16,'MONTHLY RETURNS'!$A$1:$AE$134, 132, FALSE)</f>
        <v>9.9173553719008267E-2</v>
      </c>
      <c r="D16" s="7">
        <f>HLOOKUP(A16,'YEARLY RETURNS'!$B$1:$AE$140, 133, FALSE)</f>
        <v>8.2644628099173556E-2</v>
      </c>
      <c r="E16">
        <f>HLOOKUP(A16,'YEARLY RETURNS'!$B$1:$AE$140, 138, FALSE)</f>
        <v>76.2</v>
      </c>
      <c r="F16" s="234">
        <f t="shared" si="1"/>
        <v>0.89700000000000002</v>
      </c>
      <c r="G16" s="234">
        <f t="shared" si="2"/>
        <v>0.58699999999999997</v>
      </c>
      <c r="H16" s="234">
        <f t="shared" si="3"/>
        <v>0.31100000000000005</v>
      </c>
      <c r="I16" s="3">
        <f t="shared" si="0"/>
        <v>0.52649999999999997</v>
      </c>
      <c r="J16" s="29" cm="1">
        <f t="array" ref="J16">_xlfn.PERCENTRANK.EXC(_xlfn._xlws.FILTER(I$3:I$32, ISNUMBER(I$3:I$32)),I16)</f>
        <v>0.51600000000000001</v>
      </c>
    </row>
    <row r="17" spans="1:10" x14ac:dyDescent="0.3">
      <c r="A17" t="s">
        <v>69</v>
      </c>
      <c r="B17" t="str" cm="1">
        <f t="array" ref="B17">_xll.FDS(A17,"FG_COMPANY_NAME")</f>
        <v>Tencent Holdings Ltd</v>
      </c>
      <c r="C17" s="7">
        <f>HLOOKUP(A17,'MONTHLY RETURNS'!$A$1:$AE$134, 132, FALSE)</f>
        <v>0.23966942148760331</v>
      </c>
      <c r="D17" s="7">
        <f>HLOOKUP(A17,'YEARLY RETURNS'!$B$1:$AE$140, 133, FALSE)</f>
        <v>0.23966942148760331</v>
      </c>
      <c r="E17">
        <f>HLOOKUP(A17,'YEARLY RETURNS'!$B$1:$AE$140, 138, FALSE)</f>
        <v>90.9</v>
      </c>
      <c r="F17" s="234">
        <f t="shared" si="1"/>
        <v>0.10399999999999998</v>
      </c>
      <c r="G17" s="234">
        <f t="shared" si="2"/>
        <v>0.17300000000000004</v>
      </c>
      <c r="H17" s="234">
        <f t="shared" si="3"/>
        <v>0.13800000000000001</v>
      </c>
      <c r="I17" s="3">
        <f t="shared" si="0"/>
        <v>0.13825000000000001</v>
      </c>
      <c r="J17" s="29" cm="1">
        <f t="array" ref="J17">_xlfn.PERCENTRANK.EXC(_xlfn._xlws.FILTER(I$3:I$32, ISNUMBER(I$3:I$32)),I17)</f>
        <v>9.6000000000000002E-2</v>
      </c>
    </row>
    <row r="18" spans="1:10" x14ac:dyDescent="0.3">
      <c r="A18" t="s">
        <v>70</v>
      </c>
      <c r="B18" t="str" cm="1">
        <f t="array" ref="B18">_xll.FDS(A18,"FG_COMPANY_NAME")</f>
        <v>Eli Lilly and Company</v>
      </c>
      <c r="C18" s="7">
        <f>HLOOKUP(A18,'MONTHLY RETURNS'!$A$1:$AE$134, 132, FALSE)</f>
        <v>0.12396694214876033</v>
      </c>
      <c r="D18" s="7">
        <f>HLOOKUP(A18,'YEARLY RETURNS'!$B$1:$AE$140, 133, FALSE)</f>
        <v>4.1322314049586778E-2</v>
      </c>
      <c r="E18">
        <f>HLOOKUP(A18,'YEARLY RETURNS'!$B$1:$AE$140, 138, FALSE)</f>
        <v>1.6</v>
      </c>
      <c r="F18" s="234">
        <f t="shared" si="1"/>
        <v>0.69</v>
      </c>
      <c r="G18" s="234">
        <f t="shared" si="2"/>
        <v>0.89700000000000002</v>
      </c>
      <c r="H18" s="234">
        <f t="shared" si="3"/>
        <v>1</v>
      </c>
      <c r="I18" s="3">
        <f t="shared" si="0"/>
        <v>0.89674999999999994</v>
      </c>
      <c r="J18" s="29" cm="1">
        <f t="array" ref="J18">_xlfn.PERCENTRANK.EXC(_xlfn._xlws.FILTER(I$3:I$32, ISNUMBER(I$3:I$32)),I18)</f>
        <v>0.96699999999999997</v>
      </c>
    </row>
    <row r="19" spans="1:10" x14ac:dyDescent="0.3">
      <c r="A19" t="s">
        <v>71</v>
      </c>
      <c r="B19" t="str" cm="1">
        <f t="array" ref="B19">_xll.FDS(A19,"FG_COMPANY_NAME")</f>
        <v>Visa Inc. Class A</v>
      </c>
      <c r="C19" s="7">
        <f>HLOOKUP(A19,'MONTHLY RETURNS'!$A$1:$AE$134, 132, FALSE)</f>
        <v>7.43801652892562E-2</v>
      </c>
      <c r="D19" s="7">
        <f>HLOOKUP(A19,'YEARLY RETURNS'!$B$1:$AE$140, 133, FALSE)</f>
        <v>4.1322314049586778E-2</v>
      </c>
      <c r="E19">
        <f>HLOOKUP(A19,'YEARLY RETURNS'!$B$1:$AE$140, 138, FALSE)</f>
        <v>42.6</v>
      </c>
      <c r="F19" s="234">
        <f t="shared" si="1"/>
        <v>1</v>
      </c>
      <c r="G19" s="234">
        <f t="shared" si="2"/>
        <v>0.89700000000000002</v>
      </c>
      <c r="H19" s="234">
        <f t="shared" si="3"/>
        <v>0.621</v>
      </c>
      <c r="I19" s="3">
        <f t="shared" si="0"/>
        <v>0.78475000000000006</v>
      </c>
      <c r="J19" s="29" cm="1">
        <f t="array" ref="J19">_xlfn.PERCENTRANK.EXC(_xlfn._xlws.FILTER(I$3:I$32, ISNUMBER(I$3:I$32)),I19)</f>
        <v>0.80600000000000005</v>
      </c>
    </row>
    <row r="20" spans="1:10" x14ac:dyDescent="0.3">
      <c r="A20" t="s">
        <v>72</v>
      </c>
      <c r="B20" t="str" cm="1">
        <f t="array" ref="B20">_xll.FDS(A20,"FG_COMPANY_NAME")</f>
        <v>Mastercard Incorporated Class A</v>
      </c>
      <c r="C20" s="7">
        <f>HLOOKUP(A20,'MONTHLY RETURNS'!$A$1:$AE$134, 132, FALSE)</f>
        <v>9.9173553719008267E-2</v>
      </c>
      <c r="D20" s="7">
        <f>HLOOKUP(A20,'YEARLY RETURNS'!$B$1:$AE$140, 133, FALSE)</f>
        <v>2.4793388429752067E-2</v>
      </c>
      <c r="E20">
        <f>HLOOKUP(A20,'YEARLY RETURNS'!$B$1:$AE$140, 138, FALSE)</f>
        <v>41.8</v>
      </c>
      <c r="F20" s="234">
        <f t="shared" si="1"/>
        <v>0.89700000000000002</v>
      </c>
      <c r="G20" s="234">
        <f t="shared" si="2"/>
        <v>0.96599999999999997</v>
      </c>
      <c r="H20" s="234">
        <f t="shared" si="3"/>
        <v>0.65600000000000003</v>
      </c>
      <c r="I20" s="3">
        <f t="shared" si="0"/>
        <v>0.79374999999999996</v>
      </c>
      <c r="J20" s="29" cm="1">
        <f t="array" ref="J20">_xlfn.PERCENTRANK.EXC(_xlfn._xlws.FILTER(I$3:I$32, ISNUMBER(I$3:I$32)),I20)</f>
        <v>0.83799999999999997</v>
      </c>
    </row>
    <row r="21" spans="1:10" x14ac:dyDescent="0.3">
      <c r="A21" t="s">
        <v>73</v>
      </c>
      <c r="B21" t="str" cm="1">
        <f t="array" ref="B21">_xll.FDS(A21,"FG_COMPANY_NAME")</f>
        <v>Netflix, Inc.</v>
      </c>
      <c r="C21" s="7">
        <f>HLOOKUP(A21,'MONTHLY RETURNS'!$A$1:$AE$134, 132, FALSE)</f>
        <v>0.2231404958677686</v>
      </c>
      <c r="D21" s="7">
        <f>HLOOKUP(A21,'YEARLY RETURNS'!$B$1:$AE$140, 133, FALSE)</f>
        <v>0.15702479338842976</v>
      </c>
      <c r="E21">
        <f>HLOOKUP(A21,'YEARLY RETURNS'!$B$1:$AE$140, 138, FALSE)</f>
        <v>70.399999999999991</v>
      </c>
      <c r="F21" s="234">
        <f t="shared" si="1"/>
        <v>0.13800000000000001</v>
      </c>
      <c r="G21" s="234">
        <f t="shared" si="2"/>
        <v>0.27600000000000002</v>
      </c>
      <c r="H21" s="234">
        <f t="shared" si="3"/>
        <v>0.38</v>
      </c>
      <c r="I21" s="3">
        <f t="shared" si="0"/>
        <v>0.29349999999999998</v>
      </c>
      <c r="J21" s="29" cm="1">
        <f t="array" ref="J21">_xlfn.PERCENTRANK.EXC(_xlfn._xlws.FILTER(I$3:I$32, ISNUMBER(I$3:I$32)),I21)</f>
        <v>0.22500000000000001</v>
      </c>
    </row>
    <row r="22" spans="1:10" x14ac:dyDescent="0.3">
      <c r="A22" t="s">
        <v>74</v>
      </c>
      <c r="B22" t="str" cm="1">
        <f t="array" ref="B22">_xll.FDS(A22,"FG_COMPANY_NAME")</f>
        <v>Exxon Mobil Corporation</v>
      </c>
      <c r="C22" s="7">
        <f>HLOOKUP(A22,'MONTHLY RETURNS'!$A$1:$AE$134, 132, FALSE)</f>
        <v>0.19008264462809918</v>
      </c>
      <c r="D22" s="7">
        <f>HLOOKUP(A22,'YEARLY RETURNS'!$B$1:$AE$140, 133, FALSE)</f>
        <v>0.1487603305785124</v>
      </c>
      <c r="E22">
        <f>HLOOKUP(A22,'YEARLY RETURNS'!$B$1:$AE$140, 138, FALSE)</f>
        <v>51.6</v>
      </c>
      <c r="F22" s="234">
        <f t="shared" si="1"/>
        <v>0.27600000000000002</v>
      </c>
      <c r="G22" s="234">
        <f t="shared" si="2"/>
        <v>0.31100000000000005</v>
      </c>
      <c r="H22" s="234">
        <f t="shared" si="3"/>
        <v>0.55200000000000005</v>
      </c>
      <c r="I22" s="3">
        <f t="shared" si="0"/>
        <v>0.42275000000000007</v>
      </c>
      <c r="J22" s="29" cm="1">
        <f t="array" ref="J22">_xlfn.PERCENTRANK.EXC(_xlfn._xlws.FILTER(I$3:I$32, ISNUMBER(I$3:I$32)),I22)</f>
        <v>0.41899999999999998</v>
      </c>
    </row>
    <row r="23" spans="1:10" x14ac:dyDescent="0.3">
      <c r="A23" t="s">
        <v>75</v>
      </c>
      <c r="B23" t="str" cm="1">
        <f t="array" ref="B23">_xll.FDS(A23,"FG_COMPANY_NAME")</f>
        <v>Johnson &amp; Johnson</v>
      </c>
      <c r="C23" s="7">
        <f>HLOOKUP(A23,'MONTHLY RETURNS'!$A$1:$AE$134, 132, FALSE)</f>
        <v>0.10743801652892562</v>
      </c>
      <c r="D23" s="7">
        <f>HLOOKUP(A23,'YEARLY RETURNS'!$B$1:$AE$140, 133, FALSE)</f>
        <v>2.4793388429752067E-2</v>
      </c>
      <c r="E23">
        <f>HLOOKUP(A23,'YEARLY RETURNS'!$B$1:$AE$140, 138, FALSE)</f>
        <v>53.2</v>
      </c>
      <c r="F23" s="234">
        <f t="shared" si="1"/>
        <v>0.79400000000000004</v>
      </c>
      <c r="G23" s="234">
        <f t="shared" si="2"/>
        <v>0.96599999999999997</v>
      </c>
      <c r="H23" s="234">
        <f t="shared" si="3"/>
        <v>0.51800000000000002</v>
      </c>
      <c r="I23" s="3">
        <f t="shared" si="0"/>
        <v>0.69900000000000007</v>
      </c>
      <c r="J23" s="29" cm="1">
        <f t="array" ref="J23">_xlfn.PERCENTRANK.EXC(_xlfn._xlws.FILTER(I$3:I$32, ISNUMBER(I$3:I$32)),I23)</f>
        <v>0.74099999999999999</v>
      </c>
    </row>
    <row r="24" spans="1:10" x14ac:dyDescent="0.3">
      <c r="A24" t="s">
        <v>76</v>
      </c>
      <c r="B24" t="str" cm="1">
        <f t="array" ref="B24">_xll.FDS(A24,"FG_COMPANY_NAME")</f>
        <v>Costco Wholesale Corporation</v>
      </c>
      <c r="C24" s="7">
        <f>HLOOKUP(A24,'MONTHLY RETURNS'!$A$1:$AE$134, 132, FALSE)</f>
        <v>0.12396694214876033</v>
      </c>
      <c r="D24" s="7">
        <f>HLOOKUP(A24,'YEARLY RETURNS'!$B$1:$AE$140, 133, FALSE)</f>
        <v>1.6528925619834711E-2</v>
      </c>
      <c r="E24">
        <f>HLOOKUP(A24,'YEARLY RETURNS'!$B$1:$AE$140, 138, FALSE)</f>
        <v>15.5</v>
      </c>
      <c r="F24" s="234">
        <f t="shared" si="1"/>
        <v>0.69</v>
      </c>
      <c r="G24" s="234">
        <f t="shared" si="2"/>
        <v>1</v>
      </c>
      <c r="H24" s="234">
        <f t="shared" si="3"/>
        <v>0.89700000000000002</v>
      </c>
      <c r="I24" s="3">
        <f t="shared" si="0"/>
        <v>0.871</v>
      </c>
      <c r="J24" s="29" cm="1">
        <f t="array" ref="J24">_xlfn.PERCENTRANK.EXC(_xlfn._xlws.FILTER(I$3:I$32, ISNUMBER(I$3:I$32)),I24)</f>
        <v>0.90300000000000002</v>
      </c>
    </row>
    <row r="25" spans="1:10" x14ac:dyDescent="0.3">
      <c r="A25" t="s">
        <v>77</v>
      </c>
      <c r="B25" t="str" cm="1">
        <f t="array" ref="B25">_xll.FDS(A25,"FG_COMPANY_NAME")</f>
        <v>Home Depot, Inc.</v>
      </c>
      <c r="C25" s="7">
        <f>HLOOKUP(A25,'MONTHLY RETURNS'!$A$1:$AE$134, 132, FALSE)</f>
        <v>0.16528925619834711</v>
      </c>
      <c r="D25" s="7">
        <f>HLOOKUP(A25,'YEARLY RETURNS'!$B$1:$AE$140, 133, FALSE)</f>
        <v>4.9586776859504134E-2</v>
      </c>
      <c r="E25">
        <f>HLOOKUP(A25,'YEARLY RETURNS'!$B$1:$AE$140, 138, FALSE)</f>
        <v>36</v>
      </c>
      <c r="F25" s="234">
        <f t="shared" si="1"/>
        <v>0.44899999999999995</v>
      </c>
      <c r="G25" s="234">
        <f t="shared" si="2"/>
        <v>0.82800000000000007</v>
      </c>
      <c r="H25" s="234">
        <f t="shared" si="3"/>
        <v>0.75900000000000001</v>
      </c>
      <c r="I25" s="3">
        <f t="shared" si="0"/>
        <v>0.69874999999999998</v>
      </c>
      <c r="J25" s="29" cm="1">
        <f t="array" ref="J25">_xlfn.PERCENTRANK.EXC(_xlfn._xlws.FILTER(I$3:I$32, ISNUMBER(I$3:I$32)),I25)</f>
        <v>0.70899999999999996</v>
      </c>
    </row>
    <row r="26" spans="1:10" x14ac:dyDescent="0.3">
      <c r="A26" t="s">
        <v>78</v>
      </c>
      <c r="B26" t="str" cm="1">
        <f t="array" ref="B26">_xll.FDS(A26,"FG_COMPANY_NAME")</f>
        <v>Palantir Technologies Inc. Class A</v>
      </c>
      <c r="C26" s="7">
        <f>HLOOKUP(A26,'MONTHLY RETURNS'!$A$1:$AE$134, 132, FALSE)</f>
        <v>0.32203389830508472</v>
      </c>
      <c r="D26" s="7">
        <f>HLOOKUP(A26,'YEARLY RETURNS'!$B$1:$AE$140, 133, FALSE)</f>
        <v>0.35416666666666669</v>
      </c>
      <c r="E26">
        <f>HLOOKUP(A26,'YEARLY RETURNS'!$B$1:$AE$140, 138, FALSE)</f>
        <v>87.7</v>
      </c>
      <c r="F26" s="234">
        <f t="shared" si="1"/>
        <v>3.5000000000000031E-2</v>
      </c>
      <c r="G26" s="234">
        <f t="shared" si="2"/>
        <v>3.5000000000000031E-2</v>
      </c>
      <c r="H26" s="234">
        <f t="shared" si="3"/>
        <v>0.20699999999999996</v>
      </c>
      <c r="I26" s="3">
        <f t="shared" si="0"/>
        <v>0.121</v>
      </c>
      <c r="J26" s="29" cm="1">
        <f t="array" ref="J26">_xlfn.PERCENTRANK.EXC(_xlfn._xlws.FILTER(I$3:I$32, ISNUMBER(I$3:I$32)),I26)</f>
        <v>6.4000000000000001E-2</v>
      </c>
    </row>
    <row r="27" spans="1:10" x14ac:dyDescent="0.3">
      <c r="A27" t="s">
        <v>79</v>
      </c>
      <c r="B27" t="str" cm="1">
        <f t="array" ref="B27">_xll.FDS(A27,"FG_COMPANY_NAME")</f>
        <v>AbbVie, Inc.</v>
      </c>
      <c r="C27" s="7">
        <f>HLOOKUP(A27,'MONTHLY RETURNS'!$A$1:$AE$134, 132, FALSE)</f>
        <v>0.16528925619834711</v>
      </c>
      <c r="D27" s="7">
        <f>HLOOKUP(A27,'YEARLY RETURNS'!$B$1:$AE$140, 133, FALSE)</f>
        <v>7.43801652892562E-2</v>
      </c>
      <c r="E27">
        <f>HLOOKUP(A27,'YEARLY RETURNS'!$B$1:$AE$140, 138, FALSE)</f>
        <v>44.2</v>
      </c>
      <c r="F27" s="234">
        <f t="shared" si="1"/>
        <v>0.44899999999999995</v>
      </c>
      <c r="G27" s="234">
        <f t="shared" si="2"/>
        <v>0.65600000000000003</v>
      </c>
      <c r="H27" s="234">
        <f t="shared" si="3"/>
        <v>0.58699999999999997</v>
      </c>
      <c r="I27" s="3">
        <f t="shared" si="0"/>
        <v>0.56974999999999998</v>
      </c>
      <c r="J27" s="29" cm="1">
        <f t="array" ref="J27">_xlfn.PERCENTRANK.EXC(_xlfn._xlws.FILTER(I$3:I$32, ISNUMBER(I$3:I$32)),I27)</f>
        <v>0.57999999999999996</v>
      </c>
    </row>
    <row r="28" spans="1:10" x14ac:dyDescent="0.3">
      <c r="A28" t="s">
        <v>80</v>
      </c>
      <c r="B28" t="str" cm="1">
        <f t="array" ref="B28">_xll.FDS(A28,"FG_COMPANY_NAME")</f>
        <v>Alibaba Group Holding Limited</v>
      </c>
      <c r="C28" s="7">
        <f>HLOOKUP(A28,'MONTHLY RETURNS'!$A$1:$AE$134, 132, FALSE)</f>
        <v>0.30434782608695654</v>
      </c>
      <c r="D28" s="7">
        <f>HLOOKUP(A28,'YEARLY RETURNS'!$B$1:$AE$140, 133, FALSE)</f>
        <v>0.51724137931034486</v>
      </c>
      <c r="E28">
        <f>HLOOKUP(A28,'YEARLY RETURNS'!$B$1:$AE$140, 138, FALSE)</f>
        <v>98.3</v>
      </c>
      <c r="F28" s="234">
        <f t="shared" si="1"/>
        <v>6.899999999999995E-2</v>
      </c>
      <c r="G28" s="234">
        <f t="shared" si="2"/>
        <v>0</v>
      </c>
      <c r="H28" s="234">
        <f t="shared" si="3"/>
        <v>0</v>
      </c>
      <c r="I28" s="3">
        <f t="shared" si="0"/>
        <v>1.7249999999999988E-2</v>
      </c>
      <c r="J28" s="29" cm="1">
        <f t="array" ref="J28">_xlfn.PERCENTRANK.EXC(_xlfn._xlws.FILTER(I$3:I$32, ISNUMBER(I$3:I$32)),I28)</f>
        <v>3.2000000000000001E-2</v>
      </c>
    </row>
    <row r="29" spans="1:10" x14ac:dyDescent="0.3">
      <c r="A29" t="s">
        <v>81</v>
      </c>
      <c r="B29" t="str" cm="1">
        <f t="array" ref="B29">_xll.FDS(A29,"FG_COMPANY_NAME")</f>
        <v>Bank of America Corp</v>
      </c>
      <c r="C29" s="7">
        <f>HLOOKUP(A29,'MONTHLY RETURNS'!$A$1:$AE$134, 132, FALSE)</f>
        <v>0.21487603305785125</v>
      </c>
      <c r="D29" s="7">
        <f>HLOOKUP(A29,'YEARLY RETURNS'!$B$1:$AE$140, 133, FALSE)</f>
        <v>0.26446280991735538</v>
      </c>
      <c r="E29">
        <f>HLOOKUP(A29,'YEARLY RETURNS'!$B$1:$AE$140, 138, FALSE)</f>
        <v>69.599999999999994</v>
      </c>
      <c r="F29" s="234">
        <f t="shared" si="1"/>
        <v>0.17300000000000004</v>
      </c>
      <c r="G29" s="234">
        <f t="shared" si="2"/>
        <v>0.10399999999999998</v>
      </c>
      <c r="H29" s="234">
        <f t="shared" si="3"/>
        <v>0.41400000000000003</v>
      </c>
      <c r="I29" s="3">
        <f t="shared" si="0"/>
        <v>0.27625</v>
      </c>
      <c r="J29" s="29" cm="1">
        <f t="array" ref="J29">_xlfn.PERCENTRANK.EXC(_xlfn._xlws.FILTER(I$3:I$32, ISNUMBER(I$3:I$32)),I29)</f>
        <v>0.193</v>
      </c>
    </row>
    <row r="30" spans="1:10" x14ac:dyDescent="0.3">
      <c r="A30" t="s">
        <v>82</v>
      </c>
      <c r="B30" t="str" cm="1">
        <f t="array" ref="B30">_xll.FDS(A30,"FG_COMPANY_NAME")</f>
        <v>Procter &amp; Gamble Company</v>
      </c>
      <c r="C30" s="7">
        <f>HLOOKUP(A30,'MONTHLY RETURNS'!$A$1:$AE$134, 132, FALSE)</f>
        <v>0.12396694214876033</v>
      </c>
      <c r="D30" s="7">
        <f>HLOOKUP(A30,'YEARLY RETURNS'!$B$1:$AE$140, 133, FALSE)</f>
        <v>7.43801652892562E-2</v>
      </c>
      <c r="E30">
        <f>HLOOKUP(A30,'YEARLY RETURNS'!$B$1:$AE$140, 138, FALSE)</f>
        <v>9</v>
      </c>
      <c r="F30" s="234">
        <f t="shared" si="1"/>
        <v>0.69</v>
      </c>
      <c r="G30" s="234">
        <f t="shared" si="2"/>
        <v>0.65600000000000003</v>
      </c>
      <c r="H30" s="234">
        <f t="shared" si="3"/>
        <v>0.96599999999999997</v>
      </c>
      <c r="I30" s="3">
        <f t="shared" si="0"/>
        <v>0.81950000000000001</v>
      </c>
      <c r="J30" s="29" cm="1">
        <f t="array" ref="J30">_xlfn.PERCENTRANK.EXC(_xlfn._xlws.FILTER(I$3:I$32, ISNUMBER(I$3:I$32)),I30)</f>
        <v>0.87</v>
      </c>
    </row>
    <row r="31" spans="1:10" x14ac:dyDescent="0.3">
      <c r="A31" t="s">
        <v>83</v>
      </c>
      <c r="B31" t="str" cm="1">
        <f t="array" ref="B31">_xll.FDS(A31,"FG_COMPANY_NAME")</f>
        <v>Samsung Electronics Co., Ltd.</v>
      </c>
      <c r="C31" s="7">
        <f>HLOOKUP(A31,'MONTHLY RETURNS'!$A$1:$AE$134, 132, FALSE)</f>
        <v>0.16528925619834711</v>
      </c>
      <c r="D31" s="7">
        <f>HLOOKUP(A31,'YEARLY RETURNS'!$B$1:$AE$140, 133, FALSE)</f>
        <v>0.27272727272727271</v>
      </c>
      <c r="E31">
        <f>HLOOKUP(A31,'YEARLY RETURNS'!$B$1:$AE$140, 138, FALSE)</f>
        <v>68.8</v>
      </c>
      <c r="F31" s="234">
        <f t="shared" si="1"/>
        <v>0.44899999999999995</v>
      </c>
      <c r="G31" s="234">
        <f t="shared" si="2"/>
        <v>6.899999999999995E-2</v>
      </c>
      <c r="H31" s="234">
        <f t="shared" si="3"/>
        <v>0.44899999999999995</v>
      </c>
      <c r="I31" s="3">
        <f t="shared" si="0"/>
        <v>0.35399999999999998</v>
      </c>
      <c r="J31" s="29" cm="1">
        <f t="array" ref="J31">_xlfn.PERCENTRANK.EXC(_xlfn._xlws.FILTER(I$3:I$32, ISNUMBER(I$3:I$32)),I31)</f>
        <v>0.28999999999999998</v>
      </c>
    </row>
    <row r="32" spans="1:10" x14ac:dyDescent="0.3">
      <c r="A32" t="s">
        <v>84</v>
      </c>
      <c r="B32" t="str" cm="1">
        <f t="array" ref="B32">_xll.FDS(A32,"FG_COMPANY_NAME")</f>
        <v>Industrial and Commercial Bank of China Limited Class H</v>
      </c>
      <c r="C32" s="7">
        <f>HLOOKUP(A32,'MONTHLY RETURNS'!$A$1:$AE$134, 132, FALSE)</f>
        <v>0.19834710743801653</v>
      </c>
      <c r="D32" s="7">
        <f>HLOOKUP(A32,'YEARLY RETURNS'!$B$1:$AE$140, 133, FALSE)</f>
        <v>0.16528925619834711</v>
      </c>
      <c r="E32">
        <f>HLOOKUP(A32,'YEARLY RETURNS'!$B$1:$AE$140, 138, FALSE)</f>
        <v>94.199999999999989</v>
      </c>
      <c r="F32" s="234">
        <f t="shared" si="1"/>
        <v>0.24199999999999999</v>
      </c>
      <c r="G32" s="234">
        <f t="shared" si="2"/>
        <v>0.24199999999999999</v>
      </c>
      <c r="H32" s="234">
        <f t="shared" si="3"/>
        <v>0.10399999999999998</v>
      </c>
      <c r="I32" s="3">
        <f t="shared" si="0"/>
        <v>0.17299999999999999</v>
      </c>
      <c r="J32" s="29" cm="1">
        <f t="array" ref="J32">_xlfn.PERCENTRANK.EXC(_xlfn._xlws.FILTER(I$3:I$32, ISNUMBER(I$3:I$32)),I32)</f>
        <v>0.129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4938-3CA2-4AED-8C29-1550DB9229CE}">
  <dimension ref="A1:G32"/>
  <sheetViews>
    <sheetView tabSelected="1" topLeftCell="A7" workbookViewId="0">
      <selection activeCell="G15" sqref="G15"/>
    </sheetView>
  </sheetViews>
  <sheetFormatPr defaultRowHeight="14.4" x14ac:dyDescent="0.3"/>
  <cols>
    <col min="1" max="2" width="13.109375" customWidth="1"/>
    <col min="3" max="3" width="11.5546875" style="19" customWidth="1"/>
    <col min="4" max="4" width="12.77734375" style="19" customWidth="1"/>
    <col min="5" max="5" width="21.33203125" style="19" customWidth="1"/>
    <col min="6" max="7" width="14.21875" customWidth="1"/>
  </cols>
  <sheetData>
    <row r="1" spans="1:7" ht="15" thickBot="1" x14ac:dyDescent="0.35">
      <c r="C1" s="75">
        <f>INPUT!C37</f>
        <v>0.5</v>
      </c>
      <c r="D1" s="76">
        <f>INPUT!D37</f>
        <v>0.25</v>
      </c>
      <c r="E1" s="77">
        <f>INPUT!E37</f>
        <v>0.25</v>
      </c>
    </row>
    <row r="2" spans="1:7" ht="16.2" customHeight="1" thickBot="1" x14ac:dyDescent="0.35">
      <c r="A2" s="189" t="s">
        <v>54</v>
      </c>
      <c r="B2" s="35" t="s">
        <v>85</v>
      </c>
      <c r="C2" s="202" t="s">
        <v>118</v>
      </c>
      <c r="D2" s="203" t="s">
        <v>119</v>
      </c>
      <c r="E2" s="204" t="s">
        <v>120</v>
      </c>
      <c r="F2" s="205" t="s">
        <v>42</v>
      </c>
      <c r="G2" s="205" t="s">
        <v>187</v>
      </c>
    </row>
    <row r="3" spans="1:7" x14ac:dyDescent="0.3">
      <c r="A3" t="s">
        <v>55</v>
      </c>
      <c r="B3" t="str" cm="1">
        <f t="array" ref="B3">_xll.FDS(A3,"FG_COMPANY_NAME")</f>
        <v>NVIDIA Corporation</v>
      </c>
      <c r="C3" s="234">
        <f>INDEX('Seq- Sales'!BC:BC,MATCH(A3,'Seq- Sales'!A:A,0))/100</f>
        <v>0.70899999999999996</v>
      </c>
      <c r="D3" s="234">
        <f>INDEX('Seq - Profits'!BM:BM,MATCH(A3,'Seq - Profits'!A:A,0))/100</f>
        <v>0.48299999999999998</v>
      </c>
      <c r="E3" s="234">
        <f>INDEX('Seq - Margin'!AA:AA,MATCH(A3,'Seq - Margin'!A:A,0))/100</f>
        <v>3.2000000000000001E-2</v>
      </c>
      <c r="F3" s="3">
        <f t="shared" ref="F3:F32" si="0">SUMPRODUCT($C$1:$E$1,C3:E3)</f>
        <v>0.48324999999999996</v>
      </c>
      <c r="G3" s="29" cm="1">
        <f t="array" ref="G3">+_xlfn.PERCENTRANK.EXC(_xlfn._xlws.FILTER(F:F, ISNUMBER(F:F)),F3)</f>
        <v>0.57999999999999996</v>
      </c>
    </row>
    <row r="4" spans="1:7" x14ac:dyDescent="0.3">
      <c r="A4" t="s">
        <v>56</v>
      </c>
      <c r="B4" t="str" cm="1">
        <f t="array" ref="B4">_xll.FDS(A4,"FG_COMPANY_NAME")</f>
        <v>Microsoft Corporation</v>
      </c>
      <c r="C4" s="234">
        <f>INDEX('Seq- Sales'!BC:BC,MATCH(A4,'Seq- Sales'!A:A,0))/100</f>
        <v>0.83799999999999997</v>
      </c>
      <c r="D4" s="234">
        <f>INDEX('Seq - Profits'!BM:BM,MATCH(A4,'Seq - Profits'!A:A,0))/100</f>
        <v>0.74099999999999999</v>
      </c>
      <c r="E4" s="234">
        <f>INDEX('Seq - Margin'!AA:AA,MATCH(A4,'Seq - Margin'!A:A,0))/100</f>
        <v>0.51600000000000001</v>
      </c>
      <c r="F4" s="3">
        <f t="shared" si="0"/>
        <v>0.73324999999999996</v>
      </c>
      <c r="G4" s="29" cm="1">
        <f t="array" ref="G4">+_xlfn.PERCENTRANK.EXC(_xlfn._xlws.FILTER(F:F, ISNUMBER(F:F)),F4)</f>
        <v>0.77400000000000002</v>
      </c>
    </row>
    <row r="5" spans="1:7" x14ac:dyDescent="0.3">
      <c r="A5" t="s">
        <v>57</v>
      </c>
      <c r="B5" t="str" cm="1">
        <f t="array" ref="B5">_xll.FDS(A5,"FG_COMPANY_NAME")</f>
        <v>Apple Inc.</v>
      </c>
      <c r="C5" s="234">
        <f>INDEX('Seq- Sales'!BC:BC,MATCH(A5,'Seq- Sales'!A:A,0))/100</f>
        <v>0.51600000000000001</v>
      </c>
      <c r="D5" s="234">
        <f>INDEX('Seq - Profits'!BM:BM,MATCH(A5,'Seq - Profits'!A:A,0))/100</f>
        <v>0.45100000000000001</v>
      </c>
      <c r="E5" s="234">
        <f>INDEX('Seq - Margin'!AA:AA,MATCH(A5,'Seq - Margin'!A:A,0))/100</f>
        <v>0.41899999999999998</v>
      </c>
      <c r="F5" s="3">
        <f t="shared" si="0"/>
        <v>0.47550000000000003</v>
      </c>
      <c r="G5" s="29" cm="1">
        <f t="array" ref="G5">+_xlfn.PERCENTRANK.EXC(_xlfn._xlws.FILTER(F:F, ISNUMBER(F:F)),F5)</f>
        <v>0.54800000000000004</v>
      </c>
    </row>
    <row r="6" spans="1:7" x14ac:dyDescent="0.3">
      <c r="A6" t="s">
        <v>58</v>
      </c>
      <c r="B6" t="str" cm="1">
        <f t="array" ref="B6">_xll.FDS(A6,"FG_COMPANY_NAME")</f>
        <v>Alphabet Inc. Class A</v>
      </c>
      <c r="C6" s="234">
        <f>INDEX('Seq- Sales'!BC:BC,MATCH(A6,'Seq- Sales'!A:A,0))/100</f>
        <v>0.51600000000000001</v>
      </c>
      <c r="D6" s="234">
        <f>INDEX('Seq - Profits'!BM:BM,MATCH(A6,'Seq - Profits'!A:A,0))/100</f>
        <v>0.48299999999999998</v>
      </c>
      <c r="E6" s="234">
        <f>INDEX('Seq - Margin'!AA:AA,MATCH(A6,'Seq - Margin'!A:A,0))/100</f>
        <v>0.64500000000000002</v>
      </c>
      <c r="F6" s="3">
        <f t="shared" si="0"/>
        <v>0.54</v>
      </c>
      <c r="G6" s="29" cm="1">
        <f t="array" ref="G6">+_xlfn.PERCENTRANK.EXC(_xlfn._xlws.FILTER(F:F, ISNUMBER(F:F)),F6)</f>
        <v>0.64500000000000002</v>
      </c>
    </row>
    <row r="7" spans="1:7" x14ac:dyDescent="0.3">
      <c r="A7" t="s">
        <v>59</v>
      </c>
      <c r="B7" t="str" cm="1">
        <f t="array" ref="B7">_xll.FDS(A7,"FG_COMPANY_NAME")</f>
        <v>Amazon.com, Inc.</v>
      </c>
      <c r="C7" s="234">
        <f>INDEX('Seq- Sales'!BC:BC,MATCH(A7,'Seq- Sales'!A:A,0))/100</f>
        <v>0.51600000000000001</v>
      </c>
      <c r="D7" s="234">
        <f>INDEX('Seq - Profits'!BM:BM,MATCH(A7,'Seq - Profits'!A:A,0))/100</f>
        <v>0.48299999999999998</v>
      </c>
      <c r="E7" s="234">
        <f>INDEX('Seq - Margin'!AA:AA,MATCH(A7,'Seq - Margin'!A:A,0))/100</f>
        <v>0.70899999999999996</v>
      </c>
      <c r="F7" s="3">
        <f t="shared" si="0"/>
        <v>0.55600000000000005</v>
      </c>
      <c r="G7" s="29" cm="1">
        <f t="array" ref="G7">+_xlfn.PERCENTRANK.EXC(_xlfn._xlws.FILTER(F:F, ISNUMBER(F:F)),F7)</f>
        <v>0.67700000000000005</v>
      </c>
    </row>
    <row r="8" spans="1:7" x14ac:dyDescent="0.3">
      <c r="A8" t="s">
        <v>60</v>
      </c>
      <c r="B8" t="str" cm="1">
        <f t="array" ref="B8">_xll.FDS(A8,"FG_COMPANY_NAME")</f>
        <v>Broadcom Inc.</v>
      </c>
      <c r="C8" s="234">
        <f>INDEX('Seq- Sales'!BC:BC,MATCH(A8,'Seq- Sales'!A:A,0))/100</f>
        <v>0.70899999999999996</v>
      </c>
      <c r="D8" s="234">
        <f>INDEX('Seq - Profits'!BM:BM,MATCH(A8,'Seq - Profits'!A:A,0))/100</f>
        <v>0.74099999999999999</v>
      </c>
      <c r="E8" s="234">
        <f>INDEX('Seq - Margin'!AA:AA,MATCH(A8,'Seq - Margin'!A:A,0))/100</f>
        <v>0.96700000000000008</v>
      </c>
      <c r="F8" s="3">
        <f t="shared" si="0"/>
        <v>0.78149999999999997</v>
      </c>
      <c r="G8" s="29" cm="1">
        <f t="array" ref="G8">+_xlfn.PERCENTRANK.EXC(_xlfn._xlws.FILTER(F:F, ISNUMBER(F:F)),F8)</f>
        <v>0.90300000000000002</v>
      </c>
    </row>
    <row r="9" spans="1:7" x14ac:dyDescent="0.3">
      <c r="A9" t="s">
        <v>61</v>
      </c>
      <c r="B9" t="str" cm="1">
        <f t="array" ref="B9">_xll.FDS(A9,"FG_COMPANY_NAME")</f>
        <v>Meta Platforms Inc Class A</v>
      </c>
      <c r="C9" s="234">
        <f>INDEX('Seq- Sales'!BC:BC,MATCH(A9,'Seq- Sales'!A:A,0))/100</f>
        <v>0.70899999999999996</v>
      </c>
      <c r="D9" s="234">
        <f>INDEX('Seq - Profits'!BM:BM,MATCH(A9,'Seq - Profits'!A:A,0))/100</f>
        <v>0.48299999999999998</v>
      </c>
      <c r="E9" s="234">
        <f>INDEX('Seq - Margin'!AA:AA,MATCH(A9,'Seq - Margin'!A:A,0))/100</f>
        <v>0.80600000000000005</v>
      </c>
      <c r="F9" s="3">
        <f t="shared" si="0"/>
        <v>0.67674999999999996</v>
      </c>
      <c r="G9" s="29" cm="1">
        <f t="array" ref="G9">+_xlfn.PERCENTRANK.EXC(_xlfn._xlws.FILTER(F:F, ISNUMBER(F:F)),F9)</f>
        <v>0.74099999999999999</v>
      </c>
    </row>
    <row r="10" spans="1:7" x14ac:dyDescent="0.3">
      <c r="A10" t="s">
        <v>62</v>
      </c>
      <c r="B10" t="str" cm="1">
        <f t="array" ref="B10">_xll.FDS(A10,"FG_COMPANY_NAME")</f>
        <v>Saudi Arabian Oil Co.</v>
      </c>
      <c r="C10" s="234">
        <f>INDEX('Seq- Sales'!BC:BC,MATCH(A10,'Seq- Sales'!A:A,0))/100</f>
        <v>3.2000000000000001E-2</v>
      </c>
      <c r="D10" s="234">
        <f>INDEX('Seq - Profits'!BM:BM,MATCH(A10,'Seq - Profits'!A:A,0))/100</f>
        <v>3.2000000000000001E-2</v>
      </c>
      <c r="E10" s="234">
        <f>INDEX('Seq - Margin'!AA:AA,MATCH(A10,'Seq - Margin'!A:A,0))/100</f>
        <v>9.6000000000000002E-2</v>
      </c>
      <c r="F10" s="3">
        <f t="shared" si="0"/>
        <v>4.8000000000000001E-2</v>
      </c>
      <c r="G10" s="29" cm="1">
        <f t="array" ref="G10">+_xlfn.PERCENTRANK.EXC(_xlfn._xlws.FILTER(F:F, ISNUMBER(F:F)),F10)</f>
        <v>3.2000000000000001E-2</v>
      </c>
    </row>
    <row r="11" spans="1:7" x14ac:dyDescent="0.3">
      <c r="A11" t="s">
        <v>63</v>
      </c>
      <c r="B11" t="str" cm="1">
        <f t="array" ref="B11">_xll.FDS(A11,"FG_COMPANY_NAME")</f>
        <v>Tesla, Inc.</v>
      </c>
      <c r="C11" s="234">
        <f>INDEX('Seq- Sales'!BC:BC,MATCH(A11,'Seq- Sales'!A:A,0))/100</f>
        <v>3.2000000000000001E-2</v>
      </c>
      <c r="D11" s="234">
        <f>INDEX('Seq - Profits'!BM:BM,MATCH(A11,'Seq - Profits'!A:A,0))/100</f>
        <v>0.28999999999999998</v>
      </c>
      <c r="E11" s="234">
        <f>INDEX('Seq - Margin'!AA:AA,MATCH(A11,'Seq - Margin'!A:A,0))/100</f>
        <v>6.4000000000000001E-2</v>
      </c>
      <c r="F11" s="3">
        <f t="shared" si="0"/>
        <v>0.1045</v>
      </c>
      <c r="G11" s="29" cm="1">
        <f t="array" ref="G11">+_xlfn.PERCENTRANK.EXC(_xlfn._xlws.FILTER(F:F, ISNUMBER(F:F)),F11)</f>
        <v>0.161</v>
      </c>
    </row>
    <row r="12" spans="1:7" x14ac:dyDescent="0.3">
      <c r="A12" t="s">
        <v>64</v>
      </c>
      <c r="B12" t="str" cm="1">
        <f t="array" ref="B12">_xll.FDS(A12,"FG_COMPANY_NAME")</f>
        <v>Taiwan Semiconductor Manufacturing Co., Ltd.</v>
      </c>
      <c r="C12" s="234">
        <f>INDEX('Seq- Sales'!BC:BC,MATCH(A12,'Seq- Sales'!A:A,0))/100</f>
        <v>0.70899999999999996</v>
      </c>
      <c r="D12" s="234">
        <f>INDEX('Seq - Profits'!BM:BM,MATCH(A12,'Seq - Profits'!A:A,0))/100</f>
        <v>0.74099999999999999</v>
      </c>
      <c r="E12" s="234">
        <f>INDEX('Seq - Margin'!AA:AA,MATCH(A12,'Seq - Margin'!A:A,0))/100</f>
        <v>0.90300000000000002</v>
      </c>
      <c r="F12" s="3">
        <f t="shared" si="0"/>
        <v>0.76549999999999996</v>
      </c>
      <c r="G12" s="29" cm="1">
        <f t="array" ref="G12">+_xlfn.PERCENTRANK.EXC(_xlfn._xlws.FILTER(F:F, ISNUMBER(F:F)),F12)</f>
        <v>0.87</v>
      </c>
    </row>
    <row r="13" spans="1:7" x14ac:dyDescent="0.3">
      <c r="A13" t="s">
        <v>65</v>
      </c>
      <c r="B13" t="str" cm="1">
        <f t="array" ref="B13">_xll.FDS(A13,"FG_COMPANY_NAME")</f>
        <v>Berkshire Hathaway Inc. Class B</v>
      </c>
      <c r="C13" s="234">
        <f>INDEX('Seq- Sales'!BC:BC,MATCH(A13,'Seq- Sales'!A:A,0))/100</f>
        <v>3.2000000000000001E-2</v>
      </c>
      <c r="D13" s="234">
        <f>INDEX('Seq - Profits'!BM:BM,MATCH(A13,'Seq - Profits'!A:A,0))/100</f>
        <v>3.2000000000000001E-2</v>
      </c>
      <c r="E13" s="234">
        <f>INDEX('Seq - Margin'!AA:AA,MATCH(A13,'Seq - Margin'!A:A,0))/100</f>
        <v>0.45100000000000001</v>
      </c>
      <c r="F13" s="3">
        <f t="shared" si="0"/>
        <v>0.13675000000000001</v>
      </c>
      <c r="G13" s="29" cm="1">
        <f t="array" ref="G13">+_xlfn.PERCENTRANK.EXC(_xlfn._xlws.FILTER(F:F, ISNUMBER(F:F)),F13)</f>
        <v>0.193</v>
      </c>
    </row>
    <row r="14" spans="1:7" x14ac:dyDescent="0.3">
      <c r="A14" t="s">
        <v>66</v>
      </c>
      <c r="B14" t="str" cm="1">
        <f t="array" ref="B14">_xll.FDS(A14,"FG_COMPANY_NAME")</f>
        <v>Oracle Corporation</v>
      </c>
      <c r="C14" s="234">
        <f>INDEX('Seq- Sales'!BC:BC,MATCH(A14,'Seq- Sales'!A:A,0))/100</f>
        <v>0.64500000000000002</v>
      </c>
      <c r="D14" s="234">
        <f>INDEX('Seq - Profits'!BM:BM,MATCH(A14,'Seq - Profits'!A:A,0))/100</f>
        <v>3.2000000000000001E-2</v>
      </c>
      <c r="E14" s="234">
        <f>INDEX('Seq - Margin'!AA:AA,MATCH(A14,'Seq - Margin'!A:A,0))/100</f>
        <v>0.38700000000000001</v>
      </c>
      <c r="F14" s="3">
        <f t="shared" si="0"/>
        <v>0.42725000000000002</v>
      </c>
      <c r="G14" s="29" cm="1">
        <f t="array" ref="G14">+_xlfn.PERCENTRANK.EXC(_xlfn._xlws.FILTER(F:F, ISNUMBER(F:F)),F14)</f>
        <v>0.45100000000000001</v>
      </c>
    </row>
    <row r="15" spans="1:7" x14ac:dyDescent="0.3">
      <c r="A15" t="s">
        <v>67</v>
      </c>
      <c r="B15" t="str" cm="1">
        <f t="array" ref="B15">_xll.FDS(A15,"FG_COMPANY_NAME")</f>
        <v>JPMorgan Chase &amp; Co.</v>
      </c>
      <c r="C15" s="234">
        <f>INDEX('Seq- Sales'!BC:BC,MATCH(A15,'Seq- Sales'!A:A,0))/100</f>
        <v>3.2000000000000001E-2</v>
      </c>
      <c r="D15" s="234">
        <f>INDEX('Seq - Profits'!BM:BM,MATCH(A15,'Seq - Profits'!A:A,0))/100</f>
        <v>3.2000000000000001E-2</v>
      </c>
      <c r="E15" s="234">
        <f>INDEX('Seq - Margin'!AA:AA,MATCH(A15,'Seq - Margin'!A:A,0))/100</f>
        <v>0.25800000000000001</v>
      </c>
      <c r="F15" s="3">
        <f t="shared" si="0"/>
        <v>8.8499999999999995E-2</v>
      </c>
      <c r="G15" s="29" cm="1">
        <f t="array" ref="G15">+_xlfn.PERCENTRANK.EXC(_xlfn._xlws.FILTER(F:F, ISNUMBER(F:F)),F15)</f>
        <v>0.129</v>
      </c>
    </row>
    <row r="16" spans="1:7" x14ac:dyDescent="0.3">
      <c r="A16" t="s">
        <v>68</v>
      </c>
      <c r="B16" t="str" cm="1">
        <f t="array" ref="B16">_xll.FDS(A16,"FG_COMPANY_NAME")</f>
        <v>Walmart Inc.</v>
      </c>
      <c r="C16" s="234">
        <f>INDEX('Seq- Sales'!BC:BC,MATCH(A16,'Seq- Sales'!A:A,0))/100</f>
        <v>3.2000000000000001E-2</v>
      </c>
      <c r="D16" s="234">
        <f>INDEX('Seq - Profits'!BM:BM,MATCH(A16,'Seq - Profits'!A:A,0))/100</f>
        <v>0.74099999999999999</v>
      </c>
      <c r="E16" s="234">
        <f>INDEX('Seq - Margin'!AA:AA,MATCH(A16,'Seq - Margin'!A:A,0))/100</f>
        <v>0.28999999999999998</v>
      </c>
      <c r="F16" s="3">
        <f t="shared" si="0"/>
        <v>0.27374999999999999</v>
      </c>
      <c r="G16" s="29" cm="1">
        <f t="array" ref="G16">+_xlfn.PERCENTRANK.EXC(_xlfn._xlws.FILTER(F:F, ISNUMBER(F:F)),F16)</f>
        <v>0.28999999999999998</v>
      </c>
    </row>
    <row r="17" spans="1:7" x14ac:dyDescent="0.3">
      <c r="A17" t="s">
        <v>69</v>
      </c>
      <c r="B17" t="str" cm="1">
        <f t="array" ref="B17">_xll.FDS(A17,"FG_COMPANY_NAME")</f>
        <v>Tencent Holdings Ltd</v>
      </c>
      <c r="C17" s="234">
        <f>INDEX('Seq- Sales'!BC:BC,MATCH(A17,'Seq- Sales'!A:A,0))/100</f>
        <v>0.64500000000000002</v>
      </c>
      <c r="D17" s="234">
        <f>INDEX('Seq - Profits'!BM:BM,MATCH(A17,'Seq - Profits'!A:A,0))/100</f>
        <v>0.48299999999999998</v>
      </c>
      <c r="E17" s="234">
        <f>INDEX('Seq - Margin'!AA:AA,MATCH(A17,'Seq - Margin'!A:A,0))/100</f>
        <v>0.77400000000000002</v>
      </c>
      <c r="F17" s="3">
        <f t="shared" si="0"/>
        <v>0.63675000000000004</v>
      </c>
      <c r="G17" s="29" cm="1">
        <f t="array" ref="G17">+_xlfn.PERCENTRANK.EXC(_xlfn._xlws.FILTER(F:F, ISNUMBER(F:F)),F17)</f>
        <v>0.70899999999999996</v>
      </c>
    </row>
    <row r="18" spans="1:7" x14ac:dyDescent="0.3">
      <c r="A18" t="s">
        <v>70</v>
      </c>
      <c r="B18" t="str" cm="1">
        <f t="array" ref="B18">_xll.FDS(A18,"FG_COMPANY_NAME")</f>
        <v>Eli Lilly and Company</v>
      </c>
      <c r="C18" s="234">
        <f>INDEX('Seq- Sales'!BC:BC,MATCH(A18,'Seq- Sales'!A:A,0))/100</f>
        <v>0.83799999999999997</v>
      </c>
      <c r="D18" s="234">
        <f>INDEX('Seq - Profits'!BM:BM,MATCH(A18,'Seq - Profits'!A:A,0))/100</f>
        <v>0.74099999999999999</v>
      </c>
      <c r="E18" s="234">
        <f>INDEX('Seq - Margin'!AA:AA,MATCH(A18,'Seq - Margin'!A:A,0))/100</f>
        <v>0.93500000000000005</v>
      </c>
      <c r="F18" s="3">
        <f t="shared" si="0"/>
        <v>0.83799999999999997</v>
      </c>
      <c r="G18" s="29" cm="1">
        <f t="array" ref="G18">+_xlfn.PERCENTRANK.EXC(_xlfn._xlws.FILTER(F:F, ISNUMBER(F:F)),F18)</f>
        <v>0.96699999999999997</v>
      </c>
    </row>
    <row r="19" spans="1:7" x14ac:dyDescent="0.3">
      <c r="A19" t="s">
        <v>71</v>
      </c>
      <c r="B19" t="str" cm="1">
        <f t="array" ref="B19">_xll.FDS(A19,"FG_COMPANY_NAME")</f>
        <v>Visa Inc. Class A</v>
      </c>
      <c r="C19" s="234">
        <f>INDEX('Seq- Sales'!BC:BC,MATCH(A19,'Seq- Sales'!A:A,0))/100</f>
        <v>0.51600000000000001</v>
      </c>
      <c r="D19" s="234">
        <f>INDEX('Seq - Profits'!BM:BM,MATCH(A19,'Seq - Profits'!A:A,0))/100</f>
        <v>0.38700000000000001</v>
      </c>
      <c r="E19" s="234">
        <f>INDEX('Seq - Margin'!AA:AA,MATCH(A19,'Seq - Margin'!A:A,0))/100</f>
        <v>0.32200000000000001</v>
      </c>
      <c r="F19" s="3">
        <f t="shared" si="0"/>
        <v>0.43525000000000003</v>
      </c>
      <c r="G19" s="29" cm="1">
        <f t="array" ref="G19">+_xlfn.PERCENTRANK.EXC(_xlfn._xlws.FILTER(F:F, ISNUMBER(F:F)),F19)</f>
        <v>0.48299999999999998</v>
      </c>
    </row>
    <row r="20" spans="1:7" x14ac:dyDescent="0.3">
      <c r="A20" t="s">
        <v>72</v>
      </c>
      <c r="B20" t="str" cm="1">
        <f t="array" ref="B20">_xll.FDS(A20,"FG_COMPANY_NAME")</f>
        <v>Mastercard Incorporated Class A</v>
      </c>
      <c r="C20" s="234">
        <f>INDEX('Seq- Sales'!BC:BC,MATCH(A20,'Seq- Sales'!A:A,0))/100</f>
        <v>0.93500000000000005</v>
      </c>
      <c r="D20" s="234">
        <f>INDEX('Seq - Profits'!BM:BM,MATCH(A20,'Seq - Profits'!A:A,0))/100</f>
        <v>0.48299999999999998</v>
      </c>
      <c r="E20" s="234">
        <f>INDEX('Seq - Margin'!AA:AA,MATCH(A20,'Seq - Margin'!A:A,0))/100</f>
        <v>0.67700000000000005</v>
      </c>
      <c r="F20" s="3">
        <f t="shared" si="0"/>
        <v>0.75750000000000006</v>
      </c>
      <c r="G20" s="29" cm="1">
        <f t="array" ref="G20">+_xlfn.PERCENTRANK.EXC(_xlfn._xlws.FILTER(F:F, ISNUMBER(F:F)),F20)</f>
        <v>0.83799999999999997</v>
      </c>
    </row>
    <row r="21" spans="1:7" x14ac:dyDescent="0.3">
      <c r="A21" t="s">
        <v>73</v>
      </c>
      <c r="B21" t="str" cm="1">
        <f t="array" ref="B21">_xll.FDS(A21,"FG_COMPANY_NAME")</f>
        <v>Netflix, Inc.</v>
      </c>
      <c r="C21" s="234">
        <f>INDEX('Seq- Sales'!BC:BC,MATCH(A21,'Seq- Sales'!A:A,0))/100</f>
        <v>0.83799999999999997</v>
      </c>
      <c r="D21" s="234">
        <f>INDEX('Seq - Profits'!BM:BM,MATCH(A21,'Seq - Profits'!A:A,0))/100</f>
        <v>0.48299999999999998</v>
      </c>
      <c r="E21" s="234">
        <f>INDEX('Seq - Margin'!AA:AA,MATCH(A21,'Seq - Margin'!A:A,0))/100</f>
        <v>0.83799999999999997</v>
      </c>
      <c r="F21" s="3">
        <f t="shared" si="0"/>
        <v>0.74924999999999997</v>
      </c>
      <c r="G21" s="29" cm="1">
        <f t="array" ref="G21">+_xlfn.PERCENTRANK.EXC(_xlfn._xlws.FILTER(F:F, ISNUMBER(F:F)),F21)</f>
        <v>0.80600000000000005</v>
      </c>
    </row>
    <row r="22" spans="1:7" x14ac:dyDescent="0.3">
      <c r="A22" t="s">
        <v>74</v>
      </c>
      <c r="B22" t="str" cm="1">
        <f t="array" ref="B22">_xll.FDS(A22,"FG_COMPANY_NAME")</f>
        <v>Exxon Mobil Corporation</v>
      </c>
      <c r="C22" s="234">
        <f>INDEX('Seq- Sales'!BC:BC,MATCH(A22,'Seq- Sales'!A:A,0))/100</f>
        <v>3.2000000000000001E-2</v>
      </c>
      <c r="D22" s="234">
        <f>INDEX('Seq - Profits'!BM:BM,MATCH(A22,'Seq - Profits'!A:A,0))/100</f>
        <v>3.2000000000000001E-2</v>
      </c>
      <c r="E22" s="234">
        <f>INDEX('Seq - Margin'!AA:AA,MATCH(A22,'Seq - Margin'!A:A,0))/100</f>
        <v>0.161</v>
      </c>
      <c r="F22" s="3">
        <f t="shared" si="0"/>
        <v>6.4250000000000002E-2</v>
      </c>
      <c r="G22" s="29" cm="1">
        <f t="array" ref="G22">+_xlfn.PERCENTRANK.EXC(_xlfn._xlws.FILTER(F:F, ISNUMBER(F:F)),F22)</f>
        <v>9.6000000000000002E-2</v>
      </c>
    </row>
    <row r="23" spans="1:7" x14ac:dyDescent="0.3">
      <c r="A23" t="s">
        <v>75</v>
      </c>
      <c r="B23" t="str" cm="1">
        <f t="array" ref="B23">_xll.FDS(A23,"FG_COMPANY_NAME")</f>
        <v>Johnson &amp; Johnson</v>
      </c>
      <c r="C23" s="234">
        <f>INDEX('Seq- Sales'!BC:BC,MATCH(A23,'Seq- Sales'!A:A,0))/100</f>
        <v>0.28999999999999998</v>
      </c>
      <c r="D23" s="234">
        <f>INDEX('Seq - Profits'!BM:BM,MATCH(A23,'Seq - Profits'!A:A,0))/100</f>
        <v>0.74099999999999999</v>
      </c>
      <c r="E23" s="234">
        <f>INDEX('Seq - Margin'!AA:AA,MATCH(A23,'Seq - Margin'!A:A,0))/100</f>
        <v>0.193</v>
      </c>
      <c r="F23" s="3">
        <f t="shared" si="0"/>
        <v>0.3785</v>
      </c>
      <c r="G23" s="29" cm="1">
        <f t="array" ref="G23">+_xlfn.PERCENTRANK.EXC(_xlfn._xlws.FILTER(F:F, ISNUMBER(F:F)),F23)</f>
        <v>0.38700000000000001</v>
      </c>
    </row>
    <row r="24" spans="1:7" x14ac:dyDescent="0.3">
      <c r="A24" t="s">
        <v>76</v>
      </c>
      <c r="B24" t="str" cm="1">
        <f t="array" ref="B24">_xll.FDS(A24,"FG_COMPANY_NAME")</f>
        <v>Costco Wholesale Corporation</v>
      </c>
      <c r="C24" s="234">
        <f>INDEX('Seq- Sales'!BC:BC,MATCH(A24,'Seq- Sales'!A:A,0))/100</f>
        <v>0.48299999999999998</v>
      </c>
      <c r="D24" s="234">
        <f>INDEX('Seq - Profits'!BM:BM,MATCH(A24,'Seq - Profits'!A:A,0))/100</f>
        <v>0.38700000000000001</v>
      </c>
      <c r="E24" s="234">
        <f>INDEX('Seq - Margin'!AA:AA,MATCH(A24,'Seq - Margin'!A:A,0))/100</f>
        <v>0.35399999999999998</v>
      </c>
      <c r="F24" s="3">
        <f t="shared" si="0"/>
        <v>0.42674999999999996</v>
      </c>
      <c r="G24" s="29" cm="1">
        <f t="array" ref="G24">+_xlfn.PERCENTRANK.EXC(_xlfn._xlws.FILTER(F:F, ISNUMBER(F:F)),F24)</f>
        <v>0.41899999999999998</v>
      </c>
    </row>
    <row r="25" spans="1:7" x14ac:dyDescent="0.3">
      <c r="A25" t="s">
        <v>77</v>
      </c>
      <c r="B25" t="str" cm="1">
        <f t="array" ref="B25">_xll.FDS(A25,"FG_COMPANY_NAME")</f>
        <v>Home Depot, Inc.</v>
      </c>
      <c r="C25" s="234">
        <f>INDEX('Seq- Sales'!BC:BC,MATCH(A25,'Seq- Sales'!A:A,0))/100</f>
        <v>0.28999999999999998</v>
      </c>
      <c r="D25" s="234">
        <f>INDEX('Seq - Profits'!BM:BM,MATCH(A25,'Seq - Profits'!A:A,0))/100</f>
        <v>0.22500000000000001</v>
      </c>
      <c r="E25" s="234">
        <f>INDEX('Seq - Margin'!AA:AA,MATCH(A25,'Seq - Margin'!A:A,0))/100</f>
        <v>0.22500000000000001</v>
      </c>
      <c r="F25" s="3">
        <f t="shared" si="0"/>
        <v>0.25750000000000001</v>
      </c>
      <c r="G25" s="29" cm="1">
        <f t="array" ref="G25">+_xlfn.PERCENTRANK.EXC(_xlfn._xlws.FILTER(F:F, ISNUMBER(F:F)),F25)</f>
        <v>0.25800000000000001</v>
      </c>
    </row>
    <row r="26" spans="1:7" x14ac:dyDescent="0.3">
      <c r="A26" t="s">
        <v>78</v>
      </c>
      <c r="B26" t="str" cm="1">
        <f t="array" ref="B26">_xll.FDS(A26,"FG_COMPANY_NAME")</f>
        <v>Palantir Technologies Inc. Class A</v>
      </c>
      <c r="C26" s="234">
        <f>INDEX('Seq- Sales'!BC:BC,MATCH(A26,'Seq- Sales'!A:A,0))/100</f>
        <v>0.93500000000000005</v>
      </c>
      <c r="D26" s="234">
        <f>INDEX('Seq - Profits'!BM:BM,MATCH(A26,'Seq - Profits'!A:A,0))/100</f>
        <v>0.48299999999999998</v>
      </c>
      <c r="E26" s="234">
        <f>INDEX('Seq - Margin'!AA:AA,MATCH(A26,'Seq - Margin'!A:A,0))/100</f>
        <v>0.87</v>
      </c>
      <c r="F26" s="3">
        <f t="shared" si="0"/>
        <v>0.80575000000000008</v>
      </c>
      <c r="G26" s="29" cm="1">
        <f t="array" ref="G26">+_xlfn.PERCENTRANK.EXC(_xlfn._xlws.FILTER(F:F, ISNUMBER(F:F)),F26)</f>
        <v>0.93500000000000005</v>
      </c>
    </row>
    <row r="27" spans="1:7" x14ac:dyDescent="0.3">
      <c r="A27" t="s">
        <v>79</v>
      </c>
      <c r="B27" t="str" cm="1">
        <f t="array" ref="B27">_xll.FDS(A27,"FG_COMPANY_NAME")</f>
        <v>AbbVie, Inc.</v>
      </c>
      <c r="C27" s="234">
        <f>INDEX('Seq- Sales'!BC:BC,MATCH(A27,'Seq- Sales'!A:A,0))/100</f>
        <v>0.28999999999999998</v>
      </c>
      <c r="D27" s="234">
        <f>INDEX('Seq - Profits'!BM:BM,MATCH(A27,'Seq - Profits'!A:A,0))/100</f>
        <v>0.22500000000000001</v>
      </c>
      <c r="E27" s="234">
        <f>INDEX('Seq - Margin'!AA:AA,MATCH(A27,'Seq - Margin'!A:A,0))/100</f>
        <v>0.57999999999999996</v>
      </c>
      <c r="F27" s="3">
        <f t="shared" si="0"/>
        <v>0.34624999999999995</v>
      </c>
      <c r="G27" s="29" cm="1">
        <f t="array" ref="G27">+_xlfn.PERCENTRANK.EXC(_xlfn._xlws.FILTER(F:F, ISNUMBER(F:F)),F27)</f>
        <v>0.32200000000000001</v>
      </c>
    </row>
    <row r="28" spans="1:7" x14ac:dyDescent="0.3">
      <c r="A28" t="s">
        <v>80</v>
      </c>
      <c r="B28" t="str" cm="1">
        <f t="array" ref="B28">_xll.FDS(A28,"FG_COMPANY_NAME")</f>
        <v>Alibaba Group Holding Limited</v>
      </c>
      <c r="C28" s="234">
        <f>INDEX('Seq- Sales'!BC:BC,MATCH(A28,'Seq- Sales'!A:A,0))/100</f>
        <v>0.28999999999999998</v>
      </c>
      <c r="D28" s="234">
        <f>INDEX('Seq - Profits'!BM:BM,MATCH(A28,'Seq - Profits'!A:A,0))/100</f>
        <v>0.74099999999999999</v>
      </c>
      <c r="E28" s="234">
        <f>INDEX('Seq - Margin'!AA:AA,MATCH(A28,'Seq - Margin'!A:A,0))/100</f>
        <v>0.74099999999999999</v>
      </c>
      <c r="F28" s="3">
        <f t="shared" si="0"/>
        <v>0.51549999999999996</v>
      </c>
      <c r="G28" s="29" cm="1">
        <f t="array" ref="G28">+_xlfn.PERCENTRANK.EXC(_xlfn._xlws.FILTER(F:F, ISNUMBER(F:F)),F28)</f>
        <v>0.61199999999999999</v>
      </c>
    </row>
    <row r="29" spans="1:7" x14ac:dyDescent="0.3">
      <c r="A29" t="s">
        <v>81</v>
      </c>
      <c r="B29" t="str" cm="1">
        <f t="array" ref="B29">_xll.FDS(A29,"FG_COMPANY_NAME")</f>
        <v>Bank of America Corp</v>
      </c>
      <c r="C29" s="234">
        <f>INDEX('Seq- Sales'!BC:BC,MATCH(A29,'Seq- Sales'!A:A,0))/100</f>
        <v>3.2000000000000001E-2</v>
      </c>
      <c r="D29" s="234">
        <f>INDEX('Seq - Profits'!BM:BM,MATCH(A29,'Seq - Profits'!A:A,0))/100</f>
        <v>0.28999999999999998</v>
      </c>
      <c r="E29" s="234">
        <f>INDEX('Seq - Margin'!AA:AA,MATCH(A29,'Seq - Margin'!A:A,0))/100</f>
        <v>0.61199999999999999</v>
      </c>
      <c r="F29" s="3">
        <f t="shared" si="0"/>
        <v>0.24149999999999999</v>
      </c>
      <c r="G29" s="29" cm="1">
        <f t="array" ref="G29">+_xlfn.PERCENTRANK.EXC(_xlfn._xlws.FILTER(F:F, ISNUMBER(F:F)),F29)</f>
        <v>0.22500000000000001</v>
      </c>
    </row>
    <row r="30" spans="1:7" x14ac:dyDescent="0.3">
      <c r="A30" t="s">
        <v>82</v>
      </c>
      <c r="B30" t="str" cm="1">
        <f t="array" ref="B30">_xll.FDS(A30,"FG_COMPANY_NAME")</f>
        <v>Procter &amp; Gamble Company</v>
      </c>
      <c r="C30" s="234">
        <f>INDEX('Seq- Sales'!BC:BC,MATCH(A30,'Seq- Sales'!A:A,0))/100</f>
        <v>0.28999999999999998</v>
      </c>
      <c r="D30" s="234">
        <f>INDEX('Seq - Profits'!BM:BM,MATCH(A30,'Seq - Profits'!A:A,0))/100</f>
        <v>0.74099999999999999</v>
      </c>
      <c r="E30" s="234">
        <f>INDEX('Seq - Margin'!AA:AA,MATCH(A30,'Seq - Margin'!A:A,0))/100</f>
        <v>0.48299999999999998</v>
      </c>
      <c r="F30" s="3">
        <f t="shared" si="0"/>
        <v>0.45099999999999996</v>
      </c>
      <c r="G30" s="29" cm="1">
        <f t="array" ref="G30">+_xlfn.PERCENTRANK.EXC(_xlfn._xlws.FILTER(F:F, ISNUMBER(F:F)),F30)</f>
        <v>0.51600000000000001</v>
      </c>
    </row>
    <row r="31" spans="1:7" x14ac:dyDescent="0.3">
      <c r="A31" t="s">
        <v>83</v>
      </c>
      <c r="B31" t="str" cm="1">
        <f t="array" ref="B31">_xll.FDS(A31,"FG_COMPANY_NAME")</f>
        <v>Samsung Electronics Co., Ltd.</v>
      </c>
      <c r="C31" s="234">
        <f>INDEX('Seq- Sales'!BC:BC,MATCH(A31,'Seq- Sales'!A:A,0))/100</f>
        <v>3.2000000000000001E-2</v>
      </c>
      <c r="D31" s="234">
        <f>INDEX('Seq - Profits'!BM:BM,MATCH(A31,'Seq - Profits'!A:A,0))/100</f>
        <v>3.2000000000000001E-2</v>
      </c>
      <c r="E31" s="234">
        <f>INDEX('Seq - Margin'!AA:AA,MATCH(A31,'Seq - Margin'!A:A,0))/100</f>
        <v>0.129</v>
      </c>
      <c r="F31" s="3">
        <f t="shared" si="0"/>
        <v>5.6250000000000001E-2</v>
      </c>
      <c r="G31" s="29" cm="1">
        <f t="array" ref="G31">+_xlfn.PERCENTRANK.EXC(_xlfn._xlws.FILTER(F:F, ISNUMBER(F:F)),F31)</f>
        <v>6.4000000000000001E-2</v>
      </c>
    </row>
    <row r="32" spans="1:7" x14ac:dyDescent="0.3">
      <c r="A32" t="s">
        <v>84</v>
      </c>
      <c r="B32" t="str" cm="1">
        <f t="array" ref="B32">_xll.FDS(A32,"FG_COMPANY_NAME")</f>
        <v>Industrial and Commercial Bank of China Limited Class H</v>
      </c>
      <c r="C32" s="234">
        <f>INDEX('Seq- Sales'!BC:BC,MATCH(A32,'Seq- Sales'!A:A,0))/100</f>
        <v>0.28999999999999998</v>
      </c>
      <c r="D32" s="234">
        <f>INDEX('Seq - Profits'!BM:BM,MATCH(A32,'Seq - Profits'!A:A,0))/100</f>
        <v>0.28999999999999998</v>
      </c>
      <c r="E32" s="234">
        <f>INDEX('Seq - Margin'!AA:AA,MATCH(A32,'Seq - Margin'!A:A,0))/100</f>
        <v>0.54800000000000004</v>
      </c>
      <c r="F32" s="3">
        <f t="shared" si="0"/>
        <v>0.35449999999999998</v>
      </c>
      <c r="G32" s="29" cm="1">
        <f t="array" ref="G32">+_xlfn.PERCENTRANK.EXC(_xlfn._xlws.FILTER(F:F, ISNUMBER(F:F)),F32)</f>
        <v>0.35399999999999998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CCDA-FE1F-43B4-AE5B-13DA4DBFFAA8}">
  <sheetPr>
    <tabColor rgb="FFBAE8DE"/>
  </sheetPr>
  <dimension ref="A1:BC32"/>
  <sheetViews>
    <sheetView topLeftCell="AF19" workbookViewId="0">
      <selection activeCell="AQ3" sqref="AQ3"/>
    </sheetView>
  </sheetViews>
  <sheetFormatPr defaultRowHeight="14.4" x14ac:dyDescent="0.3"/>
  <cols>
    <col min="1" max="1" width="7.44140625" bestFit="1" customWidth="1"/>
    <col min="2" max="2" width="11.5546875" bestFit="1" customWidth="1"/>
    <col min="3" max="27" width="10.77734375" customWidth="1"/>
    <col min="28" max="29" width="8.77734375" style="30" customWidth="1"/>
    <col min="30" max="30" width="9" style="30" bestFit="1" customWidth="1"/>
    <col min="31" max="33" width="10" style="30" bestFit="1" customWidth="1"/>
    <col min="34" max="34" width="9.77734375" style="30" bestFit="1" customWidth="1"/>
    <col min="35" max="35" width="8.77734375" style="30" bestFit="1" customWidth="1"/>
    <col min="36" max="36" width="9" style="30" bestFit="1" customWidth="1"/>
    <col min="38" max="39" width="10.5546875" style="30" bestFit="1" customWidth="1"/>
    <col min="40" max="40" width="10.44140625" style="30" bestFit="1" customWidth="1"/>
    <col min="41" max="41" width="10" style="30" bestFit="1" customWidth="1"/>
    <col min="48" max="48" width="12.21875" bestFit="1" customWidth="1"/>
    <col min="49" max="49" width="10.88671875" bestFit="1" customWidth="1"/>
  </cols>
  <sheetData>
    <row r="1" spans="1:55" x14ac:dyDescent="0.3">
      <c r="A1" s="78" t="s">
        <v>54</v>
      </c>
      <c r="B1" s="79" t="s">
        <v>121</v>
      </c>
      <c r="C1" s="79" t="s">
        <v>122</v>
      </c>
      <c r="D1" s="79" t="s">
        <v>123</v>
      </c>
      <c r="E1" s="79" t="s">
        <v>124</v>
      </c>
      <c r="F1" s="79" t="s">
        <v>125</v>
      </c>
      <c r="G1" s="79" t="s">
        <v>126</v>
      </c>
      <c r="H1" s="79" t="s">
        <v>127</v>
      </c>
      <c r="I1" s="79" t="s">
        <v>128</v>
      </c>
      <c r="J1" s="79" t="s">
        <v>129</v>
      </c>
      <c r="K1" s="79" t="s">
        <v>130</v>
      </c>
      <c r="L1" s="79" t="s">
        <v>131</v>
      </c>
      <c r="M1" s="79" t="s">
        <v>132</v>
      </c>
      <c r="N1" s="79" t="s">
        <v>133</v>
      </c>
      <c r="O1" s="79" t="s">
        <v>121</v>
      </c>
      <c r="P1" s="79" t="s">
        <v>122</v>
      </c>
      <c r="Q1" s="79" t="s">
        <v>123</v>
      </c>
      <c r="R1" s="79" t="s">
        <v>124</v>
      </c>
      <c r="S1" s="79" t="s">
        <v>125</v>
      </c>
      <c r="T1" s="79" t="s">
        <v>126</v>
      </c>
      <c r="U1" s="79" t="s">
        <v>127</v>
      </c>
      <c r="V1" s="79" t="s">
        <v>128</v>
      </c>
      <c r="W1" s="79" t="s">
        <v>129</v>
      </c>
      <c r="X1" s="79" t="s">
        <v>130</v>
      </c>
      <c r="Y1" s="79" t="s">
        <v>131</v>
      </c>
      <c r="Z1" s="79" t="s">
        <v>132</v>
      </c>
      <c r="AA1" s="79" t="s">
        <v>133</v>
      </c>
      <c r="AB1" s="80" t="s">
        <v>121</v>
      </c>
      <c r="AC1" s="81" t="s">
        <v>122</v>
      </c>
      <c r="AD1" s="81" t="s">
        <v>123</v>
      </c>
      <c r="AE1" s="81" t="s">
        <v>124</v>
      </c>
      <c r="AF1" s="81" t="s">
        <v>125</v>
      </c>
      <c r="AG1" s="81" t="s">
        <v>126</v>
      </c>
      <c r="AH1" s="81" t="s">
        <v>127</v>
      </c>
      <c r="AI1" s="81" t="s">
        <v>128</v>
      </c>
      <c r="AJ1" s="82" t="s">
        <v>129</v>
      </c>
      <c r="AL1" s="226" t="s">
        <v>134</v>
      </c>
      <c r="AM1" s="226"/>
      <c r="AN1" s="226"/>
      <c r="AO1" s="226"/>
      <c r="AQ1" s="83" t="s">
        <v>135</v>
      </c>
      <c r="AR1" s="84" t="s">
        <v>136</v>
      </c>
      <c r="AT1" s="85" t="s">
        <v>49</v>
      </c>
      <c r="AV1" s="83" t="s">
        <v>137</v>
      </c>
      <c r="AW1" s="84" t="s">
        <v>138</v>
      </c>
      <c r="AX1" s="86" t="s">
        <v>49</v>
      </c>
      <c r="AZ1" s="5">
        <f>INPUT!E41</f>
        <v>1</v>
      </c>
      <c r="BA1" s="5">
        <f>INPUT!F41</f>
        <v>0</v>
      </c>
    </row>
    <row r="2" spans="1:55" x14ac:dyDescent="0.3">
      <c r="B2" s="2" cm="1">
        <f t="array" ref="B2:N2">_xll.FDSR(A3,"JULIAN(FF_SALES(QTR_R,0,-3AY).dates)")</f>
        <v>45869</v>
      </c>
      <c r="C2" s="2">
        <v>45777</v>
      </c>
      <c r="D2" s="2">
        <v>45688</v>
      </c>
      <c r="E2" s="2">
        <v>45596</v>
      </c>
      <c r="F2" s="2">
        <v>45504</v>
      </c>
      <c r="G2" s="2">
        <v>45412</v>
      </c>
      <c r="H2" s="2">
        <v>45322</v>
      </c>
      <c r="I2" s="2">
        <v>45230</v>
      </c>
      <c r="J2" s="2">
        <v>45138</v>
      </c>
      <c r="K2" s="2">
        <v>45044</v>
      </c>
      <c r="L2" s="2">
        <v>44957</v>
      </c>
      <c r="M2" s="2">
        <v>44865</v>
      </c>
      <c r="N2" s="2">
        <v>44771</v>
      </c>
      <c r="O2" s="2">
        <f>B2</f>
        <v>45869</v>
      </c>
      <c r="P2" s="2">
        <f t="shared" ref="P2:AA2" si="0">C2</f>
        <v>45777</v>
      </c>
      <c r="Q2" s="2">
        <f t="shared" si="0"/>
        <v>45688</v>
      </c>
      <c r="R2" s="2">
        <f t="shared" si="0"/>
        <v>45596</v>
      </c>
      <c r="S2" s="2">
        <f t="shared" si="0"/>
        <v>45504</v>
      </c>
      <c r="T2" s="2">
        <f t="shared" si="0"/>
        <v>45412</v>
      </c>
      <c r="U2" s="2">
        <f t="shared" si="0"/>
        <v>45322</v>
      </c>
      <c r="V2" s="2">
        <f t="shared" si="0"/>
        <v>45230</v>
      </c>
      <c r="W2" s="2">
        <f t="shared" si="0"/>
        <v>45138</v>
      </c>
      <c r="X2" s="2">
        <f t="shared" si="0"/>
        <v>45044</v>
      </c>
      <c r="Y2" s="2">
        <f t="shared" si="0"/>
        <v>44957</v>
      </c>
      <c r="Z2" s="2">
        <f t="shared" si="0"/>
        <v>44865</v>
      </c>
      <c r="AA2" s="2">
        <f t="shared" si="0"/>
        <v>44771</v>
      </c>
      <c r="AB2" s="227" t="s">
        <v>139</v>
      </c>
      <c r="AC2" s="227"/>
      <c r="AD2" s="227"/>
      <c r="AE2" s="227"/>
      <c r="AF2" s="227"/>
      <c r="AG2" s="227"/>
      <c r="AH2" s="227"/>
      <c r="AI2" s="227"/>
      <c r="AJ2" s="227"/>
      <c r="AQ2" s="5">
        <f>INPUT!C41</f>
        <v>0.75</v>
      </c>
      <c r="AR2" s="5">
        <f>INPUT!D41</f>
        <v>0.25</v>
      </c>
      <c r="AV2" s="5">
        <f>INPUT!C41</f>
        <v>0.75</v>
      </c>
      <c r="AW2" s="5">
        <f>INPUT!D41</f>
        <v>0.25</v>
      </c>
      <c r="AY2" s="87"/>
      <c r="AZ2" s="88" t="s">
        <v>3</v>
      </c>
      <c r="BA2" s="89" t="s">
        <v>140</v>
      </c>
      <c r="BB2" s="89" t="s">
        <v>42</v>
      </c>
      <c r="BC2" s="90" t="s">
        <v>91</v>
      </c>
    </row>
    <row r="3" spans="1:55" x14ac:dyDescent="0.3">
      <c r="A3" t="s">
        <v>55</v>
      </c>
      <c r="B3" s="4" cm="1">
        <f t="array" ref="B3:N3">_xll.FDSR(A3,"FF_SALES(QTR_R,0,-3AY)")</f>
        <v>46743</v>
      </c>
      <c r="C3" s="4">
        <v>44062</v>
      </c>
      <c r="D3" s="4">
        <v>39331</v>
      </c>
      <c r="E3" s="4">
        <v>35082</v>
      </c>
      <c r="F3" s="4">
        <v>30040</v>
      </c>
      <c r="G3" s="4">
        <v>26044</v>
      </c>
      <c r="H3" s="4">
        <v>22103</v>
      </c>
      <c r="I3" s="4">
        <v>18120</v>
      </c>
      <c r="J3" s="4">
        <v>13507</v>
      </c>
      <c r="K3" s="4">
        <v>7192</v>
      </c>
      <c r="L3" s="4">
        <v>6051</v>
      </c>
      <c r="M3" s="4">
        <v>5931</v>
      </c>
      <c r="N3" s="4">
        <v>6704</v>
      </c>
      <c r="O3" s="4">
        <f t="shared" ref="O3:Z18" si="1">IFERROR(B3,P3)</f>
        <v>46743</v>
      </c>
      <c r="P3" s="4">
        <f t="shared" si="1"/>
        <v>44062</v>
      </c>
      <c r="Q3" s="4">
        <f t="shared" si="1"/>
        <v>39331</v>
      </c>
      <c r="R3" s="4">
        <f t="shared" si="1"/>
        <v>35082</v>
      </c>
      <c r="S3" s="4">
        <f t="shared" si="1"/>
        <v>30040</v>
      </c>
      <c r="T3" s="4">
        <f t="shared" si="1"/>
        <v>26044</v>
      </c>
      <c r="U3" s="4">
        <f t="shared" si="1"/>
        <v>22103</v>
      </c>
      <c r="V3" s="4">
        <f t="shared" si="1"/>
        <v>18120</v>
      </c>
      <c r="W3" s="4">
        <f t="shared" si="1"/>
        <v>13507</v>
      </c>
      <c r="X3" s="4">
        <f t="shared" si="1"/>
        <v>7192</v>
      </c>
      <c r="Y3" s="4">
        <f t="shared" si="1"/>
        <v>6051</v>
      </c>
      <c r="Z3" s="4">
        <f t="shared" si="1"/>
        <v>5931</v>
      </c>
      <c r="AA3" s="4">
        <f>N3</f>
        <v>6704</v>
      </c>
      <c r="AB3" s="29">
        <f>O3/S3-1</f>
        <v>0.5560252996005326</v>
      </c>
      <c r="AC3" s="29">
        <f t="shared" ref="AC3:AJ18" si="2">P3/T3-1</f>
        <v>0.69182921210259551</v>
      </c>
      <c r="AD3" s="29">
        <f t="shared" si="2"/>
        <v>0.77944170474596208</v>
      </c>
      <c r="AE3" s="29">
        <f t="shared" si="2"/>
        <v>0.93609271523178816</v>
      </c>
      <c r="AF3" s="29">
        <f t="shared" si="2"/>
        <v>1.2240319834160065</v>
      </c>
      <c r="AG3" s="29">
        <f t="shared" si="2"/>
        <v>2.6212458286985538</v>
      </c>
      <c r="AH3" s="29">
        <f t="shared" si="2"/>
        <v>2.6527846636919516</v>
      </c>
      <c r="AI3" s="29">
        <f t="shared" si="2"/>
        <v>2.0551340414769852</v>
      </c>
      <c r="AJ3" s="29">
        <f t="shared" si="2"/>
        <v>1.0147673031026252</v>
      </c>
      <c r="AK3" s="5"/>
      <c r="AL3" s="29">
        <f>AB3-AF3</f>
        <v>-0.6680066838154739</v>
      </c>
      <c r="AM3" s="29">
        <f>AC3-AG3</f>
        <v>-1.9294166165959583</v>
      </c>
      <c r="AN3" s="29">
        <f>AD3-AH3</f>
        <v>-1.8733429589459896</v>
      </c>
      <c r="AO3" s="29">
        <f>AE3-AI3</f>
        <v>-1.119041326245197</v>
      </c>
      <c r="AQ3">
        <f>IFERROR(IF(AB3&gt;INPUT!$H$37, 1, 0),0)</f>
        <v>1</v>
      </c>
      <c r="AR3">
        <f>IFERROR(IF(AL3&gt;INPUT!$I$37, 1, 0),0)</f>
        <v>0</v>
      </c>
      <c r="AT3" s="21">
        <f>SUMPRODUCT($AQ$2:$AR$2,AQ3:AR3)</f>
        <v>0.75</v>
      </c>
      <c r="AV3">
        <f>IFERROR(IF(AB3&lt;INPUT!$H$39, -1, 0),0)</f>
        <v>0</v>
      </c>
      <c r="AW3">
        <f>IFERROR(IF(AL3&lt;INPUT!$I$39, -1, 0),0)</f>
        <v>-1</v>
      </c>
      <c r="AX3" s="21">
        <f>SUMPRODUCT($AV$2:$AW$2,AV3:AW3)</f>
        <v>-0.25</v>
      </c>
      <c r="AZ3" s="21">
        <f>AT3+AX3</f>
        <v>0.5</v>
      </c>
      <c r="BA3" s="21">
        <f>COUNTIF(AL3:AO3, "&gt;0")</f>
        <v>0</v>
      </c>
      <c r="BB3" s="21">
        <f>SUMPRODUCT($AZ$1:$BA$1,AZ3:BA3)</f>
        <v>0.5</v>
      </c>
      <c r="BC3" s="3" cm="1">
        <f t="array" ref="BC3">+_xlfn.PERCENTRANK.EXC(_xlfn._xlws.FILTER($BB:$BB, ISNUMBER($BB:$BB)),BB3)*100</f>
        <v>70.899999999999991</v>
      </c>
    </row>
    <row r="4" spans="1:55" x14ac:dyDescent="0.3">
      <c r="A4" t="s">
        <v>56</v>
      </c>
      <c r="B4" s="4" cm="1">
        <f t="array" ref="B4:N4">_xll.FDSR(A4,"FF_SALES(QTR_R,0,-3AY)")</f>
        <v>76441</v>
      </c>
      <c r="C4" s="4">
        <v>70066</v>
      </c>
      <c r="D4" s="4">
        <v>69632</v>
      </c>
      <c r="E4" s="4">
        <v>65585</v>
      </c>
      <c r="F4" s="4">
        <v>64727</v>
      </c>
      <c r="G4" s="4">
        <v>61858</v>
      </c>
      <c r="H4" s="4">
        <v>62020</v>
      </c>
      <c r="I4" s="4">
        <v>56517</v>
      </c>
      <c r="J4" s="4">
        <v>56189</v>
      </c>
      <c r="K4" s="4">
        <v>52857</v>
      </c>
      <c r="L4" s="4">
        <v>52747</v>
      </c>
      <c r="M4" s="4">
        <v>50122</v>
      </c>
      <c r="N4" s="4">
        <v>51865</v>
      </c>
      <c r="O4" s="4">
        <f t="shared" si="1"/>
        <v>76441</v>
      </c>
      <c r="P4" s="4">
        <f t="shared" si="1"/>
        <v>70066</v>
      </c>
      <c r="Q4" s="4">
        <f t="shared" si="1"/>
        <v>69632</v>
      </c>
      <c r="R4" s="4">
        <f t="shared" si="1"/>
        <v>65585</v>
      </c>
      <c r="S4" s="4">
        <f t="shared" si="1"/>
        <v>64727</v>
      </c>
      <c r="T4" s="4">
        <f t="shared" si="1"/>
        <v>61858</v>
      </c>
      <c r="U4" s="4">
        <f t="shared" si="1"/>
        <v>62020</v>
      </c>
      <c r="V4" s="4">
        <f t="shared" si="1"/>
        <v>56517</v>
      </c>
      <c r="W4" s="4">
        <f t="shared" si="1"/>
        <v>56189</v>
      </c>
      <c r="X4" s="4">
        <f t="shared" si="1"/>
        <v>52857</v>
      </c>
      <c r="Y4" s="4">
        <f t="shared" si="1"/>
        <v>52747</v>
      </c>
      <c r="Z4" s="4">
        <f t="shared" si="1"/>
        <v>50122</v>
      </c>
      <c r="AA4" s="4">
        <f t="shared" ref="AA4:AA32" si="3">N4</f>
        <v>51865</v>
      </c>
      <c r="AB4" s="29">
        <f t="shared" ref="AB4:AJ32" si="4">O4/S4-1</f>
        <v>0.18097548163826538</v>
      </c>
      <c r="AC4" s="29">
        <f t="shared" si="2"/>
        <v>0.13269100197225914</v>
      </c>
      <c r="AD4" s="29">
        <f t="shared" si="2"/>
        <v>0.12273460174137374</v>
      </c>
      <c r="AE4" s="29">
        <f t="shared" si="2"/>
        <v>0.16044729904276589</v>
      </c>
      <c r="AF4" s="29">
        <f t="shared" si="2"/>
        <v>0.15195144957198026</v>
      </c>
      <c r="AG4" s="29">
        <f t="shared" si="2"/>
        <v>0.17028964943148495</v>
      </c>
      <c r="AH4" s="29">
        <f t="shared" si="2"/>
        <v>0.17580146738203117</v>
      </c>
      <c r="AI4" s="29">
        <f t="shared" si="2"/>
        <v>0.12758868361198683</v>
      </c>
      <c r="AJ4" s="29">
        <f t="shared" si="2"/>
        <v>8.3370288248336921E-2</v>
      </c>
      <c r="AK4" s="5"/>
      <c r="AL4" s="29">
        <f t="shared" ref="AL4:AO32" si="5">AB4-AF4</f>
        <v>2.9024032066285121E-2</v>
      </c>
      <c r="AM4" s="29">
        <f t="shared" si="5"/>
        <v>-3.7598647459225809E-2</v>
      </c>
      <c r="AN4" s="29">
        <f t="shared" si="5"/>
        <v>-5.3066865640657435E-2</v>
      </c>
      <c r="AO4" s="29">
        <f t="shared" si="5"/>
        <v>3.2858615430779059E-2</v>
      </c>
      <c r="AQ4">
        <f>IFERROR(IF(AB4&gt;INPUT!$H$37, 1, 0),0)</f>
        <v>1</v>
      </c>
      <c r="AR4">
        <f>IFERROR(IF(AL4&gt;INPUT!$I$37, 1, 0),0)</f>
        <v>0</v>
      </c>
      <c r="AT4" s="21">
        <f t="shared" ref="AT4:AT32" si="6">SUMPRODUCT($AQ$2:$AR$2,AQ4:AR4)</f>
        <v>0.75</v>
      </c>
      <c r="AV4">
        <f>IFERROR(IF(AB4&lt;INPUT!$H$39, -1, 0),0)</f>
        <v>0</v>
      </c>
      <c r="AW4">
        <f>IFERROR(IF(AL4&lt;INPUT!$I$39, -1, 0),0)</f>
        <v>0</v>
      </c>
      <c r="AX4" s="21">
        <f t="shared" ref="AX4:AX32" si="7">SUMPRODUCT($AV$2:$AW$2,AV4:AW4)</f>
        <v>0</v>
      </c>
      <c r="AZ4" s="21">
        <f t="shared" ref="AZ4:AZ32" si="8">AT4+AX4</f>
        <v>0.75</v>
      </c>
      <c r="BA4" s="21">
        <f t="shared" ref="BA4:BA32" si="9">COUNTIF(AL4:AO4, "&gt;0")</f>
        <v>2</v>
      </c>
      <c r="BB4" s="21">
        <f t="shared" ref="BB4:BB32" si="10">SUMPRODUCT($AZ$1:$BA$1,AZ4:BA4)</f>
        <v>0.75</v>
      </c>
      <c r="BC4" s="3" cm="1">
        <f t="array" ref="BC4">+_xlfn.PERCENTRANK.EXC(_xlfn._xlws.FILTER($BB:$BB, ISNUMBER($BB:$BB)),BB4)*100</f>
        <v>83.8</v>
      </c>
    </row>
    <row r="5" spans="1:55" x14ac:dyDescent="0.3">
      <c r="A5" t="s">
        <v>57</v>
      </c>
      <c r="B5" s="4" cm="1">
        <f t="array" ref="B5:N5">_xll.FDSR(A5,"FF_SALES(QTR_R,0,-3AY)")</f>
        <v>94036</v>
      </c>
      <c r="C5" s="4">
        <v>95359</v>
      </c>
      <c r="D5" s="4">
        <v>124300</v>
      </c>
      <c r="E5" s="4">
        <v>94930</v>
      </c>
      <c r="F5" s="4">
        <v>85777</v>
      </c>
      <c r="G5" s="4">
        <v>90753</v>
      </c>
      <c r="H5" s="4">
        <v>119575</v>
      </c>
      <c r="I5" s="4">
        <v>89498</v>
      </c>
      <c r="J5" s="4">
        <v>81797</v>
      </c>
      <c r="K5" s="4">
        <v>94836</v>
      </c>
      <c r="L5" s="4">
        <v>117154</v>
      </c>
      <c r="M5" s="4">
        <v>90146</v>
      </c>
      <c r="N5" s="4">
        <v>82959</v>
      </c>
      <c r="O5" s="4">
        <f t="shared" si="1"/>
        <v>94036</v>
      </c>
      <c r="P5" s="4">
        <f t="shared" si="1"/>
        <v>95359</v>
      </c>
      <c r="Q5" s="4">
        <f t="shared" si="1"/>
        <v>124300</v>
      </c>
      <c r="R5" s="4">
        <f t="shared" si="1"/>
        <v>94930</v>
      </c>
      <c r="S5" s="4">
        <f t="shared" si="1"/>
        <v>85777</v>
      </c>
      <c r="T5" s="4">
        <f t="shared" si="1"/>
        <v>90753</v>
      </c>
      <c r="U5" s="4">
        <f t="shared" si="1"/>
        <v>119575</v>
      </c>
      <c r="V5" s="4">
        <f t="shared" si="1"/>
        <v>89498</v>
      </c>
      <c r="W5" s="4">
        <f t="shared" si="1"/>
        <v>81797</v>
      </c>
      <c r="X5" s="4">
        <f t="shared" si="1"/>
        <v>94836</v>
      </c>
      <c r="Y5" s="4">
        <f t="shared" si="1"/>
        <v>117154</v>
      </c>
      <c r="Z5" s="4">
        <f t="shared" si="1"/>
        <v>90146</v>
      </c>
      <c r="AA5" s="4">
        <f t="shared" si="3"/>
        <v>82959</v>
      </c>
      <c r="AB5" s="29">
        <f t="shared" si="4"/>
        <v>9.628455180293094E-2</v>
      </c>
      <c r="AC5" s="29">
        <f t="shared" si="2"/>
        <v>5.075314314678292E-2</v>
      </c>
      <c r="AD5" s="29">
        <f t="shared" si="2"/>
        <v>3.9514948776918191E-2</v>
      </c>
      <c r="AE5" s="29">
        <f t="shared" si="2"/>
        <v>6.0694093722764686E-2</v>
      </c>
      <c r="AF5" s="29">
        <f t="shared" si="2"/>
        <v>4.8657041211780383E-2</v>
      </c>
      <c r="AG5" s="29">
        <f t="shared" si="2"/>
        <v>-4.3053270909781061E-2</v>
      </c>
      <c r="AH5" s="29">
        <f t="shared" si="2"/>
        <v>2.0665107465387411E-2</v>
      </c>
      <c r="AI5" s="29">
        <f t="shared" si="2"/>
        <v>-7.1883389168682088E-3</v>
      </c>
      <c r="AJ5" s="29">
        <f t="shared" si="2"/>
        <v>-1.4006919080509661E-2</v>
      </c>
      <c r="AK5" s="5"/>
      <c r="AL5" s="29">
        <f t="shared" si="5"/>
        <v>4.7627510591150557E-2</v>
      </c>
      <c r="AM5" s="29">
        <f t="shared" si="5"/>
        <v>9.380641405656398E-2</v>
      </c>
      <c r="AN5" s="29">
        <f t="shared" si="5"/>
        <v>1.8849841311530779E-2</v>
      </c>
      <c r="AO5" s="29">
        <f t="shared" si="5"/>
        <v>6.7882432639632895E-2</v>
      </c>
      <c r="AQ5">
        <f>IFERROR(IF(AB5&gt;INPUT!$H$37, 1, 0),0)</f>
        <v>0</v>
      </c>
      <c r="AR5">
        <f>IFERROR(IF(AL5&gt;INPUT!$I$37, 1, 0),0)</f>
        <v>0</v>
      </c>
      <c r="AT5" s="21">
        <f t="shared" si="6"/>
        <v>0</v>
      </c>
      <c r="AV5">
        <f>IFERROR(IF(AB5&lt;INPUT!$H$39, -1, 0),0)</f>
        <v>0</v>
      </c>
      <c r="AW5">
        <f>IFERROR(IF(AL5&lt;INPUT!$I$39, -1, 0),0)</f>
        <v>0</v>
      </c>
      <c r="AX5" s="21">
        <f t="shared" si="7"/>
        <v>0</v>
      </c>
      <c r="AZ5" s="21">
        <f t="shared" si="8"/>
        <v>0</v>
      </c>
      <c r="BA5" s="21">
        <f t="shared" si="9"/>
        <v>4</v>
      </c>
      <c r="BB5" s="21">
        <f t="shared" si="10"/>
        <v>0</v>
      </c>
      <c r="BC5" s="3" cm="1">
        <f t="array" ref="BC5">+_xlfn.PERCENTRANK.EXC(_xlfn._xlws.FILTER($BB:$BB, ISNUMBER($BB:$BB)),BB5)*100</f>
        <v>51.6</v>
      </c>
    </row>
    <row r="6" spans="1:55" x14ac:dyDescent="0.3">
      <c r="A6" t="s">
        <v>58</v>
      </c>
      <c r="B6" s="4" cm="1">
        <f t="array" ref="B6:N6">_xll.FDSR(A6,"FF_SALES(QTR_R,0,-3AY)")</f>
        <v>96540</v>
      </c>
      <c r="C6" s="4">
        <v>89974</v>
      </c>
      <c r="D6" s="4">
        <v>96449</v>
      </c>
      <c r="E6" s="4">
        <v>88251</v>
      </c>
      <c r="F6" s="4">
        <v>84640</v>
      </c>
      <c r="G6" s="4">
        <v>80467</v>
      </c>
      <c r="H6" s="4">
        <v>86160</v>
      </c>
      <c r="I6" s="4">
        <v>76694</v>
      </c>
      <c r="J6" s="4">
        <v>74600</v>
      </c>
      <c r="K6" s="4">
        <v>69703</v>
      </c>
      <c r="L6" s="4">
        <v>75379</v>
      </c>
      <c r="M6" s="4">
        <v>68454</v>
      </c>
      <c r="N6" s="4">
        <v>69309</v>
      </c>
      <c r="O6" s="4">
        <f t="shared" si="1"/>
        <v>96540</v>
      </c>
      <c r="P6" s="4">
        <f t="shared" si="1"/>
        <v>89974</v>
      </c>
      <c r="Q6" s="4">
        <f t="shared" si="1"/>
        <v>96449</v>
      </c>
      <c r="R6" s="4">
        <f t="shared" si="1"/>
        <v>88251</v>
      </c>
      <c r="S6" s="4">
        <f t="shared" si="1"/>
        <v>84640</v>
      </c>
      <c r="T6" s="4">
        <f t="shared" si="1"/>
        <v>80467</v>
      </c>
      <c r="U6" s="4">
        <f t="shared" si="1"/>
        <v>86160</v>
      </c>
      <c r="V6" s="4">
        <f t="shared" si="1"/>
        <v>76694</v>
      </c>
      <c r="W6" s="4">
        <f t="shared" si="1"/>
        <v>74600</v>
      </c>
      <c r="X6" s="4">
        <f t="shared" si="1"/>
        <v>69703</v>
      </c>
      <c r="Y6" s="4">
        <f t="shared" si="1"/>
        <v>75379</v>
      </c>
      <c r="Z6" s="4">
        <f t="shared" si="1"/>
        <v>68454</v>
      </c>
      <c r="AA6" s="4">
        <f t="shared" si="3"/>
        <v>69309</v>
      </c>
      <c r="AB6" s="29">
        <f t="shared" si="4"/>
        <v>0.1405954631379962</v>
      </c>
      <c r="AC6" s="29">
        <f t="shared" si="2"/>
        <v>0.1181478121465942</v>
      </c>
      <c r="AD6" s="29">
        <f t="shared" si="2"/>
        <v>0.11941736304549666</v>
      </c>
      <c r="AE6" s="29">
        <f t="shared" si="2"/>
        <v>0.15068975408767304</v>
      </c>
      <c r="AF6" s="29">
        <f t="shared" si="2"/>
        <v>0.13458445040214473</v>
      </c>
      <c r="AG6" s="29">
        <f t="shared" si="2"/>
        <v>0.15442663873864837</v>
      </c>
      <c r="AH6" s="29">
        <f t="shared" si="2"/>
        <v>0.14302391912866974</v>
      </c>
      <c r="AI6" s="29">
        <f t="shared" si="2"/>
        <v>0.1203728050953925</v>
      </c>
      <c r="AJ6" s="29">
        <f t="shared" si="2"/>
        <v>7.6339292155420013E-2</v>
      </c>
      <c r="AK6" s="5"/>
      <c r="AL6" s="29">
        <f t="shared" si="5"/>
        <v>6.0110127358514731E-3</v>
      </c>
      <c r="AM6" s="29">
        <f t="shared" si="5"/>
        <v>-3.627882659205417E-2</v>
      </c>
      <c r="AN6" s="29">
        <f t="shared" si="5"/>
        <v>-2.360655608317308E-2</v>
      </c>
      <c r="AO6" s="29">
        <f t="shared" si="5"/>
        <v>3.0316948992280546E-2</v>
      </c>
      <c r="AQ6">
        <f>IFERROR(IF(AB6&gt;INPUT!$H$37, 1, 0),0)</f>
        <v>0</v>
      </c>
      <c r="AR6">
        <f>IFERROR(IF(AL6&gt;INPUT!$I$37, 1, 0),0)</f>
        <v>0</v>
      </c>
      <c r="AT6" s="21">
        <f t="shared" si="6"/>
        <v>0</v>
      </c>
      <c r="AV6">
        <f>IFERROR(IF(AB6&lt;INPUT!$H$39, -1, 0),0)</f>
        <v>0</v>
      </c>
      <c r="AW6">
        <f>IFERROR(IF(AL6&lt;INPUT!$I$39, -1, 0),0)</f>
        <v>0</v>
      </c>
      <c r="AX6" s="21">
        <f t="shared" si="7"/>
        <v>0</v>
      </c>
      <c r="AZ6" s="21">
        <f t="shared" si="8"/>
        <v>0</v>
      </c>
      <c r="BA6" s="21">
        <f t="shared" si="9"/>
        <v>2</v>
      </c>
      <c r="BB6" s="21">
        <f t="shared" si="10"/>
        <v>0</v>
      </c>
      <c r="BC6" s="3" cm="1">
        <f t="array" ref="BC6">+_xlfn.PERCENTRANK.EXC(_xlfn._xlws.FILTER($BB:$BB, ISNUMBER($BB:$BB)),BB6)*100</f>
        <v>51.6</v>
      </c>
    </row>
    <row r="7" spans="1:55" x14ac:dyDescent="0.3">
      <c r="A7" t="s">
        <v>59</v>
      </c>
      <c r="B7" s="4" cm="1">
        <f t="array" ref="B7:N7">_xll.FDSR(A7,"FF_SALES(QTR_R,0,-3AY)")</f>
        <v>167702</v>
      </c>
      <c r="C7" s="4">
        <v>155667</v>
      </c>
      <c r="D7" s="4">
        <v>187792</v>
      </c>
      <c r="E7" s="4">
        <v>158877</v>
      </c>
      <c r="F7" s="4">
        <v>147977</v>
      </c>
      <c r="G7" s="4">
        <v>143313</v>
      </c>
      <c r="H7" s="4">
        <v>169961</v>
      </c>
      <c r="I7" s="4">
        <v>143083</v>
      </c>
      <c r="J7" s="4">
        <v>134383</v>
      </c>
      <c r="K7" s="4">
        <v>127358</v>
      </c>
      <c r="L7" s="4">
        <v>149204</v>
      </c>
      <c r="M7" s="4">
        <v>127101</v>
      </c>
      <c r="N7" s="4">
        <v>121234</v>
      </c>
      <c r="O7" s="4">
        <f t="shared" si="1"/>
        <v>167702</v>
      </c>
      <c r="P7" s="4">
        <f t="shared" si="1"/>
        <v>155667</v>
      </c>
      <c r="Q7" s="4">
        <f t="shared" si="1"/>
        <v>187792</v>
      </c>
      <c r="R7" s="4">
        <f t="shared" si="1"/>
        <v>158877</v>
      </c>
      <c r="S7" s="4">
        <f t="shared" si="1"/>
        <v>147977</v>
      </c>
      <c r="T7" s="4">
        <f t="shared" si="1"/>
        <v>143313</v>
      </c>
      <c r="U7" s="4">
        <f t="shared" si="1"/>
        <v>169961</v>
      </c>
      <c r="V7" s="4">
        <f t="shared" si="1"/>
        <v>143083</v>
      </c>
      <c r="W7" s="4">
        <f t="shared" si="1"/>
        <v>134383</v>
      </c>
      <c r="X7" s="4">
        <f t="shared" si="1"/>
        <v>127358</v>
      </c>
      <c r="Y7" s="4">
        <f t="shared" si="1"/>
        <v>149204</v>
      </c>
      <c r="Z7" s="4">
        <f t="shared" si="1"/>
        <v>127101</v>
      </c>
      <c r="AA7" s="4">
        <f t="shared" si="3"/>
        <v>121234</v>
      </c>
      <c r="AB7" s="29">
        <f t="shared" si="4"/>
        <v>0.13329774221669588</v>
      </c>
      <c r="AC7" s="29">
        <f t="shared" si="2"/>
        <v>8.6202926461660834E-2</v>
      </c>
      <c r="AD7" s="29">
        <f t="shared" si="2"/>
        <v>0.10491230341078239</v>
      </c>
      <c r="AE7" s="29">
        <f t="shared" si="2"/>
        <v>0.11038348371225104</v>
      </c>
      <c r="AF7" s="29">
        <f t="shared" si="2"/>
        <v>0.10115862869559389</v>
      </c>
      <c r="AG7" s="29">
        <f t="shared" si="2"/>
        <v>0.12527677884388888</v>
      </c>
      <c r="AH7" s="29">
        <f t="shared" si="2"/>
        <v>0.13911825420230017</v>
      </c>
      <c r="AI7" s="29">
        <f t="shared" si="2"/>
        <v>0.125742519728405</v>
      </c>
      <c r="AJ7" s="29">
        <f t="shared" si="2"/>
        <v>0.10845967302901816</v>
      </c>
      <c r="AK7" s="5"/>
      <c r="AL7" s="29">
        <f t="shared" si="5"/>
        <v>3.2139113521101992E-2</v>
      </c>
      <c r="AM7" s="29">
        <f t="shared" si="5"/>
        <v>-3.9073852382228047E-2</v>
      </c>
      <c r="AN7" s="29">
        <f t="shared" si="5"/>
        <v>-3.4205950791517781E-2</v>
      </c>
      <c r="AO7" s="29">
        <f t="shared" si="5"/>
        <v>-1.535903601615396E-2</v>
      </c>
      <c r="AQ7">
        <f>IFERROR(IF(AB7&gt;INPUT!$H$37, 1, 0),0)</f>
        <v>0</v>
      </c>
      <c r="AR7">
        <f>IFERROR(IF(AL7&gt;INPUT!$I$37, 1, 0),0)</f>
        <v>0</v>
      </c>
      <c r="AT7" s="21">
        <f t="shared" si="6"/>
        <v>0</v>
      </c>
      <c r="AV7">
        <f>IFERROR(IF(AB7&lt;INPUT!$H$39, -1, 0),0)</f>
        <v>0</v>
      </c>
      <c r="AW7">
        <f>IFERROR(IF(AL7&lt;INPUT!$I$39, -1, 0),0)</f>
        <v>0</v>
      </c>
      <c r="AX7" s="21">
        <f t="shared" si="7"/>
        <v>0</v>
      </c>
      <c r="AZ7" s="21">
        <f t="shared" si="8"/>
        <v>0</v>
      </c>
      <c r="BA7" s="21">
        <f t="shared" si="9"/>
        <v>1</v>
      </c>
      <c r="BB7" s="21">
        <f t="shared" si="10"/>
        <v>0</v>
      </c>
      <c r="BC7" s="3" cm="1">
        <f t="array" ref="BC7">+_xlfn.PERCENTRANK.EXC(_xlfn._xlws.FILTER($BB:$BB, ISNUMBER($BB:$BB)),BB7)*100</f>
        <v>51.6</v>
      </c>
    </row>
    <row r="8" spans="1:55" x14ac:dyDescent="0.3">
      <c r="A8" t="s">
        <v>60</v>
      </c>
      <c r="B8" s="4" cm="1">
        <f t="array" ref="B8:N8">_xll.FDSR(A8,"FF_SALES(QTR_R,0,-3AY)")</f>
        <v>15952</v>
      </c>
      <c r="C8" s="4">
        <v>15004</v>
      </c>
      <c r="D8" s="4">
        <v>14916</v>
      </c>
      <c r="E8" s="4">
        <v>14054</v>
      </c>
      <c r="F8" s="4">
        <v>13072</v>
      </c>
      <c r="G8" s="4">
        <v>12487</v>
      </c>
      <c r="H8" s="4">
        <v>11961</v>
      </c>
      <c r="I8" s="4">
        <v>9295</v>
      </c>
      <c r="J8" s="4">
        <v>8876</v>
      </c>
      <c r="K8" s="4">
        <v>8733</v>
      </c>
      <c r="L8" s="4">
        <v>8915</v>
      </c>
      <c r="M8" s="4">
        <v>8930</v>
      </c>
      <c r="N8" s="4">
        <v>8464</v>
      </c>
      <c r="O8" s="4">
        <f t="shared" si="1"/>
        <v>15952</v>
      </c>
      <c r="P8" s="4">
        <f t="shared" si="1"/>
        <v>15004</v>
      </c>
      <c r="Q8" s="4">
        <f t="shared" si="1"/>
        <v>14916</v>
      </c>
      <c r="R8" s="4">
        <f t="shared" si="1"/>
        <v>14054</v>
      </c>
      <c r="S8" s="4">
        <f t="shared" si="1"/>
        <v>13072</v>
      </c>
      <c r="T8" s="4">
        <f t="shared" si="1"/>
        <v>12487</v>
      </c>
      <c r="U8" s="4">
        <f t="shared" si="1"/>
        <v>11961</v>
      </c>
      <c r="V8" s="4">
        <f t="shared" si="1"/>
        <v>9295</v>
      </c>
      <c r="W8" s="4">
        <f t="shared" si="1"/>
        <v>8876</v>
      </c>
      <c r="X8" s="4">
        <f t="shared" si="1"/>
        <v>8733</v>
      </c>
      <c r="Y8" s="4">
        <f t="shared" si="1"/>
        <v>8915</v>
      </c>
      <c r="Z8" s="4">
        <f t="shared" si="1"/>
        <v>8930</v>
      </c>
      <c r="AA8" s="4">
        <f t="shared" si="3"/>
        <v>8464</v>
      </c>
      <c r="AB8" s="29">
        <f t="shared" si="4"/>
        <v>0.2203182374541004</v>
      </c>
      <c r="AC8" s="29">
        <f t="shared" si="2"/>
        <v>0.20156963241771453</v>
      </c>
      <c r="AD8" s="29">
        <f t="shared" si="2"/>
        <v>0.24705292199648854</v>
      </c>
      <c r="AE8" s="29">
        <f t="shared" si="2"/>
        <v>0.51199569661108124</v>
      </c>
      <c r="AF8" s="29">
        <f t="shared" si="2"/>
        <v>0.47273546642631814</v>
      </c>
      <c r="AG8" s="29">
        <f t="shared" si="2"/>
        <v>0.42986373525707089</v>
      </c>
      <c r="AH8" s="29">
        <f t="shared" si="2"/>
        <v>0.34167134043746494</v>
      </c>
      <c r="AI8" s="29">
        <f t="shared" si="2"/>
        <v>4.0873460246360516E-2</v>
      </c>
      <c r="AJ8" s="29">
        <f t="shared" si="2"/>
        <v>4.8676748582230589E-2</v>
      </c>
      <c r="AK8" s="5"/>
      <c r="AL8" s="29">
        <f t="shared" si="5"/>
        <v>-0.25241722897221774</v>
      </c>
      <c r="AM8" s="29">
        <f t="shared" si="5"/>
        <v>-0.22829410283935636</v>
      </c>
      <c r="AN8" s="29">
        <f t="shared" si="5"/>
        <v>-9.4618418440976404E-2</v>
      </c>
      <c r="AO8" s="29">
        <f t="shared" si="5"/>
        <v>0.47112223636472073</v>
      </c>
      <c r="AQ8">
        <f>IFERROR(IF(AB8&gt;INPUT!$H$37, 1, 0),0)</f>
        <v>1</v>
      </c>
      <c r="AR8">
        <f>IFERROR(IF(AL8&gt;INPUT!$I$37, 1, 0),0)</f>
        <v>0</v>
      </c>
      <c r="AT8" s="21">
        <f t="shared" si="6"/>
        <v>0.75</v>
      </c>
      <c r="AV8">
        <f>IFERROR(IF(AB8&lt;INPUT!$H$39, -1, 0),0)</f>
        <v>0</v>
      </c>
      <c r="AW8">
        <f>IFERROR(IF(AL8&lt;INPUT!$I$39, -1, 0),0)</f>
        <v>-1</v>
      </c>
      <c r="AX8" s="21">
        <f t="shared" si="7"/>
        <v>-0.25</v>
      </c>
      <c r="AZ8" s="21">
        <f t="shared" si="8"/>
        <v>0.5</v>
      </c>
      <c r="BA8" s="21">
        <f t="shared" si="9"/>
        <v>1</v>
      </c>
      <c r="BB8" s="21">
        <f t="shared" si="10"/>
        <v>0.5</v>
      </c>
      <c r="BC8" s="3" cm="1">
        <f t="array" ref="BC8">+_xlfn.PERCENTRANK.EXC(_xlfn._xlws.FILTER($BB:$BB, ISNUMBER($BB:$BB)),BB8)*100</f>
        <v>70.899999999999991</v>
      </c>
    </row>
    <row r="9" spans="1:55" x14ac:dyDescent="0.3">
      <c r="A9" t="s">
        <v>61</v>
      </c>
      <c r="B9" s="4" cm="1">
        <f t="array" ref="B9:N9">_xll.FDSR(A9,"FF_SALES(QTR_R,0,-3AY)")</f>
        <v>47516</v>
      </c>
      <c r="C9" s="4">
        <v>42314</v>
      </c>
      <c r="D9" s="4">
        <v>48385</v>
      </c>
      <c r="E9" s="4">
        <v>40589</v>
      </c>
      <c r="F9" s="4">
        <v>39071</v>
      </c>
      <c r="G9" s="4">
        <v>36455</v>
      </c>
      <c r="H9" s="4">
        <v>40111</v>
      </c>
      <c r="I9" s="4">
        <v>34146</v>
      </c>
      <c r="J9" s="4">
        <v>31999</v>
      </c>
      <c r="K9" s="4">
        <v>28645</v>
      </c>
      <c r="L9" s="4">
        <v>32165</v>
      </c>
      <c r="M9" s="4">
        <v>27714</v>
      </c>
      <c r="N9" s="4">
        <v>28822</v>
      </c>
      <c r="O9" s="4">
        <f t="shared" si="1"/>
        <v>47516</v>
      </c>
      <c r="P9" s="4">
        <f t="shared" si="1"/>
        <v>42314</v>
      </c>
      <c r="Q9" s="4">
        <f t="shared" si="1"/>
        <v>48385</v>
      </c>
      <c r="R9" s="4">
        <f t="shared" si="1"/>
        <v>40589</v>
      </c>
      <c r="S9" s="4">
        <f t="shared" si="1"/>
        <v>39071</v>
      </c>
      <c r="T9" s="4">
        <f t="shared" si="1"/>
        <v>36455</v>
      </c>
      <c r="U9" s="4">
        <f t="shared" si="1"/>
        <v>40111</v>
      </c>
      <c r="V9" s="4">
        <f t="shared" si="1"/>
        <v>34146</v>
      </c>
      <c r="W9" s="4">
        <f t="shared" si="1"/>
        <v>31999</v>
      </c>
      <c r="X9" s="4">
        <f t="shared" si="1"/>
        <v>28645</v>
      </c>
      <c r="Y9" s="4">
        <f t="shared" si="1"/>
        <v>32165</v>
      </c>
      <c r="Z9" s="4">
        <f t="shared" si="1"/>
        <v>27714</v>
      </c>
      <c r="AA9" s="4">
        <f t="shared" si="3"/>
        <v>28822</v>
      </c>
      <c r="AB9" s="29">
        <f t="shared" si="4"/>
        <v>0.21614496685521223</v>
      </c>
      <c r="AC9" s="29">
        <f t="shared" si="2"/>
        <v>0.16071869428062002</v>
      </c>
      <c r="AD9" s="29">
        <f t="shared" si="2"/>
        <v>0.20627757971628724</v>
      </c>
      <c r="AE9" s="29">
        <f t="shared" si="2"/>
        <v>0.18868974404029748</v>
      </c>
      <c r="AF9" s="29">
        <f t="shared" si="2"/>
        <v>0.2210069064658271</v>
      </c>
      <c r="AG9" s="29">
        <f t="shared" si="2"/>
        <v>0.27264793157619138</v>
      </c>
      <c r="AH9" s="29">
        <f t="shared" si="2"/>
        <v>0.24703870666873939</v>
      </c>
      <c r="AI9" s="29">
        <f t="shared" si="2"/>
        <v>0.23208486685429741</v>
      </c>
      <c r="AJ9" s="29">
        <f t="shared" si="2"/>
        <v>0.11022829782804799</v>
      </c>
      <c r="AK9" s="5"/>
      <c r="AL9" s="29">
        <f t="shared" si="5"/>
        <v>-4.8619396106148738E-3</v>
      </c>
      <c r="AM9" s="29">
        <f t="shared" si="5"/>
        <v>-0.11192923729557136</v>
      </c>
      <c r="AN9" s="29">
        <f t="shared" si="5"/>
        <v>-4.0761126952452154E-2</v>
      </c>
      <c r="AO9" s="29">
        <f t="shared" si="5"/>
        <v>-4.3395122813999931E-2</v>
      </c>
      <c r="AQ9">
        <f>IFERROR(IF(AB9&gt;INPUT!$H$37, 1, 0),0)</f>
        <v>1</v>
      </c>
      <c r="AR9">
        <f>IFERROR(IF(AL9&gt;INPUT!$I$37, 1, 0),0)</f>
        <v>0</v>
      </c>
      <c r="AT9" s="21">
        <f t="shared" si="6"/>
        <v>0.75</v>
      </c>
      <c r="AV9">
        <f>IFERROR(IF(AB9&lt;INPUT!$H$39, -1, 0),0)</f>
        <v>0</v>
      </c>
      <c r="AW9">
        <f>IFERROR(IF(AL9&lt;INPUT!$I$39, -1, 0),0)</f>
        <v>-1</v>
      </c>
      <c r="AX9" s="21">
        <f t="shared" si="7"/>
        <v>-0.25</v>
      </c>
      <c r="AZ9" s="21">
        <f t="shared" si="8"/>
        <v>0.5</v>
      </c>
      <c r="BA9" s="21">
        <f t="shared" si="9"/>
        <v>0</v>
      </c>
      <c r="BB9" s="21">
        <f t="shared" si="10"/>
        <v>0.5</v>
      </c>
      <c r="BC9" s="3" cm="1">
        <f t="array" ref="BC9">+_xlfn.PERCENTRANK.EXC(_xlfn._xlws.FILTER($BB:$BB, ISNUMBER($BB:$BB)),BB9)*100</f>
        <v>70.899999999999991</v>
      </c>
    </row>
    <row r="10" spans="1:55" x14ac:dyDescent="0.3">
      <c r="A10" t="s">
        <v>62</v>
      </c>
      <c r="B10" s="4" cm="1">
        <f t="array" ref="B10:N10">_xll.FDSR(A10,"FF_SALES(QTR_R,0,-3AY)")</f>
        <v>407142</v>
      </c>
      <c r="C10" s="4">
        <v>429612</v>
      </c>
      <c r="D10" s="4">
        <v>428591</v>
      </c>
      <c r="E10" s="4">
        <v>464625</v>
      </c>
      <c r="F10" s="4">
        <v>470611</v>
      </c>
      <c r="G10" s="4">
        <v>437847</v>
      </c>
      <c r="H10" s="4">
        <v>459287</v>
      </c>
      <c r="I10" s="4">
        <v>488935</v>
      </c>
      <c r="J10" s="4">
        <v>448318</v>
      </c>
      <c r="K10" s="4">
        <v>459833</v>
      </c>
      <c r="L10" s="4">
        <v>487168</v>
      </c>
      <c r="M10" s="4">
        <v>613935</v>
      </c>
      <c r="N10" s="4">
        <v>648373</v>
      </c>
      <c r="O10" s="4">
        <f t="shared" si="1"/>
        <v>407142</v>
      </c>
      <c r="P10" s="4">
        <f t="shared" si="1"/>
        <v>429612</v>
      </c>
      <c r="Q10" s="4">
        <f t="shared" si="1"/>
        <v>428591</v>
      </c>
      <c r="R10" s="4">
        <f t="shared" si="1"/>
        <v>464625</v>
      </c>
      <c r="S10" s="4">
        <f t="shared" si="1"/>
        <v>470611</v>
      </c>
      <c r="T10" s="4">
        <f t="shared" si="1"/>
        <v>437847</v>
      </c>
      <c r="U10" s="4">
        <f t="shared" si="1"/>
        <v>459287</v>
      </c>
      <c r="V10" s="4">
        <f t="shared" si="1"/>
        <v>488935</v>
      </c>
      <c r="W10" s="4">
        <f t="shared" si="1"/>
        <v>448318</v>
      </c>
      <c r="X10" s="4">
        <f t="shared" si="1"/>
        <v>459833</v>
      </c>
      <c r="Y10" s="4">
        <f t="shared" si="1"/>
        <v>487168</v>
      </c>
      <c r="Z10" s="4">
        <f t="shared" si="1"/>
        <v>613935</v>
      </c>
      <c r="AA10" s="4">
        <f t="shared" si="3"/>
        <v>648373</v>
      </c>
      <c r="AB10" s="29">
        <f t="shared" si="4"/>
        <v>-0.13486510090074388</v>
      </c>
      <c r="AC10" s="29">
        <f t="shared" si="2"/>
        <v>-1.8807939759779124E-2</v>
      </c>
      <c r="AD10" s="29">
        <f t="shared" si="2"/>
        <v>-6.6834027525272899E-2</v>
      </c>
      <c r="AE10" s="29">
        <f t="shared" si="2"/>
        <v>-4.9720310470717011E-2</v>
      </c>
      <c r="AF10" s="29">
        <f t="shared" si="2"/>
        <v>4.9725864230300898E-2</v>
      </c>
      <c r="AG10" s="29">
        <f t="shared" si="2"/>
        <v>-4.7813010375505893E-2</v>
      </c>
      <c r="AH10" s="29">
        <f t="shared" si="2"/>
        <v>-5.7230770493956862E-2</v>
      </c>
      <c r="AI10" s="29">
        <f t="shared" si="2"/>
        <v>-0.20360461612385672</v>
      </c>
      <c r="AJ10" s="29">
        <f t="shared" si="2"/>
        <v>-0.30854924557315</v>
      </c>
      <c r="AK10" s="5"/>
      <c r="AL10" s="29">
        <f t="shared" si="5"/>
        <v>-0.18459096513104478</v>
      </c>
      <c r="AM10" s="29">
        <f t="shared" si="5"/>
        <v>2.9005070615726769E-2</v>
      </c>
      <c r="AN10" s="29">
        <f t="shared" si="5"/>
        <v>-9.603257031316037E-3</v>
      </c>
      <c r="AO10" s="29">
        <f t="shared" si="5"/>
        <v>0.15388430565313971</v>
      </c>
      <c r="AQ10">
        <f>IFERROR(IF(AB10&gt;INPUT!$H$37, 1, 0),0)</f>
        <v>0</v>
      </c>
      <c r="AR10">
        <f>IFERROR(IF(AL10&gt;INPUT!$I$37, 1, 0),0)</f>
        <v>0</v>
      </c>
      <c r="AT10" s="21">
        <f t="shared" si="6"/>
        <v>0</v>
      </c>
      <c r="AV10">
        <f>IFERROR(IF(AB10&lt;INPUT!$H$39, -1, 0),0)</f>
        <v>-1</v>
      </c>
      <c r="AW10">
        <f>IFERROR(IF(AL10&lt;INPUT!$I$39, -1, 0),0)</f>
        <v>-1</v>
      </c>
      <c r="AX10" s="21">
        <f t="shared" si="7"/>
        <v>-1</v>
      </c>
      <c r="AZ10" s="21">
        <f t="shared" si="8"/>
        <v>-1</v>
      </c>
      <c r="BA10" s="21">
        <f t="shared" si="9"/>
        <v>2</v>
      </c>
      <c r="BB10" s="21">
        <f t="shared" si="10"/>
        <v>-1</v>
      </c>
      <c r="BC10" s="3" cm="1">
        <f t="array" ref="BC10">+_xlfn.PERCENTRANK.EXC(_xlfn._xlws.FILTER($BB:$BB, ISNUMBER($BB:$BB)),BB10)*100</f>
        <v>3.2</v>
      </c>
    </row>
    <row r="11" spans="1:55" x14ac:dyDescent="0.3">
      <c r="A11" t="s">
        <v>63</v>
      </c>
      <c r="B11" s="4" cm="1">
        <f t="array" ref="B11:N11">_xll.FDSR(A11,"FF_SALES(QTR_R,0,-3AY)")</f>
        <v>22496</v>
      </c>
      <c r="C11" s="4">
        <v>19335</v>
      </c>
      <c r="D11" s="4">
        <v>25707</v>
      </c>
      <c r="E11" s="4">
        <v>25182</v>
      </c>
      <c r="F11" s="4">
        <v>25500</v>
      </c>
      <c r="G11" s="4">
        <v>21301</v>
      </c>
      <c r="H11" s="4">
        <v>25167</v>
      </c>
      <c r="I11" s="4">
        <v>23350</v>
      </c>
      <c r="J11" s="4">
        <v>24927</v>
      </c>
      <c r="K11" s="4">
        <v>23329</v>
      </c>
      <c r="L11" s="4">
        <v>24318</v>
      </c>
      <c r="M11" s="4">
        <v>21454</v>
      </c>
      <c r="N11" s="4">
        <v>16934</v>
      </c>
      <c r="O11" s="4">
        <f t="shared" si="1"/>
        <v>22496</v>
      </c>
      <c r="P11" s="4">
        <f t="shared" si="1"/>
        <v>19335</v>
      </c>
      <c r="Q11" s="4">
        <f t="shared" si="1"/>
        <v>25707</v>
      </c>
      <c r="R11" s="4">
        <f t="shared" si="1"/>
        <v>25182</v>
      </c>
      <c r="S11" s="4">
        <f t="shared" si="1"/>
        <v>25500</v>
      </c>
      <c r="T11" s="4">
        <f t="shared" si="1"/>
        <v>21301</v>
      </c>
      <c r="U11" s="4">
        <f t="shared" si="1"/>
        <v>25167</v>
      </c>
      <c r="V11" s="4">
        <f t="shared" si="1"/>
        <v>23350</v>
      </c>
      <c r="W11" s="4">
        <f t="shared" si="1"/>
        <v>24927</v>
      </c>
      <c r="X11" s="4">
        <f t="shared" si="1"/>
        <v>23329</v>
      </c>
      <c r="Y11" s="4">
        <f t="shared" si="1"/>
        <v>24318</v>
      </c>
      <c r="Z11" s="4">
        <f t="shared" si="1"/>
        <v>21454</v>
      </c>
      <c r="AA11" s="4">
        <f t="shared" si="3"/>
        <v>16934</v>
      </c>
      <c r="AB11" s="29">
        <f t="shared" si="4"/>
        <v>-0.1178039215686274</v>
      </c>
      <c r="AC11" s="29">
        <f t="shared" si="2"/>
        <v>-9.2296136331627587E-2</v>
      </c>
      <c r="AD11" s="29">
        <f t="shared" si="2"/>
        <v>2.1456669448086885E-2</v>
      </c>
      <c r="AE11" s="29">
        <f t="shared" si="2"/>
        <v>7.8458244111349051E-2</v>
      </c>
      <c r="AF11" s="29">
        <f t="shared" si="2"/>
        <v>2.2987122397400306E-2</v>
      </c>
      <c r="AG11" s="29">
        <f t="shared" si="2"/>
        <v>-8.6930429936988296E-2</v>
      </c>
      <c r="AH11" s="29">
        <f t="shared" si="2"/>
        <v>3.4912410560078877E-2</v>
      </c>
      <c r="AI11" s="29">
        <f t="shared" si="2"/>
        <v>8.8375128181224838E-2</v>
      </c>
      <c r="AJ11" s="29">
        <f t="shared" si="2"/>
        <v>0.47200897602456604</v>
      </c>
      <c r="AK11" s="5"/>
      <c r="AL11" s="29">
        <f t="shared" si="5"/>
        <v>-0.14079104396602771</v>
      </c>
      <c r="AM11" s="29">
        <f t="shared" si="5"/>
        <v>-5.3657063946392913E-3</v>
      </c>
      <c r="AN11" s="29">
        <f t="shared" si="5"/>
        <v>-1.3455741111991992E-2</v>
      </c>
      <c r="AO11" s="29">
        <f t="shared" si="5"/>
        <v>-9.9168840698757865E-3</v>
      </c>
      <c r="AQ11">
        <f>IFERROR(IF(AB11&gt;INPUT!$H$37, 1, 0),0)</f>
        <v>0</v>
      </c>
      <c r="AR11">
        <f>IFERROR(IF(AL11&gt;INPUT!$I$37, 1, 0),0)</f>
        <v>0</v>
      </c>
      <c r="AT11" s="21">
        <f t="shared" si="6"/>
        <v>0</v>
      </c>
      <c r="AV11">
        <f>IFERROR(IF(AB11&lt;INPUT!$H$39, -1, 0),0)</f>
        <v>-1</v>
      </c>
      <c r="AW11">
        <f>IFERROR(IF(AL11&lt;INPUT!$I$39, -1, 0),0)</f>
        <v>-1</v>
      </c>
      <c r="AX11" s="21">
        <f t="shared" si="7"/>
        <v>-1</v>
      </c>
      <c r="AZ11" s="21">
        <f t="shared" si="8"/>
        <v>-1</v>
      </c>
      <c r="BA11" s="21">
        <f t="shared" si="9"/>
        <v>0</v>
      </c>
      <c r="BB11" s="21">
        <f t="shared" si="10"/>
        <v>-1</v>
      </c>
      <c r="BC11" s="3" cm="1">
        <f t="array" ref="BC11">+_xlfn.PERCENTRANK.EXC(_xlfn._xlws.FILTER($BB:$BB, ISNUMBER($BB:$BB)),BB11)*100</f>
        <v>3.2</v>
      </c>
    </row>
    <row r="12" spans="1:55" x14ac:dyDescent="0.3">
      <c r="A12" t="s">
        <v>64</v>
      </c>
      <c r="B12" s="4" cm="1">
        <f t="array" ref="B12:N12">_xll.FDSR(A12,"FF_SALES(QTR_R,0,-3AY)")</f>
        <v>933791.86899999995</v>
      </c>
      <c r="C12" s="4">
        <v>839253.66399999999</v>
      </c>
      <c r="D12" s="4">
        <v>868461.17799999996</v>
      </c>
      <c r="E12" s="4">
        <v>759692.14300000004</v>
      </c>
      <c r="F12" s="4">
        <v>673510.17700000003</v>
      </c>
      <c r="G12" s="4">
        <v>592644.201</v>
      </c>
      <c r="H12" s="4">
        <v>625528.85600000003</v>
      </c>
      <c r="I12" s="4">
        <v>546732.75800000003</v>
      </c>
      <c r="J12" s="4">
        <v>480841.25400000002</v>
      </c>
      <c r="K12" s="4">
        <v>508632.973</v>
      </c>
      <c r="L12" s="4">
        <v>625531.86800000002</v>
      </c>
      <c r="M12" s="4">
        <v>613142.74300000002</v>
      </c>
      <c r="N12" s="4">
        <v>534140.80799999996</v>
      </c>
      <c r="O12" s="4">
        <f t="shared" si="1"/>
        <v>933791.86899999995</v>
      </c>
      <c r="P12" s="4">
        <f t="shared" si="1"/>
        <v>839253.66399999999</v>
      </c>
      <c r="Q12" s="4">
        <f t="shared" si="1"/>
        <v>868461.17799999996</v>
      </c>
      <c r="R12" s="4">
        <f t="shared" si="1"/>
        <v>759692.14300000004</v>
      </c>
      <c r="S12" s="4">
        <f t="shared" si="1"/>
        <v>673510.17700000003</v>
      </c>
      <c r="T12" s="4">
        <f t="shared" si="1"/>
        <v>592644.201</v>
      </c>
      <c r="U12" s="4">
        <f t="shared" si="1"/>
        <v>625528.85600000003</v>
      </c>
      <c r="V12" s="4">
        <f t="shared" si="1"/>
        <v>546732.75800000003</v>
      </c>
      <c r="W12" s="4">
        <f t="shared" si="1"/>
        <v>480841.25400000002</v>
      </c>
      <c r="X12" s="4">
        <f t="shared" si="1"/>
        <v>508632.973</v>
      </c>
      <c r="Y12" s="4">
        <f t="shared" si="1"/>
        <v>625531.86800000002</v>
      </c>
      <c r="Z12" s="4">
        <f t="shared" si="1"/>
        <v>613142.74300000002</v>
      </c>
      <c r="AA12" s="4">
        <f t="shared" si="3"/>
        <v>534140.80799999996</v>
      </c>
      <c r="AB12" s="29">
        <f t="shared" si="4"/>
        <v>0.38645546999655789</v>
      </c>
      <c r="AC12" s="29">
        <f t="shared" si="2"/>
        <v>0.41611722950107799</v>
      </c>
      <c r="AD12" s="29">
        <f t="shared" si="2"/>
        <v>0.38836309415596326</v>
      </c>
      <c r="AE12" s="29">
        <f t="shared" si="2"/>
        <v>0.38951275899220938</v>
      </c>
      <c r="AF12" s="29">
        <f t="shared" si="2"/>
        <v>0.40069133294457293</v>
      </c>
      <c r="AG12" s="29">
        <f t="shared" si="2"/>
        <v>0.16517062884163436</v>
      </c>
      <c r="AH12" s="29">
        <f t="shared" si="2"/>
        <v>-4.8151024018006083E-6</v>
      </c>
      <c r="AI12" s="29">
        <f t="shared" si="2"/>
        <v>-0.10831080650986358</v>
      </c>
      <c r="AJ12" s="29">
        <f t="shared" si="2"/>
        <v>-9.9785586874687859E-2</v>
      </c>
      <c r="AK12" s="5"/>
      <c r="AL12" s="29">
        <f t="shared" si="5"/>
        <v>-1.4235862948015043E-2</v>
      </c>
      <c r="AM12" s="29">
        <f t="shared" si="5"/>
        <v>0.25094660065944363</v>
      </c>
      <c r="AN12" s="29">
        <f t="shared" si="5"/>
        <v>0.38836790925836506</v>
      </c>
      <c r="AO12" s="29">
        <f t="shared" si="5"/>
        <v>0.49782356550207296</v>
      </c>
      <c r="AQ12">
        <f>IFERROR(IF(AB12&gt;INPUT!$H$37, 1, 0),0)</f>
        <v>1</v>
      </c>
      <c r="AR12">
        <f>IFERROR(IF(AL12&gt;INPUT!$I$37, 1, 0),0)</f>
        <v>0</v>
      </c>
      <c r="AT12" s="21">
        <f t="shared" si="6"/>
        <v>0.75</v>
      </c>
      <c r="AV12">
        <f>IFERROR(IF(AB12&lt;INPUT!$H$39, -1, 0),0)</f>
        <v>0</v>
      </c>
      <c r="AW12">
        <f>IFERROR(IF(AL12&lt;INPUT!$I$39, -1, 0),0)</f>
        <v>-1</v>
      </c>
      <c r="AX12" s="21">
        <f t="shared" si="7"/>
        <v>-0.25</v>
      </c>
      <c r="AZ12" s="21">
        <f t="shared" si="8"/>
        <v>0.5</v>
      </c>
      <c r="BA12" s="21">
        <f t="shared" si="9"/>
        <v>3</v>
      </c>
      <c r="BB12" s="21">
        <f t="shared" si="10"/>
        <v>0.5</v>
      </c>
      <c r="BC12" s="3" cm="1">
        <f t="array" ref="BC12">+_xlfn.PERCENTRANK.EXC(_xlfn._xlws.FILTER($BB:$BB, ISNUMBER($BB:$BB)),BB12)*100</f>
        <v>70.899999999999991</v>
      </c>
    </row>
    <row r="13" spans="1:55" x14ac:dyDescent="0.3">
      <c r="A13" t="s">
        <v>65</v>
      </c>
      <c r="B13" s="4" cm="1">
        <f t="array" ref="B13:N13">_xll.FDSR(A13,"FF_SALES(QTR_R,0,-3AY)")</f>
        <v>92515</v>
      </c>
      <c r="C13" s="4">
        <v>89725</v>
      </c>
      <c r="D13" s="4">
        <v>94916</v>
      </c>
      <c r="E13" s="4">
        <v>92995</v>
      </c>
      <c r="F13" s="4">
        <v>93653</v>
      </c>
      <c r="G13" s="4">
        <v>89869</v>
      </c>
      <c r="H13" s="4">
        <v>93376</v>
      </c>
      <c r="I13" s="4">
        <v>93210</v>
      </c>
      <c r="J13" s="4">
        <v>92503</v>
      </c>
      <c r="K13" s="4">
        <v>85393</v>
      </c>
      <c r="L13" s="4">
        <v>78072</v>
      </c>
      <c r="M13" s="4">
        <v>76904</v>
      </c>
      <c r="N13" s="4">
        <v>76201</v>
      </c>
      <c r="O13" s="4">
        <f t="shared" si="1"/>
        <v>92515</v>
      </c>
      <c r="P13" s="4">
        <f t="shared" si="1"/>
        <v>89725</v>
      </c>
      <c r="Q13" s="4">
        <f t="shared" si="1"/>
        <v>94916</v>
      </c>
      <c r="R13" s="4">
        <f t="shared" si="1"/>
        <v>92995</v>
      </c>
      <c r="S13" s="4">
        <f t="shared" si="1"/>
        <v>93653</v>
      </c>
      <c r="T13" s="4">
        <f t="shared" si="1"/>
        <v>89869</v>
      </c>
      <c r="U13" s="4">
        <f t="shared" si="1"/>
        <v>93376</v>
      </c>
      <c r="V13" s="4">
        <f t="shared" si="1"/>
        <v>93210</v>
      </c>
      <c r="W13" s="4">
        <f t="shared" si="1"/>
        <v>92503</v>
      </c>
      <c r="X13" s="4">
        <f t="shared" si="1"/>
        <v>85393</v>
      </c>
      <c r="Y13" s="4">
        <f t="shared" si="1"/>
        <v>78072</v>
      </c>
      <c r="Z13" s="4">
        <f t="shared" si="1"/>
        <v>76904</v>
      </c>
      <c r="AA13" s="4">
        <f t="shared" si="3"/>
        <v>76201</v>
      </c>
      <c r="AB13" s="29">
        <f t="shared" si="4"/>
        <v>-1.2151239148772586E-2</v>
      </c>
      <c r="AC13" s="29">
        <f t="shared" si="2"/>
        <v>-1.6023322836573595E-3</v>
      </c>
      <c r="AD13" s="29">
        <f t="shared" si="2"/>
        <v>1.6492460589444757E-2</v>
      </c>
      <c r="AE13" s="29">
        <f t="shared" si="2"/>
        <v>-2.3066194614311808E-3</v>
      </c>
      <c r="AF13" s="29">
        <f t="shared" si="2"/>
        <v>1.2432029231484343E-2</v>
      </c>
      <c r="AG13" s="29">
        <f t="shared" si="2"/>
        <v>5.2416474418277792E-2</v>
      </c>
      <c r="AH13" s="29">
        <f t="shared" si="2"/>
        <v>0.19602418280561529</v>
      </c>
      <c r="AI13" s="29">
        <f t="shared" si="2"/>
        <v>0.21203058358472893</v>
      </c>
      <c r="AJ13" s="29">
        <f t="shared" si="2"/>
        <v>0.21393420033857824</v>
      </c>
      <c r="AK13" s="5"/>
      <c r="AL13" s="29">
        <f t="shared" si="5"/>
        <v>-2.4583268380256929E-2</v>
      </c>
      <c r="AM13" s="29">
        <f t="shared" si="5"/>
        <v>-5.4018806701935151E-2</v>
      </c>
      <c r="AN13" s="29">
        <f t="shared" si="5"/>
        <v>-0.17953172221617053</v>
      </c>
      <c r="AO13" s="29">
        <f t="shared" si="5"/>
        <v>-0.21433720304616011</v>
      </c>
      <c r="AQ13">
        <f>IFERROR(IF(AB13&gt;INPUT!$H$37, 1, 0),0)</f>
        <v>0</v>
      </c>
      <c r="AR13">
        <f>IFERROR(IF(AL13&gt;INPUT!$I$37, 1, 0),0)</f>
        <v>0</v>
      </c>
      <c r="AT13" s="21">
        <f t="shared" si="6"/>
        <v>0</v>
      </c>
      <c r="AV13">
        <f>IFERROR(IF(AB13&lt;INPUT!$H$39, -1, 0),0)</f>
        <v>-1</v>
      </c>
      <c r="AW13">
        <f>IFERROR(IF(AL13&lt;INPUT!$I$39, -1, 0),0)</f>
        <v>-1</v>
      </c>
      <c r="AX13" s="21">
        <f t="shared" si="7"/>
        <v>-1</v>
      </c>
      <c r="AZ13" s="21">
        <f t="shared" si="8"/>
        <v>-1</v>
      </c>
      <c r="BA13" s="21">
        <f t="shared" si="9"/>
        <v>0</v>
      </c>
      <c r="BB13" s="21">
        <f t="shared" si="10"/>
        <v>-1</v>
      </c>
      <c r="BC13" s="3" cm="1">
        <f t="array" ref="BC13">+_xlfn.PERCENTRANK.EXC(_xlfn._xlws.FILTER($BB:$BB, ISNUMBER($BB:$BB)),BB13)*100</f>
        <v>3.2</v>
      </c>
    </row>
    <row r="14" spans="1:55" x14ac:dyDescent="0.3">
      <c r="A14" t="s">
        <v>66</v>
      </c>
      <c r="B14" s="4" cm="1">
        <f t="array" ref="B14:N14">_xll.FDSR(A14,"FF_SALES(QTR_R,0,-3AY)")</f>
        <v>14926</v>
      </c>
      <c r="C14" s="4">
        <v>15903</v>
      </c>
      <c r="D14" s="4">
        <v>14130</v>
      </c>
      <c r="E14" s="4">
        <v>14059</v>
      </c>
      <c r="F14" s="4">
        <v>13307</v>
      </c>
      <c r="G14" s="4">
        <v>14287</v>
      </c>
      <c r="H14" s="4">
        <v>13280</v>
      </c>
      <c r="I14" s="4">
        <v>12941</v>
      </c>
      <c r="J14" s="4">
        <v>12453</v>
      </c>
      <c r="K14" s="4">
        <v>13837</v>
      </c>
      <c r="L14" s="4">
        <v>12398</v>
      </c>
      <c r="M14" s="4">
        <v>12275</v>
      </c>
      <c r="N14" s="4">
        <v>11445</v>
      </c>
      <c r="O14" s="4">
        <f t="shared" si="1"/>
        <v>14926</v>
      </c>
      <c r="P14" s="4">
        <f t="shared" si="1"/>
        <v>15903</v>
      </c>
      <c r="Q14" s="4">
        <f t="shared" si="1"/>
        <v>14130</v>
      </c>
      <c r="R14" s="4">
        <f t="shared" si="1"/>
        <v>14059</v>
      </c>
      <c r="S14" s="4">
        <f t="shared" si="1"/>
        <v>13307</v>
      </c>
      <c r="T14" s="4">
        <f t="shared" si="1"/>
        <v>14287</v>
      </c>
      <c r="U14" s="4">
        <f t="shared" si="1"/>
        <v>13280</v>
      </c>
      <c r="V14" s="4">
        <f t="shared" si="1"/>
        <v>12941</v>
      </c>
      <c r="W14" s="4">
        <f t="shared" si="1"/>
        <v>12453</v>
      </c>
      <c r="X14" s="4">
        <f t="shared" si="1"/>
        <v>13837</v>
      </c>
      <c r="Y14" s="4">
        <f t="shared" si="1"/>
        <v>12398</v>
      </c>
      <c r="Z14" s="4">
        <f t="shared" si="1"/>
        <v>12275</v>
      </c>
      <c r="AA14" s="4">
        <f t="shared" si="3"/>
        <v>11445</v>
      </c>
      <c r="AB14" s="29">
        <f t="shared" si="4"/>
        <v>0.12166528894566775</v>
      </c>
      <c r="AC14" s="29">
        <f t="shared" si="2"/>
        <v>0.11310982011618953</v>
      </c>
      <c r="AD14" s="29">
        <f t="shared" si="2"/>
        <v>6.4006024096385561E-2</v>
      </c>
      <c r="AE14" s="29">
        <f t="shared" si="2"/>
        <v>8.6392087164824938E-2</v>
      </c>
      <c r="AF14" s="29">
        <f t="shared" si="2"/>
        <v>6.857785272625061E-2</v>
      </c>
      <c r="AG14" s="29">
        <f t="shared" si="2"/>
        <v>3.2521500325215058E-2</v>
      </c>
      <c r="AH14" s="29">
        <f t="shared" si="2"/>
        <v>7.114050653331172E-2</v>
      </c>
      <c r="AI14" s="29">
        <f t="shared" si="2"/>
        <v>5.425661914460278E-2</v>
      </c>
      <c r="AJ14" s="29">
        <f t="shared" si="2"/>
        <v>8.8073394495412849E-2</v>
      </c>
      <c r="AK14" s="5"/>
      <c r="AL14" s="29">
        <f t="shared" si="5"/>
        <v>5.3087436219417139E-2</v>
      </c>
      <c r="AM14" s="29">
        <f t="shared" si="5"/>
        <v>8.0588319790974472E-2</v>
      </c>
      <c r="AN14" s="29">
        <f t="shared" si="5"/>
        <v>-7.1344824369261595E-3</v>
      </c>
      <c r="AO14" s="29">
        <f t="shared" si="5"/>
        <v>3.2135468020222158E-2</v>
      </c>
      <c r="AQ14">
        <f>IFERROR(IF(AB14&gt;INPUT!$H$37, 1, 0),0)</f>
        <v>0</v>
      </c>
      <c r="AR14">
        <f>IFERROR(IF(AL14&gt;INPUT!$I$37, 1, 0),0)</f>
        <v>1</v>
      </c>
      <c r="AT14" s="21">
        <f t="shared" si="6"/>
        <v>0.25</v>
      </c>
      <c r="AV14">
        <f>IFERROR(IF(AB14&lt;INPUT!$H$39, -1, 0),0)</f>
        <v>0</v>
      </c>
      <c r="AW14">
        <f>IFERROR(IF(AL14&lt;INPUT!$I$39, -1, 0),0)</f>
        <v>0</v>
      </c>
      <c r="AX14" s="21">
        <f t="shared" si="7"/>
        <v>0</v>
      </c>
      <c r="AZ14" s="21">
        <f t="shared" si="8"/>
        <v>0.25</v>
      </c>
      <c r="BA14" s="21">
        <f t="shared" si="9"/>
        <v>3</v>
      </c>
      <c r="BB14" s="21">
        <f t="shared" si="10"/>
        <v>0.25</v>
      </c>
      <c r="BC14" s="3" cm="1">
        <f t="array" ref="BC14">+_xlfn.PERCENTRANK.EXC(_xlfn._xlws.FILTER($BB:$BB, ISNUMBER($BB:$BB)),BB14)*100</f>
        <v>64.5</v>
      </c>
    </row>
    <row r="15" spans="1:55" x14ac:dyDescent="0.3">
      <c r="A15" t="s">
        <v>67</v>
      </c>
      <c r="B15" s="4" cm="1">
        <f t="array" ref="B15:N15">_xll.FDSR(A15,"FF_SALES(QTR_R,0,-3AY)")</f>
        <v>69830</v>
      </c>
      <c r="C15" s="4">
        <v>68721</v>
      </c>
      <c r="D15" s="4">
        <v>71040</v>
      </c>
      <c r="E15" s="4">
        <v>69233</v>
      </c>
      <c r="F15" s="4">
        <v>75943</v>
      </c>
      <c r="G15" s="4">
        <v>66480</v>
      </c>
      <c r="H15" s="4">
        <v>63429</v>
      </c>
      <c r="I15" s="4">
        <v>62252</v>
      </c>
      <c r="J15" s="4">
        <v>61314</v>
      </c>
      <c r="K15" s="4">
        <v>54477</v>
      </c>
      <c r="L15" s="4">
        <v>47207</v>
      </c>
      <c r="M15" s="4">
        <v>41181</v>
      </c>
      <c r="N15" s="4">
        <v>35288</v>
      </c>
      <c r="O15" s="4">
        <f t="shared" si="1"/>
        <v>69830</v>
      </c>
      <c r="P15" s="4">
        <f t="shared" si="1"/>
        <v>68721</v>
      </c>
      <c r="Q15" s="4">
        <f t="shared" si="1"/>
        <v>71040</v>
      </c>
      <c r="R15" s="4">
        <f t="shared" si="1"/>
        <v>69233</v>
      </c>
      <c r="S15" s="4">
        <f t="shared" si="1"/>
        <v>75943</v>
      </c>
      <c r="T15" s="4">
        <f t="shared" si="1"/>
        <v>66480</v>
      </c>
      <c r="U15" s="4">
        <f t="shared" si="1"/>
        <v>63429</v>
      </c>
      <c r="V15" s="4">
        <f t="shared" si="1"/>
        <v>62252</v>
      </c>
      <c r="W15" s="4">
        <f t="shared" si="1"/>
        <v>61314</v>
      </c>
      <c r="X15" s="4">
        <f t="shared" si="1"/>
        <v>54477</v>
      </c>
      <c r="Y15" s="4">
        <f t="shared" si="1"/>
        <v>47207</v>
      </c>
      <c r="Z15" s="4">
        <f t="shared" si="1"/>
        <v>41181</v>
      </c>
      <c r="AA15" s="4">
        <f t="shared" si="3"/>
        <v>35288</v>
      </c>
      <c r="AB15" s="29">
        <f t="shared" si="4"/>
        <v>-8.0494581462412618E-2</v>
      </c>
      <c r="AC15" s="29">
        <f t="shared" si="2"/>
        <v>3.3709386281588483E-2</v>
      </c>
      <c r="AD15" s="29">
        <f t="shared" si="2"/>
        <v>0.11999243248356439</v>
      </c>
      <c r="AE15" s="29">
        <f t="shared" si="2"/>
        <v>0.11214097539034884</v>
      </c>
      <c r="AF15" s="29">
        <f t="shared" si="2"/>
        <v>0.23859151254199684</v>
      </c>
      <c r="AG15" s="29">
        <f t="shared" si="2"/>
        <v>0.220331516052646</v>
      </c>
      <c r="AH15" s="29">
        <f t="shared" si="2"/>
        <v>0.34363547778931092</v>
      </c>
      <c r="AI15" s="29">
        <f t="shared" si="2"/>
        <v>0.51166800223404008</v>
      </c>
      <c r="AJ15" s="29">
        <f t="shared" si="2"/>
        <v>0.73753117206982544</v>
      </c>
      <c r="AK15" s="5"/>
      <c r="AL15" s="29">
        <f t="shared" si="5"/>
        <v>-0.31908609400440946</v>
      </c>
      <c r="AM15" s="29">
        <f t="shared" si="5"/>
        <v>-0.18662212977105752</v>
      </c>
      <c r="AN15" s="29">
        <f t="shared" si="5"/>
        <v>-0.22364304530574652</v>
      </c>
      <c r="AO15" s="29">
        <f t="shared" si="5"/>
        <v>-0.39952702684369124</v>
      </c>
      <c r="AQ15">
        <f>IFERROR(IF(AB15&gt;INPUT!$H$37, 1, 0),0)</f>
        <v>0</v>
      </c>
      <c r="AR15">
        <f>IFERROR(IF(AL15&gt;INPUT!$I$37, 1, 0),0)</f>
        <v>0</v>
      </c>
      <c r="AT15" s="21">
        <f t="shared" si="6"/>
        <v>0</v>
      </c>
      <c r="AV15">
        <f>IFERROR(IF(AB15&lt;INPUT!$H$39, -1, 0),0)</f>
        <v>-1</v>
      </c>
      <c r="AW15">
        <f>IFERROR(IF(AL15&lt;INPUT!$I$39, -1, 0),0)</f>
        <v>-1</v>
      </c>
      <c r="AX15" s="21">
        <f t="shared" si="7"/>
        <v>-1</v>
      </c>
      <c r="AZ15" s="21">
        <f t="shared" si="8"/>
        <v>-1</v>
      </c>
      <c r="BA15" s="21">
        <f t="shared" si="9"/>
        <v>0</v>
      </c>
      <c r="BB15" s="21">
        <f t="shared" si="10"/>
        <v>-1</v>
      </c>
      <c r="BC15" s="3" cm="1">
        <f t="array" ref="BC15">+_xlfn.PERCENTRANK.EXC(_xlfn._xlws.FILTER($BB:$BB, ISNUMBER($BB:$BB)),BB15)*100</f>
        <v>3.2</v>
      </c>
    </row>
    <row r="16" spans="1:55" x14ac:dyDescent="0.3">
      <c r="A16" t="s">
        <v>68</v>
      </c>
      <c r="B16" s="4" cm="1">
        <f t="array" ref="B16:N16">_xll.FDSR(A16,"FF_SALES(QTR_R,0,-3AY)")</f>
        <v>177402</v>
      </c>
      <c r="C16" s="4">
        <v>165609</v>
      </c>
      <c r="D16" s="4">
        <v>180554</v>
      </c>
      <c r="E16" s="4">
        <v>169588</v>
      </c>
      <c r="F16" s="4">
        <v>169335</v>
      </c>
      <c r="G16" s="4">
        <v>161508</v>
      </c>
      <c r="H16" s="4">
        <v>173388</v>
      </c>
      <c r="I16" s="4">
        <v>160804</v>
      </c>
      <c r="J16" s="4">
        <v>161632</v>
      </c>
      <c r="K16" s="4">
        <v>152301</v>
      </c>
      <c r="L16" s="4">
        <v>164048</v>
      </c>
      <c r="M16" s="4">
        <v>152813</v>
      </c>
      <c r="N16" s="4">
        <v>152859</v>
      </c>
      <c r="O16" s="4">
        <f t="shared" si="1"/>
        <v>177402</v>
      </c>
      <c r="P16" s="4">
        <f t="shared" si="1"/>
        <v>165609</v>
      </c>
      <c r="Q16" s="4">
        <f t="shared" si="1"/>
        <v>180554</v>
      </c>
      <c r="R16" s="4">
        <f t="shared" si="1"/>
        <v>169588</v>
      </c>
      <c r="S16" s="4">
        <f t="shared" si="1"/>
        <v>169335</v>
      </c>
      <c r="T16" s="4">
        <f t="shared" si="1"/>
        <v>161508</v>
      </c>
      <c r="U16" s="4">
        <f t="shared" si="1"/>
        <v>173388</v>
      </c>
      <c r="V16" s="4">
        <f t="shared" si="1"/>
        <v>160804</v>
      </c>
      <c r="W16" s="4">
        <f t="shared" si="1"/>
        <v>161632</v>
      </c>
      <c r="X16" s="4">
        <f t="shared" si="1"/>
        <v>152301</v>
      </c>
      <c r="Y16" s="4">
        <f t="shared" si="1"/>
        <v>164048</v>
      </c>
      <c r="Z16" s="4">
        <f t="shared" si="1"/>
        <v>152813</v>
      </c>
      <c r="AA16" s="4">
        <f t="shared" si="3"/>
        <v>152859</v>
      </c>
      <c r="AB16" s="29">
        <f t="shared" si="4"/>
        <v>4.7639294888829786E-2</v>
      </c>
      <c r="AC16" s="29">
        <f t="shared" si="2"/>
        <v>2.5391931049855154E-2</v>
      </c>
      <c r="AD16" s="29">
        <f t="shared" si="2"/>
        <v>4.1329273075414674E-2</v>
      </c>
      <c r="AE16" s="29">
        <f t="shared" si="2"/>
        <v>5.4625506828188453E-2</v>
      </c>
      <c r="AF16" s="29">
        <f t="shared" si="2"/>
        <v>4.765764205107903E-2</v>
      </c>
      <c r="AG16" s="29">
        <f t="shared" si="2"/>
        <v>6.045265625307783E-2</v>
      </c>
      <c r="AH16" s="29">
        <f t="shared" si="2"/>
        <v>5.6934555739783566E-2</v>
      </c>
      <c r="AI16" s="29">
        <f t="shared" si="2"/>
        <v>5.2292671435021809E-2</v>
      </c>
      <c r="AJ16" s="29">
        <f t="shared" si="2"/>
        <v>5.7392760648702357E-2</v>
      </c>
      <c r="AK16" s="5"/>
      <c r="AL16" s="29">
        <f t="shared" si="5"/>
        <v>-1.8347162249243709E-5</v>
      </c>
      <c r="AM16" s="29">
        <f t="shared" si="5"/>
        <v>-3.5060725203222676E-2</v>
      </c>
      <c r="AN16" s="29">
        <f t="shared" si="5"/>
        <v>-1.5605282664368891E-2</v>
      </c>
      <c r="AO16" s="29">
        <f t="shared" si="5"/>
        <v>2.3328353931666435E-3</v>
      </c>
      <c r="AQ16">
        <f>IFERROR(IF(AB16&gt;INPUT!$H$37, 1, 0),0)</f>
        <v>0</v>
      </c>
      <c r="AR16">
        <f>IFERROR(IF(AL16&gt;INPUT!$I$37, 1, 0),0)</f>
        <v>0</v>
      </c>
      <c r="AT16" s="21">
        <f t="shared" si="6"/>
        <v>0</v>
      </c>
      <c r="AV16">
        <f>IFERROR(IF(AB16&lt;INPUT!$H$39, -1, 0),0)</f>
        <v>-1</v>
      </c>
      <c r="AW16">
        <f>IFERROR(IF(AL16&lt;INPUT!$I$39, -1, 0),0)</f>
        <v>-1</v>
      </c>
      <c r="AX16" s="21">
        <f t="shared" si="7"/>
        <v>-1</v>
      </c>
      <c r="AZ16" s="21">
        <f t="shared" si="8"/>
        <v>-1</v>
      </c>
      <c r="BA16" s="21">
        <f t="shared" si="9"/>
        <v>1</v>
      </c>
      <c r="BB16" s="21">
        <f t="shared" si="10"/>
        <v>-1</v>
      </c>
      <c r="BC16" s="3" cm="1">
        <f t="array" ref="BC16">+_xlfn.PERCENTRANK.EXC(_xlfn._xlws.FILTER($BB:$BB, ISNUMBER($BB:$BB)),BB16)*100</f>
        <v>3.2</v>
      </c>
    </row>
    <row r="17" spans="1:55" x14ac:dyDescent="0.3">
      <c r="A17" t="s">
        <v>69</v>
      </c>
      <c r="B17" s="4" cm="1">
        <f t="array" ref="B17:N17">_xll.FDSR(A17,"FF_SALES(QTR_R,0,-3AY)")</f>
        <v>199094.23231677699</v>
      </c>
      <c r="C17" s="4">
        <v>192475.12832073399</v>
      </c>
      <c r="D17" s="4">
        <v>186489.595374839</v>
      </c>
      <c r="E17" s="4">
        <v>181930.64142934501</v>
      </c>
      <c r="F17" s="4">
        <v>173918.97004408101</v>
      </c>
      <c r="G17" s="4">
        <v>173529.86124034601</v>
      </c>
      <c r="H17" s="4">
        <v>167768.15208500999</v>
      </c>
      <c r="I17" s="4">
        <v>166944.914725076</v>
      </c>
      <c r="J17" s="4">
        <v>166613.83129189399</v>
      </c>
      <c r="K17" s="4">
        <v>171827.29484181601</v>
      </c>
      <c r="L17" s="4">
        <v>159323.562768968</v>
      </c>
      <c r="M17" s="4">
        <v>160431.36535901399</v>
      </c>
      <c r="N17" s="4">
        <v>159034.62699290799</v>
      </c>
      <c r="O17" s="4">
        <f t="shared" si="1"/>
        <v>199094.23231677699</v>
      </c>
      <c r="P17" s="4">
        <f t="shared" si="1"/>
        <v>192475.12832073399</v>
      </c>
      <c r="Q17" s="4">
        <f t="shared" si="1"/>
        <v>186489.595374839</v>
      </c>
      <c r="R17" s="4">
        <f t="shared" si="1"/>
        <v>181930.64142934501</v>
      </c>
      <c r="S17" s="4">
        <f t="shared" si="1"/>
        <v>173918.97004408101</v>
      </c>
      <c r="T17" s="4">
        <f t="shared" si="1"/>
        <v>173529.86124034601</v>
      </c>
      <c r="U17" s="4">
        <f t="shared" si="1"/>
        <v>167768.15208500999</v>
      </c>
      <c r="V17" s="4">
        <f t="shared" si="1"/>
        <v>166944.914725076</v>
      </c>
      <c r="W17" s="4">
        <f t="shared" si="1"/>
        <v>166613.83129189399</v>
      </c>
      <c r="X17" s="4">
        <f t="shared" si="1"/>
        <v>171827.29484181601</v>
      </c>
      <c r="Y17" s="4">
        <f t="shared" si="1"/>
        <v>159323.562768968</v>
      </c>
      <c r="Z17" s="4">
        <f t="shared" si="1"/>
        <v>160431.36535901399</v>
      </c>
      <c r="AA17" s="4">
        <f t="shared" si="3"/>
        <v>159034.62699290799</v>
      </c>
      <c r="AB17" s="29">
        <f t="shared" si="4"/>
        <v>0.14475282521691057</v>
      </c>
      <c r="AC17" s="29">
        <f t="shared" si="2"/>
        <v>0.10917583259141783</v>
      </c>
      <c r="AD17" s="29">
        <f t="shared" si="2"/>
        <v>0.11159116350249021</v>
      </c>
      <c r="AE17" s="29">
        <f t="shared" si="2"/>
        <v>8.9764499439515255E-2</v>
      </c>
      <c r="AF17" s="29">
        <f t="shared" si="2"/>
        <v>4.3844731830150474E-2</v>
      </c>
      <c r="AG17" s="29">
        <f t="shared" si="2"/>
        <v>9.9085910657987775E-3</v>
      </c>
      <c r="AH17" s="29">
        <f t="shared" si="2"/>
        <v>5.3002764746651554E-2</v>
      </c>
      <c r="AI17" s="29">
        <f t="shared" si="2"/>
        <v>4.0600223974195826E-2</v>
      </c>
      <c r="AJ17" s="29">
        <f t="shared" si="2"/>
        <v>4.7657572707885842E-2</v>
      </c>
      <c r="AK17" s="5"/>
      <c r="AL17" s="29">
        <f t="shared" si="5"/>
        <v>0.1009080933867601</v>
      </c>
      <c r="AM17" s="29">
        <f t="shared" si="5"/>
        <v>9.9267241525619054E-2</v>
      </c>
      <c r="AN17" s="29">
        <f t="shared" si="5"/>
        <v>5.8588398755838655E-2</v>
      </c>
      <c r="AO17" s="29">
        <f t="shared" si="5"/>
        <v>4.9164275465319429E-2</v>
      </c>
      <c r="AQ17">
        <f>IFERROR(IF(AB17&gt;INPUT!$H$37, 1, 0),0)</f>
        <v>0</v>
      </c>
      <c r="AR17">
        <f>IFERROR(IF(AL17&gt;INPUT!$I$37, 1, 0),0)</f>
        <v>1</v>
      </c>
      <c r="AT17" s="21">
        <f t="shared" si="6"/>
        <v>0.25</v>
      </c>
      <c r="AV17">
        <f>IFERROR(IF(AB17&lt;INPUT!$H$39, -1, 0),0)</f>
        <v>0</v>
      </c>
      <c r="AW17">
        <f>IFERROR(IF(AL17&lt;INPUT!$I$39, -1, 0),0)</f>
        <v>0</v>
      </c>
      <c r="AX17" s="21">
        <f t="shared" si="7"/>
        <v>0</v>
      </c>
      <c r="AZ17" s="21">
        <f t="shared" si="8"/>
        <v>0.25</v>
      </c>
      <c r="BA17" s="21">
        <f t="shared" si="9"/>
        <v>4</v>
      </c>
      <c r="BB17" s="21">
        <f t="shared" si="10"/>
        <v>0.25</v>
      </c>
      <c r="BC17" s="3" cm="1">
        <f t="array" ref="BC17">+_xlfn.PERCENTRANK.EXC(_xlfn._xlws.FILTER($BB:$BB, ISNUMBER($BB:$BB)),BB17)*100</f>
        <v>64.5</v>
      </c>
    </row>
    <row r="18" spans="1:55" x14ac:dyDescent="0.3">
      <c r="A18" t="s">
        <v>70</v>
      </c>
      <c r="B18" s="4" cm="1">
        <f t="array" ref="B18:N18">_xll.FDSR(A18,"FF_SALES(QTR_R,0,-3AY)")</f>
        <v>15557.7</v>
      </c>
      <c r="C18" s="4">
        <v>12728.5</v>
      </c>
      <c r="D18" s="4">
        <v>13532.8</v>
      </c>
      <c r="E18" s="4">
        <v>11439.1</v>
      </c>
      <c r="F18" s="4">
        <v>11302.8</v>
      </c>
      <c r="G18" s="4">
        <v>8768</v>
      </c>
      <c r="H18" s="4">
        <v>9353.4</v>
      </c>
      <c r="I18" s="4">
        <v>9498.6</v>
      </c>
      <c r="J18" s="4">
        <v>8312.1</v>
      </c>
      <c r="K18" s="4">
        <v>6960</v>
      </c>
      <c r="L18" s="4">
        <v>7301.8</v>
      </c>
      <c r="M18" s="4">
        <v>6941.6</v>
      </c>
      <c r="N18" s="4">
        <v>6488</v>
      </c>
      <c r="O18" s="4">
        <f t="shared" si="1"/>
        <v>15557.7</v>
      </c>
      <c r="P18" s="4">
        <f t="shared" si="1"/>
        <v>12728.5</v>
      </c>
      <c r="Q18" s="4">
        <f t="shared" si="1"/>
        <v>13532.8</v>
      </c>
      <c r="R18" s="4">
        <f t="shared" si="1"/>
        <v>11439.1</v>
      </c>
      <c r="S18" s="4">
        <f t="shared" si="1"/>
        <v>11302.8</v>
      </c>
      <c r="T18" s="4">
        <f t="shared" si="1"/>
        <v>8768</v>
      </c>
      <c r="U18" s="4">
        <f t="shared" si="1"/>
        <v>9353.4</v>
      </c>
      <c r="V18" s="4">
        <f t="shared" si="1"/>
        <v>9498.6</v>
      </c>
      <c r="W18" s="4">
        <f t="shared" si="1"/>
        <v>8312.1</v>
      </c>
      <c r="X18" s="4">
        <f t="shared" si="1"/>
        <v>6960</v>
      </c>
      <c r="Y18" s="4">
        <f t="shared" si="1"/>
        <v>7301.8</v>
      </c>
      <c r="Z18" s="4">
        <f t="shared" si="1"/>
        <v>6941.6</v>
      </c>
      <c r="AA18" s="4">
        <f t="shared" si="3"/>
        <v>6488</v>
      </c>
      <c r="AB18" s="29">
        <f t="shared" si="4"/>
        <v>0.3764465442191316</v>
      </c>
      <c r="AC18" s="29">
        <f t="shared" si="2"/>
        <v>0.45169936131386867</v>
      </c>
      <c r="AD18" s="29">
        <f t="shared" si="2"/>
        <v>0.44683216798169645</v>
      </c>
      <c r="AE18" s="29">
        <f t="shared" si="2"/>
        <v>0.20429326427052397</v>
      </c>
      <c r="AF18" s="29">
        <f t="shared" si="2"/>
        <v>0.35980077236799346</v>
      </c>
      <c r="AG18" s="29">
        <f t="shared" si="2"/>
        <v>0.25977011494252866</v>
      </c>
      <c r="AH18" s="29">
        <f t="shared" si="2"/>
        <v>0.28097181516886249</v>
      </c>
      <c r="AI18" s="29">
        <f t="shared" si="2"/>
        <v>0.36835887979716486</v>
      </c>
      <c r="AJ18" s="29">
        <f t="shared" si="2"/>
        <v>0.28114981504315661</v>
      </c>
      <c r="AK18" s="5"/>
      <c r="AL18" s="29">
        <f t="shared" si="5"/>
        <v>1.6645771851138136E-2</v>
      </c>
      <c r="AM18" s="29">
        <f t="shared" si="5"/>
        <v>0.19192924637134001</v>
      </c>
      <c r="AN18" s="29">
        <f t="shared" si="5"/>
        <v>0.16586035281283396</v>
      </c>
      <c r="AO18" s="29">
        <f t="shared" si="5"/>
        <v>-0.1640656155266409</v>
      </c>
      <c r="AQ18">
        <f>IFERROR(IF(AB18&gt;INPUT!$H$37, 1, 0),0)</f>
        <v>1</v>
      </c>
      <c r="AR18">
        <f>IFERROR(IF(AL18&gt;INPUT!$I$37, 1, 0),0)</f>
        <v>0</v>
      </c>
      <c r="AT18" s="21">
        <f t="shared" si="6"/>
        <v>0.75</v>
      </c>
      <c r="AV18">
        <f>IFERROR(IF(AB18&lt;INPUT!$H$39, -1, 0),0)</f>
        <v>0</v>
      </c>
      <c r="AW18">
        <f>IFERROR(IF(AL18&lt;INPUT!$I$39, -1, 0),0)</f>
        <v>0</v>
      </c>
      <c r="AX18" s="21">
        <f t="shared" si="7"/>
        <v>0</v>
      </c>
      <c r="AZ18" s="21">
        <f t="shared" si="8"/>
        <v>0.75</v>
      </c>
      <c r="BA18" s="21">
        <f t="shared" si="9"/>
        <v>3</v>
      </c>
      <c r="BB18" s="21">
        <f t="shared" si="10"/>
        <v>0.75</v>
      </c>
      <c r="BC18" s="3" cm="1">
        <f t="array" ref="BC18">+_xlfn.PERCENTRANK.EXC(_xlfn._xlws.FILTER($BB:$BB, ISNUMBER($BB:$BB)),BB18)*100</f>
        <v>83.8</v>
      </c>
    </row>
    <row r="19" spans="1:55" x14ac:dyDescent="0.3">
      <c r="A19" t="s">
        <v>71</v>
      </c>
      <c r="B19" s="4" cm="1">
        <f t="array" ref="B19:N19">_xll.FDSR(A19,"FF_SALES(QTR_R,0,-3AY)")</f>
        <v>10172</v>
      </c>
      <c r="C19" s="4">
        <v>9594</v>
      </c>
      <c r="D19" s="4">
        <v>9510</v>
      </c>
      <c r="E19" s="4">
        <v>9617</v>
      </c>
      <c r="F19" s="4">
        <v>8900</v>
      </c>
      <c r="G19" s="4">
        <v>8775</v>
      </c>
      <c r="H19" s="4">
        <v>8634</v>
      </c>
      <c r="I19" s="4">
        <v>8609</v>
      </c>
      <c r="J19" s="4">
        <v>8123</v>
      </c>
      <c r="K19" s="4">
        <v>7985</v>
      </c>
      <c r="L19" s="4">
        <v>7936</v>
      </c>
      <c r="M19" s="4">
        <v>7787</v>
      </c>
      <c r="N19" s="4">
        <v>7275</v>
      </c>
      <c r="O19" s="4">
        <f t="shared" ref="O19:Z32" si="11">IFERROR(B19,P19)</f>
        <v>10172</v>
      </c>
      <c r="P19" s="4">
        <f t="shared" si="11"/>
        <v>9594</v>
      </c>
      <c r="Q19" s="4">
        <f t="shared" si="11"/>
        <v>9510</v>
      </c>
      <c r="R19" s="4">
        <f t="shared" si="11"/>
        <v>9617</v>
      </c>
      <c r="S19" s="4">
        <f t="shared" si="11"/>
        <v>8900</v>
      </c>
      <c r="T19" s="4">
        <f t="shared" si="11"/>
        <v>8775</v>
      </c>
      <c r="U19" s="4">
        <f t="shared" si="11"/>
        <v>8634</v>
      </c>
      <c r="V19" s="4">
        <f t="shared" si="11"/>
        <v>8609</v>
      </c>
      <c r="W19" s="4">
        <f t="shared" si="11"/>
        <v>8123</v>
      </c>
      <c r="X19" s="4">
        <f t="shared" si="11"/>
        <v>7985</v>
      </c>
      <c r="Y19" s="4">
        <f t="shared" si="11"/>
        <v>7936</v>
      </c>
      <c r="Z19" s="4">
        <f t="shared" si="11"/>
        <v>7787</v>
      </c>
      <c r="AA19" s="4">
        <f t="shared" si="3"/>
        <v>7275</v>
      </c>
      <c r="AB19" s="29">
        <f t="shared" si="4"/>
        <v>0.14292134831460679</v>
      </c>
      <c r="AC19" s="29">
        <f t="shared" si="4"/>
        <v>9.3333333333333268E-2</v>
      </c>
      <c r="AD19" s="29">
        <f t="shared" si="4"/>
        <v>0.10145934676858936</v>
      </c>
      <c r="AE19" s="29">
        <f t="shared" si="4"/>
        <v>0.11708676965965847</v>
      </c>
      <c r="AF19" s="29">
        <f t="shared" si="4"/>
        <v>9.5654314908285132E-2</v>
      </c>
      <c r="AG19" s="29">
        <f t="shared" si="4"/>
        <v>9.8935504070131408E-2</v>
      </c>
      <c r="AH19" s="29">
        <f t="shared" si="4"/>
        <v>8.7953629032258007E-2</v>
      </c>
      <c r="AI19" s="29">
        <f t="shared" si="4"/>
        <v>0.1055605496340053</v>
      </c>
      <c r="AJ19" s="29">
        <f t="shared" si="4"/>
        <v>0.11656357388316141</v>
      </c>
      <c r="AK19" s="5"/>
      <c r="AL19" s="29">
        <f t="shared" si="5"/>
        <v>4.7267033406321657E-2</v>
      </c>
      <c r="AM19" s="29">
        <f t="shared" si="5"/>
        <v>-5.6021707367981399E-3</v>
      </c>
      <c r="AN19" s="29">
        <f t="shared" si="5"/>
        <v>1.3505717736331357E-2</v>
      </c>
      <c r="AO19" s="29">
        <f t="shared" si="5"/>
        <v>1.1526220025653178E-2</v>
      </c>
      <c r="AQ19">
        <f>IFERROR(IF(AB19&gt;INPUT!$H$37, 1, 0),0)</f>
        <v>0</v>
      </c>
      <c r="AR19">
        <f>IFERROR(IF(AL19&gt;INPUT!$I$37, 1, 0),0)</f>
        <v>0</v>
      </c>
      <c r="AT19" s="21">
        <f t="shared" si="6"/>
        <v>0</v>
      </c>
      <c r="AV19">
        <f>IFERROR(IF(AB19&lt;INPUT!$H$39, -1, 0),0)</f>
        <v>0</v>
      </c>
      <c r="AW19">
        <f>IFERROR(IF(AL19&lt;INPUT!$I$39, -1, 0),0)</f>
        <v>0</v>
      </c>
      <c r="AX19" s="21">
        <f t="shared" si="7"/>
        <v>0</v>
      </c>
      <c r="AZ19" s="21">
        <f t="shared" si="8"/>
        <v>0</v>
      </c>
      <c r="BA19" s="21">
        <f t="shared" si="9"/>
        <v>3</v>
      </c>
      <c r="BB19" s="21">
        <f t="shared" si="10"/>
        <v>0</v>
      </c>
      <c r="BC19" s="3" cm="1">
        <f t="array" ref="BC19">+_xlfn.PERCENTRANK.EXC(_xlfn._xlws.FILTER($BB:$BB, ISNUMBER($BB:$BB)),BB19)*100</f>
        <v>51.6</v>
      </c>
    </row>
    <row r="20" spans="1:55" x14ac:dyDescent="0.3">
      <c r="A20" t="s">
        <v>72</v>
      </c>
      <c r="B20" s="4" cm="1">
        <f t="array" ref="B20:N20">_xll.FDSR(A20,"FF_SALES(QTR_R,0,-3AY)")</f>
        <v>8153</v>
      </c>
      <c r="C20" s="4">
        <v>7245</v>
      </c>
      <c r="D20" s="4">
        <v>7481</v>
      </c>
      <c r="E20" s="4">
        <v>7369</v>
      </c>
      <c r="F20" s="4">
        <v>6958</v>
      </c>
      <c r="G20" s="4">
        <v>6351</v>
      </c>
      <c r="H20" s="4">
        <v>6553</v>
      </c>
      <c r="I20" s="4">
        <v>6543</v>
      </c>
      <c r="J20" s="4">
        <v>6277</v>
      </c>
      <c r="K20" s="4">
        <v>5754</v>
      </c>
      <c r="L20" s="4">
        <v>5815</v>
      </c>
      <c r="M20" s="4">
        <v>5750</v>
      </c>
      <c r="N20" s="4">
        <v>5496</v>
      </c>
      <c r="O20" s="4">
        <f t="shared" si="11"/>
        <v>8153</v>
      </c>
      <c r="P20" s="4">
        <f t="shared" si="11"/>
        <v>7245</v>
      </c>
      <c r="Q20" s="4">
        <f t="shared" si="11"/>
        <v>7481</v>
      </c>
      <c r="R20" s="4">
        <f t="shared" si="11"/>
        <v>7369</v>
      </c>
      <c r="S20" s="4">
        <f t="shared" si="11"/>
        <v>6958</v>
      </c>
      <c r="T20" s="4">
        <f t="shared" si="11"/>
        <v>6351</v>
      </c>
      <c r="U20" s="4">
        <f t="shared" si="11"/>
        <v>6553</v>
      </c>
      <c r="V20" s="4">
        <f t="shared" si="11"/>
        <v>6543</v>
      </c>
      <c r="W20" s="4">
        <f t="shared" si="11"/>
        <v>6277</v>
      </c>
      <c r="X20" s="4">
        <f t="shared" si="11"/>
        <v>5754</v>
      </c>
      <c r="Y20" s="4">
        <f t="shared" si="11"/>
        <v>5815</v>
      </c>
      <c r="Z20" s="4">
        <f t="shared" si="11"/>
        <v>5750</v>
      </c>
      <c r="AA20" s="4">
        <f t="shared" si="3"/>
        <v>5496</v>
      </c>
      <c r="AB20" s="29">
        <f t="shared" si="4"/>
        <v>0.17174475423972413</v>
      </c>
      <c r="AC20" s="29">
        <f t="shared" si="4"/>
        <v>0.14076523382144535</v>
      </c>
      <c r="AD20" s="29">
        <f t="shared" si="4"/>
        <v>0.14161452769723781</v>
      </c>
      <c r="AE20" s="29">
        <f t="shared" si="4"/>
        <v>0.12624178511386219</v>
      </c>
      <c r="AF20" s="29">
        <f t="shared" si="4"/>
        <v>0.10849131750836394</v>
      </c>
      <c r="AG20" s="29">
        <f t="shared" si="4"/>
        <v>0.10375391032325343</v>
      </c>
      <c r="AH20" s="29">
        <f t="shared" si="4"/>
        <v>0.12691315563198624</v>
      </c>
      <c r="AI20" s="29">
        <f t="shared" si="4"/>
        <v>0.13791304347826094</v>
      </c>
      <c r="AJ20" s="29">
        <f t="shared" si="4"/>
        <v>0.14210334788937407</v>
      </c>
      <c r="AK20" s="5"/>
      <c r="AL20" s="29">
        <f t="shared" si="5"/>
        <v>6.3253436731360191E-2</v>
      </c>
      <c r="AM20" s="29">
        <f t="shared" si="5"/>
        <v>3.7011323498191917E-2</v>
      </c>
      <c r="AN20" s="29">
        <f t="shared" si="5"/>
        <v>1.4701372065251572E-2</v>
      </c>
      <c r="AO20" s="29">
        <f t="shared" si="5"/>
        <v>-1.1671258364398751E-2</v>
      </c>
      <c r="AQ20">
        <f>IFERROR(IF(AB20&gt;INPUT!$H$37, 1, 0),0)</f>
        <v>1</v>
      </c>
      <c r="AR20">
        <f>IFERROR(IF(AL20&gt;INPUT!$I$37, 1, 0),0)</f>
        <v>1</v>
      </c>
      <c r="AT20" s="21">
        <f t="shared" si="6"/>
        <v>1</v>
      </c>
      <c r="AV20">
        <f>IFERROR(IF(AB20&lt;INPUT!$H$39, -1, 0),0)</f>
        <v>0</v>
      </c>
      <c r="AW20">
        <f>IFERROR(IF(AL20&lt;INPUT!$I$39, -1, 0),0)</f>
        <v>0</v>
      </c>
      <c r="AX20" s="21">
        <f t="shared" si="7"/>
        <v>0</v>
      </c>
      <c r="AZ20" s="21">
        <f t="shared" si="8"/>
        <v>1</v>
      </c>
      <c r="BA20" s="21">
        <f t="shared" si="9"/>
        <v>3</v>
      </c>
      <c r="BB20" s="21">
        <f t="shared" si="10"/>
        <v>1</v>
      </c>
      <c r="BC20" s="3" cm="1">
        <f t="array" ref="BC20">+_xlfn.PERCENTRANK.EXC(_xlfn._xlws.FILTER($BB:$BB, ISNUMBER($BB:$BB)),BB20)*100</f>
        <v>93.5</v>
      </c>
    </row>
    <row r="21" spans="1:55" x14ac:dyDescent="0.3">
      <c r="A21" t="s">
        <v>73</v>
      </c>
      <c r="B21" s="4" cm="1">
        <f t="array" ref="B21:N21">_xll.FDSR(A21,"FF_SALES(QTR_R,0,-3AY)")</f>
        <v>11116.550999999999</v>
      </c>
      <c r="C21" s="4">
        <v>10378.004999999999</v>
      </c>
      <c r="D21" s="4">
        <v>10192.746999999999</v>
      </c>
      <c r="E21" s="4">
        <v>9776.5190000000002</v>
      </c>
      <c r="F21" s="4">
        <v>9526.009</v>
      </c>
      <c r="G21" s="4">
        <v>9381.6810000000005</v>
      </c>
      <c r="H21" s="4">
        <v>8832.8250000000007</v>
      </c>
      <c r="I21" s="4">
        <v>8541.6679999999997</v>
      </c>
      <c r="J21" s="4">
        <v>8187.3010000000004</v>
      </c>
      <c r="K21" s="4">
        <v>8161.5029999999997</v>
      </c>
      <c r="L21" s="4">
        <v>7852.0529999999999</v>
      </c>
      <c r="M21" s="4">
        <v>7925.5889999999999</v>
      </c>
      <c r="N21" s="4">
        <v>7970.1409999999996</v>
      </c>
      <c r="O21" s="4">
        <f t="shared" si="11"/>
        <v>11116.550999999999</v>
      </c>
      <c r="P21" s="4">
        <f t="shared" si="11"/>
        <v>10378.004999999999</v>
      </c>
      <c r="Q21" s="4">
        <f t="shared" si="11"/>
        <v>10192.746999999999</v>
      </c>
      <c r="R21" s="4">
        <f t="shared" si="11"/>
        <v>9776.5190000000002</v>
      </c>
      <c r="S21" s="4">
        <f t="shared" si="11"/>
        <v>9526.009</v>
      </c>
      <c r="T21" s="4">
        <f t="shared" si="11"/>
        <v>9381.6810000000005</v>
      </c>
      <c r="U21" s="4">
        <f t="shared" si="11"/>
        <v>8832.8250000000007</v>
      </c>
      <c r="V21" s="4">
        <f t="shared" si="11"/>
        <v>8541.6679999999997</v>
      </c>
      <c r="W21" s="4">
        <f t="shared" si="11"/>
        <v>8187.3010000000004</v>
      </c>
      <c r="X21" s="4">
        <f t="shared" si="11"/>
        <v>8161.5029999999997</v>
      </c>
      <c r="Y21" s="4">
        <f t="shared" si="11"/>
        <v>7852.0529999999999</v>
      </c>
      <c r="Z21" s="4">
        <f t="shared" si="11"/>
        <v>7925.5889999999999</v>
      </c>
      <c r="AA21" s="4">
        <f t="shared" si="3"/>
        <v>7970.1409999999996</v>
      </c>
      <c r="AB21" s="29">
        <f t="shared" si="4"/>
        <v>0.16696834949452599</v>
      </c>
      <c r="AC21" s="29">
        <f t="shared" si="4"/>
        <v>0.10619887843127462</v>
      </c>
      <c r="AD21" s="29">
        <f t="shared" si="4"/>
        <v>0.1539622940565446</v>
      </c>
      <c r="AE21" s="29">
        <f t="shared" si="4"/>
        <v>0.14456789938452319</v>
      </c>
      <c r="AF21" s="29">
        <f t="shared" si="4"/>
        <v>0.16351029478456947</v>
      </c>
      <c r="AG21" s="29">
        <f t="shared" si="4"/>
        <v>0.14950408031461859</v>
      </c>
      <c r="AH21" s="29">
        <f t="shared" si="4"/>
        <v>0.12490644166563847</v>
      </c>
      <c r="AI21" s="29">
        <f t="shared" si="4"/>
        <v>7.773289783257753E-2</v>
      </c>
      <c r="AJ21" s="29">
        <f t="shared" si="4"/>
        <v>2.7246694882813394E-2</v>
      </c>
      <c r="AK21" s="5"/>
      <c r="AL21" s="29">
        <f t="shared" si="5"/>
        <v>3.4580547099565262E-3</v>
      </c>
      <c r="AM21" s="29">
        <f t="shared" si="5"/>
        <v>-4.3305201883343969E-2</v>
      </c>
      <c r="AN21" s="29">
        <f t="shared" si="5"/>
        <v>2.9055852390906134E-2</v>
      </c>
      <c r="AO21" s="29">
        <f t="shared" si="5"/>
        <v>6.6835001551945661E-2</v>
      </c>
      <c r="AQ21">
        <f>IFERROR(IF(AB21&gt;INPUT!$H$37, 1, 0),0)</f>
        <v>1</v>
      </c>
      <c r="AR21">
        <f>IFERROR(IF(AL21&gt;INPUT!$I$37, 1, 0),0)</f>
        <v>0</v>
      </c>
      <c r="AT21" s="21">
        <f t="shared" si="6"/>
        <v>0.75</v>
      </c>
      <c r="AV21">
        <f>IFERROR(IF(AB21&lt;INPUT!$H$39, -1, 0),0)</f>
        <v>0</v>
      </c>
      <c r="AW21">
        <f>IFERROR(IF(AL21&lt;INPUT!$I$39, -1, 0),0)</f>
        <v>0</v>
      </c>
      <c r="AX21" s="21">
        <f t="shared" si="7"/>
        <v>0</v>
      </c>
      <c r="AZ21" s="21">
        <f t="shared" si="8"/>
        <v>0.75</v>
      </c>
      <c r="BA21" s="21">
        <f t="shared" si="9"/>
        <v>3</v>
      </c>
      <c r="BB21" s="21">
        <f t="shared" si="10"/>
        <v>0.75</v>
      </c>
      <c r="BC21" s="3" cm="1">
        <f t="array" ref="BC21">+_xlfn.PERCENTRANK.EXC(_xlfn._xlws.FILTER($BB:$BB, ISNUMBER($BB:$BB)),BB21)*100</f>
        <v>83.8</v>
      </c>
    </row>
    <row r="22" spans="1:55" x14ac:dyDescent="0.3">
      <c r="A22" t="s">
        <v>74</v>
      </c>
      <c r="B22" s="4" cm="1">
        <f t="array" ref="B22:N22">_xll.FDSR(A22,"FF_SALES(QTR_R,0,-3AY)")</f>
        <v>78962</v>
      </c>
      <c r="C22" s="4">
        <v>81039</v>
      </c>
      <c r="D22" s="4">
        <v>81514</v>
      </c>
      <c r="E22" s="4">
        <v>87102</v>
      </c>
      <c r="F22" s="4">
        <v>90089</v>
      </c>
      <c r="G22" s="4">
        <v>81203</v>
      </c>
      <c r="H22" s="4">
        <v>80636</v>
      </c>
      <c r="I22" s="4">
        <v>89619</v>
      </c>
      <c r="J22" s="4">
        <v>80463</v>
      </c>
      <c r="K22" s="4">
        <v>82993</v>
      </c>
      <c r="L22" s="4">
        <v>91924</v>
      </c>
      <c r="M22" s="4">
        <v>105567</v>
      </c>
      <c r="N22" s="4">
        <v>112678</v>
      </c>
      <c r="O22" s="4">
        <f t="shared" si="11"/>
        <v>78962</v>
      </c>
      <c r="P22" s="4">
        <f t="shared" si="11"/>
        <v>81039</v>
      </c>
      <c r="Q22" s="4">
        <f t="shared" si="11"/>
        <v>81514</v>
      </c>
      <c r="R22" s="4">
        <f t="shared" si="11"/>
        <v>87102</v>
      </c>
      <c r="S22" s="4">
        <f t="shared" si="11"/>
        <v>90089</v>
      </c>
      <c r="T22" s="4">
        <f t="shared" si="11"/>
        <v>81203</v>
      </c>
      <c r="U22" s="4">
        <f t="shared" si="11"/>
        <v>80636</v>
      </c>
      <c r="V22" s="4">
        <f t="shared" si="11"/>
        <v>89619</v>
      </c>
      <c r="W22" s="4">
        <f t="shared" si="11"/>
        <v>80463</v>
      </c>
      <c r="X22" s="4">
        <f t="shared" si="11"/>
        <v>82993</v>
      </c>
      <c r="Y22" s="4">
        <f t="shared" si="11"/>
        <v>91924</v>
      </c>
      <c r="Z22" s="4">
        <f t="shared" si="11"/>
        <v>105567</v>
      </c>
      <c r="AA22" s="4">
        <f t="shared" si="3"/>
        <v>112678</v>
      </c>
      <c r="AB22" s="29">
        <f t="shared" si="4"/>
        <v>-0.12351119448545322</v>
      </c>
      <c r="AC22" s="29">
        <f t="shared" si="4"/>
        <v>-2.0196298166323956E-3</v>
      </c>
      <c r="AD22" s="29">
        <f t="shared" si="4"/>
        <v>1.0888436926434819E-2</v>
      </c>
      <c r="AE22" s="29">
        <f t="shared" si="4"/>
        <v>-2.8085562213369886E-2</v>
      </c>
      <c r="AF22" s="29">
        <f t="shared" si="4"/>
        <v>0.11963262617600634</v>
      </c>
      <c r="AG22" s="29">
        <f t="shared" si="4"/>
        <v>-2.1568084055281767E-2</v>
      </c>
      <c r="AH22" s="29">
        <f t="shared" si="4"/>
        <v>-0.12279709325094645</v>
      </c>
      <c r="AI22" s="29">
        <f t="shared" si="4"/>
        <v>-0.15106993662792345</v>
      </c>
      <c r="AJ22" s="29">
        <f t="shared" si="4"/>
        <v>-0.28590319316991786</v>
      </c>
      <c r="AK22" s="5"/>
      <c r="AL22" s="29">
        <f t="shared" si="5"/>
        <v>-0.24314382066145956</v>
      </c>
      <c r="AM22" s="29">
        <f t="shared" si="5"/>
        <v>1.9548454238649371E-2</v>
      </c>
      <c r="AN22" s="29">
        <f t="shared" si="5"/>
        <v>0.13368553017738127</v>
      </c>
      <c r="AO22" s="29">
        <f t="shared" si="5"/>
        <v>0.12298437441455357</v>
      </c>
      <c r="AQ22">
        <f>IFERROR(IF(AB22&gt;INPUT!$H$37, 1, 0),0)</f>
        <v>0</v>
      </c>
      <c r="AR22">
        <f>IFERROR(IF(AL22&gt;INPUT!$I$37, 1, 0),0)</f>
        <v>0</v>
      </c>
      <c r="AT22" s="21">
        <f t="shared" si="6"/>
        <v>0</v>
      </c>
      <c r="AV22">
        <f>IFERROR(IF(AB22&lt;INPUT!$H$39, -1, 0),0)</f>
        <v>-1</v>
      </c>
      <c r="AW22">
        <f>IFERROR(IF(AL22&lt;INPUT!$I$39, -1, 0),0)</f>
        <v>-1</v>
      </c>
      <c r="AX22" s="21">
        <f t="shared" si="7"/>
        <v>-1</v>
      </c>
      <c r="AZ22" s="21">
        <f t="shared" si="8"/>
        <v>-1</v>
      </c>
      <c r="BA22" s="21">
        <f t="shared" si="9"/>
        <v>3</v>
      </c>
      <c r="BB22" s="21">
        <f t="shared" si="10"/>
        <v>-1</v>
      </c>
      <c r="BC22" s="3" cm="1">
        <f t="array" ref="BC22">+_xlfn.PERCENTRANK.EXC(_xlfn._xlws.FILTER($BB:$BB, ISNUMBER($BB:$BB)),BB22)*100</f>
        <v>3.2</v>
      </c>
    </row>
    <row r="23" spans="1:55" x14ac:dyDescent="0.3">
      <c r="A23" t="s">
        <v>75</v>
      </c>
      <c r="B23" s="4" cm="1">
        <f t="array" ref="B23:N23">_xll.FDSR(A23,"FF_SALES(QTR_R,0,-3AY)")</f>
        <v>23741</v>
      </c>
      <c r="C23" s="4">
        <v>21894</v>
      </c>
      <c r="D23" s="4">
        <v>22519</v>
      </c>
      <c r="E23" s="4">
        <v>22470</v>
      </c>
      <c r="F23" s="4">
        <v>22448</v>
      </c>
      <c r="G23" s="4">
        <v>21382</v>
      </c>
      <c r="H23" s="4">
        <v>21391</v>
      </c>
      <c r="I23" s="4">
        <v>21345</v>
      </c>
      <c r="J23" s="4">
        <v>21534</v>
      </c>
      <c r="K23" s="4">
        <v>20882</v>
      </c>
      <c r="L23" s="4">
        <v>19957</v>
      </c>
      <c r="M23" s="4">
        <v>20016</v>
      </c>
      <c r="N23" s="4">
        <v>24037</v>
      </c>
      <c r="O23" s="4">
        <f t="shared" si="11"/>
        <v>23741</v>
      </c>
      <c r="P23" s="4">
        <f t="shared" si="11"/>
        <v>21894</v>
      </c>
      <c r="Q23" s="4">
        <f t="shared" si="11"/>
        <v>22519</v>
      </c>
      <c r="R23" s="4">
        <f t="shared" si="11"/>
        <v>22470</v>
      </c>
      <c r="S23" s="4">
        <f t="shared" si="11"/>
        <v>22448</v>
      </c>
      <c r="T23" s="4">
        <f t="shared" si="11"/>
        <v>21382</v>
      </c>
      <c r="U23" s="4">
        <f t="shared" si="11"/>
        <v>21391</v>
      </c>
      <c r="V23" s="4">
        <f t="shared" si="11"/>
        <v>21345</v>
      </c>
      <c r="W23" s="4">
        <f t="shared" si="11"/>
        <v>21534</v>
      </c>
      <c r="X23" s="4">
        <f t="shared" si="11"/>
        <v>20882</v>
      </c>
      <c r="Y23" s="4">
        <f t="shared" si="11"/>
        <v>19957</v>
      </c>
      <c r="Z23" s="4">
        <f t="shared" si="11"/>
        <v>20016</v>
      </c>
      <c r="AA23" s="4">
        <f t="shared" si="3"/>
        <v>24037</v>
      </c>
      <c r="AB23" s="29">
        <f t="shared" si="4"/>
        <v>5.759978617248751E-2</v>
      </c>
      <c r="AC23" s="29">
        <f t="shared" si="4"/>
        <v>2.3945374614161352E-2</v>
      </c>
      <c r="AD23" s="29">
        <f t="shared" si="4"/>
        <v>5.2732457575615843E-2</v>
      </c>
      <c r="AE23" s="29">
        <f t="shared" si="4"/>
        <v>5.270555165144053E-2</v>
      </c>
      <c r="AF23" s="29">
        <f t="shared" si="4"/>
        <v>4.244450636203223E-2</v>
      </c>
      <c r="AG23" s="29">
        <f t="shared" si="4"/>
        <v>2.3944066660281482E-2</v>
      </c>
      <c r="AH23" s="29">
        <f t="shared" si="4"/>
        <v>7.1854487147366752E-2</v>
      </c>
      <c r="AI23" s="29">
        <f t="shared" si="4"/>
        <v>6.6396882494004883E-2</v>
      </c>
      <c r="AJ23" s="29">
        <f t="shared" si="4"/>
        <v>-0.10413113117277528</v>
      </c>
      <c r="AK23" s="5"/>
      <c r="AL23" s="29">
        <f t="shared" si="5"/>
        <v>1.515527981045528E-2</v>
      </c>
      <c r="AM23" s="29">
        <f t="shared" si="5"/>
        <v>1.3079538798699275E-6</v>
      </c>
      <c r="AN23" s="29">
        <f t="shared" si="5"/>
        <v>-1.9122029571750909E-2</v>
      </c>
      <c r="AO23" s="29">
        <f t="shared" si="5"/>
        <v>-1.3691330842564353E-2</v>
      </c>
      <c r="AQ23">
        <f>IFERROR(IF(AB23&gt;INPUT!$H$37, 1, 0),0)</f>
        <v>0</v>
      </c>
      <c r="AR23">
        <f>IFERROR(IF(AL23&gt;INPUT!$I$37, 1, 0),0)</f>
        <v>0</v>
      </c>
      <c r="AT23" s="21">
        <f t="shared" si="6"/>
        <v>0</v>
      </c>
      <c r="AV23">
        <f>IFERROR(IF(AB23&lt;INPUT!$H$39, -1, 0),0)</f>
        <v>-1</v>
      </c>
      <c r="AW23">
        <f>IFERROR(IF(AL23&lt;INPUT!$I$39, -1, 0),0)</f>
        <v>0</v>
      </c>
      <c r="AX23" s="21">
        <f t="shared" si="7"/>
        <v>-0.75</v>
      </c>
      <c r="AZ23" s="21">
        <f t="shared" si="8"/>
        <v>-0.75</v>
      </c>
      <c r="BA23" s="21">
        <f t="shared" si="9"/>
        <v>2</v>
      </c>
      <c r="BB23" s="21">
        <f t="shared" si="10"/>
        <v>-0.75</v>
      </c>
      <c r="BC23" s="3" cm="1">
        <f t="array" ref="BC23">+_xlfn.PERCENTRANK.EXC(_xlfn._xlws.FILTER($BB:$BB, ISNUMBER($BB:$BB)),BB23)*100</f>
        <v>28.999999999999996</v>
      </c>
    </row>
    <row r="24" spans="1:55" x14ac:dyDescent="0.3">
      <c r="A24" t="s">
        <v>76</v>
      </c>
      <c r="B24" s="4" cm="1">
        <f t="array" ref="B24:M24">_xll.FDSR(A24,"FF_SALES(QTR_R,0,-3AY)")</f>
        <v>63205</v>
      </c>
      <c r="C24" s="4">
        <v>63723</v>
      </c>
      <c r="D24" s="4">
        <v>62151</v>
      </c>
      <c r="E24" s="4">
        <v>79697</v>
      </c>
      <c r="F24" s="4">
        <v>58515</v>
      </c>
      <c r="G24" s="4">
        <v>58442</v>
      </c>
      <c r="H24" s="4">
        <v>57799</v>
      </c>
      <c r="I24" s="4">
        <v>78939</v>
      </c>
      <c r="J24" s="4">
        <v>53648</v>
      </c>
      <c r="K24" s="4">
        <v>55266</v>
      </c>
      <c r="L24" s="4">
        <v>54437</v>
      </c>
      <c r="M24" s="4">
        <v>72091</v>
      </c>
      <c r="N24" s="4"/>
      <c r="O24" s="4">
        <f t="shared" si="11"/>
        <v>63205</v>
      </c>
      <c r="P24" s="4">
        <f t="shared" si="11"/>
        <v>63723</v>
      </c>
      <c r="Q24" s="4">
        <f t="shared" si="11"/>
        <v>62151</v>
      </c>
      <c r="R24" s="4">
        <f t="shared" si="11"/>
        <v>79697</v>
      </c>
      <c r="S24" s="4">
        <f t="shared" si="11"/>
        <v>58515</v>
      </c>
      <c r="T24" s="4">
        <f t="shared" si="11"/>
        <v>58442</v>
      </c>
      <c r="U24" s="4">
        <f t="shared" si="11"/>
        <v>57799</v>
      </c>
      <c r="V24" s="4">
        <f t="shared" si="11"/>
        <v>78939</v>
      </c>
      <c r="W24" s="4">
        <f t="shared" si="11"/>
        <v>53648</v>
      </c>
      <c r="X24" s="4">
        <f t="shared" si="11"/>
        <v>55266</v>
      </c>
      <c r="Y24" s="4">
        <f t="shared" si="11"/>
        <v>54437</v>
      </c>
      <c r="Z24" s="4">
        <f t="shared" si="11"/>
        <v>72091</v>
      </c>
      <c r="AA24" s="4">
        <f t="shared" si="3"/>
        <v>0</v>
      </c>
      <c r="AB24" s="29">
        <f t="shared" si="4"/>
        <v>8.0150388789199445E-2</v>
      </c>
      <c r="AC24" s="29">
        <f t="shared" si="4"/>
        <v>9.0363095034392993E-2</v>
      </c>
      <c r="AD24" s="29">
        <f t="shared" si="4"/>
        <v>7.5295420335991903E-2</v>
      </c>
      <c r="AE24" s="29">
        <f t="shared" si="4"/>
        <v>9.6023511825586993E-3</v>
      </c>
      <c r="AF24" s="29">
        <f t="shared" si="4"/>
        <v>9.0720996122874986E-2</v>
      </c>
      <c r="AG24" s="29">
        <f t="shared" si="4"/>
        <v>5.7467520717982223E-2</v>
      </c>
      <c r="AH24" s="29">
        <f t="shared" si="4"/>
        <v>6.1759465069713526E-2</v>
      </c>
      <c r="AI24" s="29">
        <f t="shared" si="4"/>
        <v>9.4991052974712442E-2</v>
      </c>
      <c r="AJ24" s="29" t="e">
        <f t="shared" si="4"/>
        <v>#DIV/0!</v>
      </c>
      <c r="AK24" s="5"/>
      <c r="AL24" s="29">
        <f t="shared" si="5"/>
        <v>-1.0570607333675541E-2</v>
      </c>
      <c r="AM24" s="29">
        <f t="shared" si="5"/>
        <v>3.2895574316410769E-2</v>
      </c>
      <c r="AN24" s="29">
        <f t="shared" si="5"/>
        <v>1.3535955266278377E-2</v>
      </c>
      <c r="AO24" s="29">
        <f t="shared" si="5"/>
        <v>-8.5388701792153743E-2</v>
      </c>
      <c r="AQ24">
        <f>IFERROR(IF(AB24&gt;INPUT!$H$37, 1, 0),0)</f>
        <v>0</v>
      </c>
      <c r="AR24">
        <f>IFERROR(IF(AL24&gt;INPUT!$I$37, 1, 0),0)</f>
        <v>0</v>
      </c>
      <c r="AT24" s="21">
        <f t="shared" si="6"/>
        <v>0</v>
      </c>
      <c r="AV24">
        <f>IFERROR(IF(AB24&lt;INPUT!$H$39, -1, 0),0)</f>
        <v>0</v>
      </c>
      <c r="AW24">
        <f>IFERROR(IF(AL24&lt;INPUT!$I$39, -1, 0),0)</f>
        <v>-1</v>
      </c>
      <c r="AX24" s="21">
        <f t="shared" si="7"/>
        <v>-0.25</v>
      </c>
      <c r="AZ24" s="21">
        <f t="shared" si="8"/>
        <v>-0.25</v>
      </c>
      <c r="BA24" s="21">
        <f t="shared" si="9"/>
        <v>2</v>
      </c>
      <c r="BB24" s="21">
        <f t="shared" si="10"/>
        <v>-0.25</v>
      </c>
      <c r="BC24" s="3" cm="1">
        <f t="array" ref="BC24">+_xlfn.PERCENTRANK.EXC(_xlfn._xlws.FILTER($BB:$BB, ISNUMBER($BB:$BB)),BB24)*100</f>
        <v>48.3</v>
      </c>
    </row>
    <row r="25" spans="1:55" x14ac:dyDescent="0.3">
      <c r="A25" t="s">
        <v>77</v>
      </c>
      <c r="B25" s="4" cm="1">
        <f t="array" ref="B25:N25">_xll.FDSR(A25,"FF_SALES(QTR_R,0,-3AY)")</f>
        <v>45277</v>
      </c>
      <c r="C25" s="4">
        <v>39856</v>
      </c>
      <c r="D25" s="4">
        <v>39704</v>
      </c>
      <c r="E25" s="4">
        <v>40217</v>
      </c>
      <c r="F25" s="4">
        <v>43175</v>
      </c>
      <c r="G25" s="4">
        <v>36418</v>
      </c>
      <c r="H25" s="4">
        <v>34786</v>
      </c>
      <c r="I25" s="4">
        <v>37710</v>
      </c>
      <c r="J25" s="4">
        <v>42916</v>
      </c>
      <c r="K25" s="4">
        <v>37257</v>
      </c>
      <c r="L25" s="4">
        <v>35831</v>
      </c>
      <c r="M25" s="4">
        <v>38872</v>
      </c>
      <c r="N25" s="4">
        <v>43792</v>
      </c>
      <c r="O25" s="4">
        <f t="shared" si="11"/>
        <v>45277</v>
      </c>
      <c r="P25" s="4">
        <f t="shared" si="11"/>
        <v>39856</v>
      </c>
      <c r="Q25" s="4">
        <f t="shared" si="11"/>
        <v>39704</v>
      </c>
      <c r="R25" s="4">
        <f t="shared" si="11"/>
        <v>40217</v>
      </c>
      <c r="S25" s="4">
        <f t="shared" si="11"/>
        <v>43175</v>
      </c>
      <c r="T25" s="4">
        <f t="shared" si="11"/>
        <v>36418</v>
      </c>
      <c r="U25" s="4">
        <f t="shared" si="11"/>
        <v>34786</v>
      </c>
      <c r="V25" s="4">
        <f t="shared" si="11"/>
        <v>37710</v>
      </c>
      <c r="W25" s="4">
        <f t="shared" si="11"/>
        <v>42916</v>
      </c>
      <c r="X25" s="4">
        <f t="shared" si="11"/>
        <v>37257</v>
      </c>
      <c r="Y25" s="4">
        <f t="shared" si="11"/>
        <v>35831</v>
      </c>
      <c r="Z25" s="4">
        <f t="shared" si="11"/>
        <v>38872</v>
      </c>
      <c r="AA25" s="4">
        <f t="shared" si="3"/>
        <v>43792</v>
      </c>
      <c r="AB25" s="29">
        <f t="shared" si="4"/>
        <v>4.868558193398953E-2</v>
      </c>
      <c r="AC25" s="29">
        <f t="shared" si="4"/>
        <v>9.4403866220001076E-2</v>
      </c>
      <c r="AD25" s="29">
        <f t="shared" si="4"/>
        <v>0.14137871557523152</v>
      </c>
      <c r="AE25" s="29">
        <f t="shared" si="4"/>
        <v>6.6481039512065854E-2</v>
      </c>
      <c r="AF25" s="29">
        <f t="shared" si="4"/>
        <v>6.0350452045856429E-3</v>
      </c>
      <c r="AG25" s="29">
        <f t="shared" si="4"/>
        <v>-2.2519258125989761E-2</v>
      </c>
      <c r="AH25" s="29">
        <f t="shared" si="4"/>
        <v>-2.9164689793753973E-2</v>
      </c>
      <c r="AI25" s="29">
        <f t="shared" si="4"/>
        <v>-2.9892982095081289E-2</v>
      </c>
      <c r="AJ25" s="29">
        <f t="shared" si="4"/>
        <v>-2.0003653635367158E-2</v>
      </c>
      <c r="AK25" s="5"/>
      <c r="AL25" s="29">
        <f t="shared" si="5"/>
        <v>4.2650536729403887E-2</v>
      </c>
      <c r="AM25" s="29">
        <f t="shared" si="5"/>
        <v>0.11692312434599084</v>
      </c>
      <c r="AN25" s="29">
        <f t="shared" si="5"/>
        <v>0.17054340536898549</v>
      </c>
      <c r="AO25" s="29">
        <f t="shared" si="5"/>
        <v>9.6374021607147142E-2</v>
      </c>
      <c r="AQ25">
        <f>IFERROR(IF(AB25&gt;INPUT!$H$37, 1, 0),0)</f>
        <v>0</v>
      </c>
      <c r="AR25">
        <f>IFERROR(IF(AL25&gt;INPUT!$I$37, 1, 0),0)</f>
        <v>0</v>
      </c>
      <c r="AT25" s="21">
        <f t="shared" si="6"/>
        <v>0</v>
      </c>
      <c r="AV25">
        <f>IFERROR(IF(AB25&lt;INPUT!$H$39, -1, 0),0)</f>
        <v>-1</v>
      </c>
      <c r="AW25">
        <f>IFERROR(IF(AL25&lt;INPUT!$I$39, -1, 0),0)</f>
        <v>0</v>
      </c>
      <c r="AX25" s="21">
        <f t="shared" si="7"/>
        <v>-0.75</v>
      </c>
      <c r="AZ25" s="21">
        <f t="shared" si="8"/>
        <v>-0.75</v>
      </c>
      <c r="BA25" s="21">
        <f t="shared" si="9"/>
        <v>4</v>
      </c>
      <c r="BB25" s="21">
        <f t="shared" si="10"/>
        <v>-0.75</v>
      </c>
      <c r="BC25" s="3" cm="1">
        <f t="array" ref="BC25">+_xlfn.PERCENTRANK.EXC(_xlfn._xlws.FILTER($BB:$BB, ISNUMBER($BB:$BB)),BB25)*100</f>
        <v>28.999999999999996</v>
      </c>
    </row>
    <row r="26" spans="1:55" x14ac:dyDescent="0.3">
      <c r="A26" t="s">
        <v>78</v>
      </c>
      <c r="B26" s="4" cm="1">
        <f t="array" ref="B26:N26">_xll.FDSR(A26,"FF_SALES(QTR_R,0,-3AY)")</f>
        <v>1003.697</v>
      </c>
      <c r="C26" s="4">
        <v>883.85500000000002</v>
      </c>
      <c r="D26" s="4">
        <v>827.51900000000001</v>
      </c>
      <c r="E26" s="4">
        <v>725.51599999999996</v>
      </c>
      <c r="F26" s="4">
        <v>678.13400000000001</v>
      </c>
      <c r="G26" s="4">
        <v>634.33799999999997</v>
      </c>
      <c r="H26" s="4">
        <v>608.35</v>
      </c>
      <c r="I26" s="4">
        <v>558.15899999999999</v>
      </c>
      <c r="J26" s="4">
        <v>533.31700000000001</v>
      </c>
      <c r="K26" s="4">
        <v>525.18600000000004</v>
      </c>
      <c r="L26" s="4">
        <v>508.62400000000002</v>
      </c>
      <c r="M26" s="4">
        <v>477.88</v>
      </c>
      <c r="N26" s="4">
        <v>473.01</v>
      </c>
      <c r="O26" s="4">
        <f t="shared" si="11"/>
        <v>1003.697</v>
      </c>
      <c r="P26" s="4">
        <f t="shared" si="11"/>
        <v>883.85500000000002</v>
      </c>
      <c r="Q26" s="4">
        <f t="shared" si="11"/>
        <v>827.51900000000001</v>
      </c>
      <c r="R26" s="4">
        <f t="shared" si="11"/>
        <v>725.51599999999996</v>
      </c>
      <c r="S26" s="4">
        <f t="shared" si="11"/>
        <v>678.13400000000001</v>
      </c>
      <c r="T26" s="4">
        <f t="shared" si="11"/>
        <v>634.33799999999997</v>
      </c>
      <c r="U26" s="4">
        <f t="shared" si="11"/>
        <v>608.35</v>
      </c>
      <c r="V26" s="4">
        <f t="shared" si="11"/>
        <v>558.15899999999999</v>
      </c>
      <c r="W26" s="4">
        <f t="shared" si="11"/>
        <v>533.31700000000001</v>
      </c>
      <c r="X26" s="4">
        <f t="shared" si="11"/>
        <v>525.18600000000004</v>
      </c>
      <c r="Y26" s="4">
        <f t="shared" si="11"/>
        <v>508.62400000000002</v>
      </c>
      <c r="Z26" s="4">
        <f t="shared" si="11"/>
        <v>477.88</v>
      </c>
      <c r="AA26" s="4">
        <f t="shared" si="3"/>
        <v>473.01</v>
      </c>
      <c r="AB26" s="29">
        <f t="shared" si="4"/>
        <v>0.48008653157045655</v>
      </c>
      <c r="AC26" s="29">
        <f t="shared" si="4"/>
        <v>0.39335023284116688</v>
      </c>
      <c r="AD26" s="29">
        <f t="shared" si="4"/>
        <v>0.360267937864716</v>
      </c>
      <c r="AE26" s="29">
        <f t="shared" si="4"/>
        <v>0.2998375015004684</v>
      </c>
      <c r="AF26" s="29">
        <f t="shared" si="4"/>
        <v>0.2715401909183468</v>
      </c>
      <c r="AG26" s="29">
        <f t="shared" si="4"/>
        <v>0.20783493847893864</v>
      </c>
      <c r="AH26" s="29">
        <f t="shared" si="4"/>
        <v>0.19607018150932709</v>
      </c>
      <c r="AI26" s="29">
        <f t="shared" si="4"/>
        <v>0.16798987193437687</v>
      </c>
      <c r="AJ26" s="29">
        <f t="shared" si="4"/>
        <v>0.12749624743662924</v>
      </c>
      <c r="AK26" s="5"/>
      <c r="AL26" s="29">
        <f t="shared" si="5"/>
        <v>0.20854634065210975</v>
      </c>
      <c r="AM26" s="29">
        <f t="shared" si="5"/>
        <v>0.18551529436222824</v>
      </c>
      <c r="AN26" s="29">
        <f t="shared" si="5"/>
        <v>0.16419775635538891</v>
      </c>
      <c r="AO26" s="29">
        <f t="shared" si="5"/>
        <v>0.13184762956609153</v>
      </c>
      <c r="AQ26">
        <f>IFERROR(IF(AB26&gt;INPUT!$H$37, 1, 0),0)</f>
        <v>1</v>
      </c>
      <c r="AR26">
        <f>IFERROR(IF(AL26&gt;INPUT!$I$37, 1, 0),0)</f>
        <v>1</v>
      </c>
      <c r="AT26" s="21">
        <f t="shared" si="6"/>
        <v>1</v>
      </c>
      <c r="AV26">
        <f>IFERROR(IF(AB26&lt;INPUT!$H$39, -1, 0),0)</f>
        <v>0</v>
      </c>
      <c r="AW26">
        <f>IFERROR(IF(AL26&lt;INPUT!$I$39, -1, 0),0)</f>
        <v>0</v>
      </c>
      <c r="AX26" s="21">
        <f t="shared" si="7"/>
        <v>0</v>
      </c>
      <c r="AZ26" s="21">
        <f t="shared" si="8"/>
        <v>1</v>
      </c>
      <c r="BA26" s="21">
        <f t="shared" si="9"/>
        <v>4</v>
      </c>
      <c r="BB26" s="21">
        <f t="shared" si="10"/>
        <v>1</v>
      </c>
      <c r="BC26" s="3" cm="1">
        <f t="array" ref="BC26">+_xlfn.PERCENTRANK.EXC(_xlfn._xlws.FILTER($BB:$BB, ISNUMBER($BB:$BB)),BB26)*100</f>
        <v>93.5</v>
      </c>
    </row>
    <row r="27" spans="1:55" x14ac:dyDescent="0.3">
      <c r="A27" t="s">
        <v>79</v>
      </c>
      <c r="B27" s="4" cm="1">
        <f t="array" ref="B27:N27">_xll.FDSR(A27,"FF_SALES(QTR_R,0,-3AY)")</f>
        <v>15423</v>
      </c>
      <c r="C27" s="4">
        <v>13343</v>
      </c>
      <c r="D27" s="4">
        <v>15102</v>
      </c>
      <c r="E27" s="4">
        <v>14460</v>
      </c>
      <c r="F27" s="4">
        <v>14462</v>
      </c>
      <c r="G27" s="4">
        <v>12310</v>
      </c>
      <c r="H27" s="4">
        <v>14301</v>
      </c>
      <c r="I27" s="4">
        <v>13927</v>
      </c>
      <c r="J27" s="4">
        <v>13865</v>
      </c>
      <c r="K27" s="4">
        <v>12225</v>
      </c>
      <c r="L27" s="4">
        <v>15121</v>
      </c>
      <c r="M27" s="4">
        <v>14812</v>
      </c>
      <c r="N27" s="4">
        <v>14583</v>
      </c>
      <c r="O27" s="4">
        <f t="shared" si="11"/>
        <v>15423</v>
      </c>
      <c r="P27" s="4">
        <f t="shared" si="11"/>
        <v>13343</v>
      </c>
      <c r="Q27" s="4">
        <f t="shared" si="11"/>
        <v>15102</v>
      </c>
      <c r="R27" s="4">
        <f t="shared" si="11"/>
        <v>14460</v>
      </c>
      <c r="S27" s="4">
        <f t="shared" si="11"/>
        <v>14462</v>
      </c>
      <c r="T27" s="4">
        <f t="shared" si="11"/>
        <v>12310</v>
      </c>
      <c r="U27" s="4">
        <f t="shared" si="11"/>
        <v>14301</v>
      </c>
      <c r="V27" s="4">
        <f t="shared" si="11"/>
        <v>13927</v>
      </c>
      <c r="W27" s="4">
        <f t="shared" si="11"/>
        <v>13865</v>
      </c>
      <c r="X27" s="4">
        <f t="shared" si="11"/>
        <v>12225</v>
      </c>
      <c r="Y27" s="4">
        <f t="shared" si="11"/>
        <v>15121</v>
      </c>
      <c r="Z27" s="4">
        <f t="shared" si="11"/>
        <v>14812</v>
      </c>
      <c r="AA27" s="4">
        <f t="shared" si="3"/>
        <v>14583</v>
      </c>
      <c r="AB27" s="29">
        <f t="shared" si="4"/>
        <v>6.6450006914672954E-2</v>
      </c>
      <c r="AC27" s="29">
        <f t="shared" si="4"/>
        <v>8.3915515840779831E-2</v>
      </c>
      <c r="AD27" s="29">
        <f t="shared" si="4"/>
        <v>5.6010069225928216E-2</v>
      </c>
      <c r="AE27" s="29">
        <f t="shared" si="4"/>
        <v>3.8270984418754983E-2</v>
      </c>
      <c r="AF27" s="29">
        <f t="shared" si="4"/>
        <v>4.3058059862964404E-2</v>
      </c>
      <c r="AG27" s="29">
        <f t="shared" si="4"/>
        <v>6.952965235173858E-3</v>
      </c>
      <c r="AH27" s="29">
        <f t="shared" si="4"/>
        <v>-5.4229217644335637E-2</v>
      </c>
      <c r="AI27" s="29">
        <f t="shared" si="4"/>
        <v>-5.9748852281933607E-2</v>
      </c>
      <c r="AJ27" s="29">
        <f t="shared" si="4"/>
        <v>-4.9235411095110759E-2</v>
      </c>
      <c r="AK27" s="5"/>
      <c r="AL27" s="29">
        <f t="shared" si="5"/>
        <v>2.339194705170855E-2</v>
      </c>
      <c r="AM27" s="29">
        <f t="shared" si="5"/>
        <v>7.6962550605605973E-2</v>
      </c>
      <c r="AN27" s="29">
        <f t="shared" si="5"/>
        <v>0.11023928687026385</v>
      </c>
      <c r="AO27" s="29">
        <f t="shared" si="5"/>
        <v>9.801983670068859E-2</v>
      </c>
      <c r="AQ27">
        <f>IFERROR(IF(AB27&gt;INPUT!$H$37, 1, 0),0)</f>
        <v>0</v>
      </c>
      <c r="AR27">
        <f>IFERROR(IF(AL27&gt;INPUT!$I$37, 1, 0),0)</f>
        <v>0</v>
      </c>
      <c r="AT27" s="21">
        <f t="shared" si="6"/>
        <v>0</v>
      </c>
      <c r="AV27">
        <f>IFERROR(IF(AB27&lt;INPUT!$H$39, -1, 0),0)</f>
        <v>-1</v>
      </c>
      <c r="AW27">
        <f>IFERROR(IF(AL27&lt;INPUT!$I$39, -1, 0),0)</f>
        <v>0</v>
      </c>
      <c r="AX27" s="21">
        <f t="shared" si="7"/>
        <v>-0.75</v>
      </c>
      <c r="AZ27" s="21">
        <f t="shared" si="8"/>
        <v>-0.75</v>
      </c>
      <c r="BA27" s="21">
        <f t="shared" si="9"/>
        <v>4</v>
      </c>
      <c r="BB27" s="21">
        <f t="shared" si="10"/>
        <v>-0.75</v>
      </c>
      <c r="BC27" s="3" cm="1">
        <f t="array" ref="BC27">+_xlfn.PERCENTRANK.EXC(_xlfn._xlws.FILTER($BB:$BB, ISNUMBER($BB:$BB)),BB27)*100</f>
        <v>28.999999999999996</v>
      </c>
    </row>
    <row r="28" spans="1:55" x14ac:dyDescent="0.3">
      <c r="A28" t="s">
        <v>80</v>
      </c>
      <c r="B28" s="4" cm="1">
        <f t="array" ref="B28:N28">_xll.FDSR(A28,"FF_SALES(QTR_R,0,-3AY)")</f>
        <v>267235.858418866</v>
      </c>
      <c r="C28" s="4">
        <v>252810.84529641201</v>
      </c>
      <c r="D28" s="4">
        <v>302969.08077104</v>
      </c>
      <c r="E28" s="4">
        <v>257350.14318759899</v>
      </c>
      <c r="F28" s="4">
        <v>262562.94864999998</v>
      </c>
      <c r="G28" s="4">
        <v>241388.85920991399</v>
      </c>
      <c r="H28" s="4">
        <v>281438.32868777699</v>
      </c>
      <c r="I28" s="4">
        <v>242700.38726628799</v>
      </c>
      <c r="J28" s="4">
        <v>261471.42432030899</v>
      </c>
      <c r="K28" s="4">
        <v>238518.54697149101</v>
      </c>
      <c r="L28" s="4">
        <v>272316.51846370799</v>
      </c>
      <c r="M28" s="4">
        <v>237253.314224259</v>
      </c>
      <c r="N28" s="4">
        <v>243896.046909942</v>
      </c>
      <c r="O28" s="4">
        <f t="shared" si="11"/>
        <v>267235.858418866</v>
      </c>
      <c r="P28" s="4">
        <f t="shared" si="11"/>
        <v>252810.84529641201</v>
      </c>
      <c r="Q28" s="4">
        <f t="shared" si="11"/>
        <v>302969.08077104</v>
      </c>
      <c r="R28" s="4">
        <f t="shared" si="11"/>
        <v>257350.14318759899</v>
      </c>
      <c r="S28" s="4">
        <f t="shared" si="11"/>
        <v>262562.94864999998</v>
      </c>
      <c r="T28" s="4">
        <f t="shared" si="11"/>
        <v>241388.85920991399</v>
      </c>
      <c r="U28" s="4">
        <f t="shared" si="11"/>
        <v>281438.32868777699</v>
      </c>
      <c r="V28" s="4">
        <f t="shared" si="11"/>
        <v>242700.38726628799</v>
      </c>
      <c r="W28" s="4">
        <f t="shared" si="11"/>
        <v>261471.42432030899</v>
      </c>
      <c r="X28" s="4">
        <f t="shared" si="11"/>
        <v>238518.54697149101</v>
      </c>
      <c r="Y28" s="4">
        <f t="shared" si="11"/>
        <v>272316.51846370799</v>
      </c>
      <c r="Z28" s="4">
        <f t="shared" si="11"/>
        <v>237253.314224259</v>
      </c>
      <c r="AA28" s="4">
        <f t="shared" si="3"/>
        <v>243896.046909942</v>
      </c>
      <c r="AB28" s="29">
        <f t="shared" si="4"/>
        <v>1.7797293155383809E-2</v>
      </c>
      <c r="AC28" s="29">
        <f t="shared" si="4"/>
        <v>4.7317784772185068E-2</v>
      </c>
      <c r="AD28" s="29">
        <f t="shared" si="4"/>
        <v>7.6502558068943349E-2</v>
      </c>
      <c r="AE28" s="29">
        <f t="shared" si="4"/>
        <v>6.0361485559713879E-2</v>
      </c>
      <c r="AF28" s="29">
        <f t="shared" si="4"/>
        <v>4.1745453925927656E-3</v>
      </c>
      <c r="AG28" s="29">
        <f t="shared" si="4"/>
        <v>1.2033916334254879E-2</v>
      </c>
      <c r="AH28" s="29">
        <f t="shared" si="4"/>
        <v>3.3497087416989313E-2</v>
      </c>
      <c r="AI28" s="29">
        <f t="shared" si="4"/>
        <v>2.2958891258649583E-2</v>
      </c>
      <c r="AJ28" s="29">
        <f t="shared" si="4"/>
        <v>7.2060935931678616E-2</v>
      </c>
      <c r="AK28" s="5"/>
      <c r="AL28" s="29">
        <f t="shared" si="5"/>
        <v>1.3622747762791043E-2</v>
      </c>
      <c r="AM28" s="29">
        <f t="shared" si="5"/>
        <v>3.5283868437930188E-2</v>
      </c>
      <c r="AN28" s="29">
        <f t="shared" si="5"/>
        <v>4.3005470651954036E-2</v>
      </c>
      <c r="AO28" s="29">
        <f t="shared" si="5"/>
        <v>3.7402594301064296E-2</v>
      </c>
      <c r="AQ28">
        <f>IFERROR(IF(AB28&gt;INPUT!$H$37, 1, 0),0)</f>
        <v>0</v>
      </c>
      <c r="AR28">
        <f>IFERROR(IF(AL28&gt;INPUT!$I$37, 1, 0),0)</f>
        <v>0</v>
      </c>
      <c r="AT28" s="21">
        <f t="shared" si="6"/>
        <v>0</v>
      </c>
      <c r="AV28">
        <f>IFERROR(IF(AB28&lt;INPUT!$H$39, -1, 0),0)</f>
        <v>-1</v>
      </c>
      <c r="AW28">
        <f>IFERROR(IF(AL28&lt;INPUT!$I$39, -1, 0),0)</f>
        <v>0</v>
      </c>
      <c r="AX28" s="21">
        <f t="shared" si="7"/>
        <v>-0.75</v>
      </c>
      <c r="AZ28" s="21">
        <f t="shared" si="8"/>
        <v>-0.75</v>
      </c>
      <c r="BA28" s="21">
        <f t="shared" si="9"/>
        <v>4</v>
      </c>
      <c r="BB28" s="21">
        <f t="shared" si="10"/>
        <v>-0.75</v>
      </c>
      <c r="BC28" s="3" cm="1">
        <f t="array" ref="BC28">+_xlfn.PERCENTRANK.EXC(_xlfn._xlws.FILTER($BB:$BB, ISNUMBER($BB:$BB)),BB28)*100</f>
        <v>28.999999999999996</v>
      </c>
    </row>
    <row r="29" spans="1:55" x14ac:dyDescent="0.3">
      <c r="A29" t="s">
        <v>81</v>
      </c>
      <c r="B29" s="4" cm="1">
        <f t="array" ref="B29:N29">_xll.FDSR(A29,"FF_SALES(QTR_R,0,-3AY)")</f>
        <v>49962</v>
      </c>
      <c r="C29" s="4">
        <v>48816</v>
      </c>
      <c r="D29" s="4">
        <v>48023</v>
      </c>
      <c r="E29" s="4">
        <v>51728</v>
      </c>
      <c r="F29" s="4">
        <v>49793</v>
      </c>
      <c r="G29" s="4">
        <v>49387</v>
      </c>
      <c r="H29" s="4">
        <v>44646</v>
      </c>
      <c r="I29" s="4">
        <v>45332</v>
      </c>
      <c r="J29" s="4">
        <v>43917</v>
      </c>
      <c r="K29" s="4">
        <v>42064</v>
      </c>
      <c r="L29" s="4">
        <v>35862</v>
      </c>
      <c r="M29" s="4">
        <v>29732</v>
      </c>
      <c r="N29" s="4">
        <v>26183</v>
      </c>
      <c r="O29" s="4">
        <f t="shared" si="11"/>
        <v>49962</v>
      </c>
      <c r="P29" s="4">
        <f t="shared" si="11"/>
        <v>48816</v>
      </c>
      <c r="Q29" s="4">
        <f t="shared" si="11"/>
        <v>48023</v>
      </c>
      <c r="R29" s="4">
        <f t="shared" si="11"/>
        <v>51728</v>
      </c>
      <c r="S29" s="4">
        <f t="shared" si="11"/>
        <v>49793</v>
      </c>
      <c r="T29" s="4">
        <f t="shared" si="11"/>
        <v>49387</v>
      </c>
      <c r="U29" s="4">
        <f t="shared" si="11"/>
        <v>44646</v>
      </c>
      <c r="V29" s="4">
        <f t="shared" si="11"/>
        <v>45332</v>
      </c>
      <c r="W29" s="4">
        <f t="shared" si="11"/>
        <v>43917</v>
      </c>
      <c r="X29" s="4">
        <f t="shared" si="11"/>
        <v>42064</v>
      </c>
      <c r="Y29" s="4">
        <f t="shared" si="11"/>
        <v>35862</v>
      </c>
      <c r="Z29" s="4">
        <f t="shared" si="11"/>
        <v>29732</v>
      </c>
      <c r="AA29" s="4">
        <f t="shared" si="3"/>
        <v>26183</v>
      </c>
      <c r="AB29" s="29">
        <f t="shared" si="4"/>
        <v>3.3940513726828936E-3</v>
      </c>
      <c r="AC29" s="29">
        <f t="shared" si="4"/>
        <v>-1.1561747018446145E-2</v>
      </c>
      <c r="AD29" s="29">
        <f t="shared" si="4"/>
        <v>7.5639474980961241E-2</v>
      </c>
      <c r="AE29" s="29">
        <f t="shared" si="4"/>
        <v>0.1410923850701491</v>
      </c>
      <c r="AF29" s="29">
        <f t="shared" si="4"/>
        <v>0.13379784593665334</v>
      </c>
      <c r="AG29" s="29">
        <f t="shared" si="4"/>
        <v>0.17409186002282229</v>
      </c>
      <c r="AH29" s="29">
        <f t="shared" si="4"/>
        <v>0.24493893257487032</v>
      </c>
      <c r="AI29" s="29">
        <f t="shared" si="4"/>
        <v>0.52468720570429173</v>
      </c>
      <c r="AJ29" s="29">
        <f t="shared" si="4"/>
        <v>0.67730970477027075</v>
      </c>
      <c r="AK29" s="5"/>
      <c r="AL29" s="29">
        <f t="shared" si="5"/>
        <v>-0.13040379456397044</v>
      </c>
      <c r="AM29" s="29">
        <f t="shared" si="5"/>
        <v>-0.18565360704126843</v>
      </c>
      <c r="AN29" s="29">
        <f t="shared" si="5"/>
        <v>-0.16929945759390908</v>
      </c>
      <c r="AO29" s="29">
        <f t="shared" si="5"/>
        <v>-0.38359482063414263</v>
      </c>
      <c r="AQ29">
        <f>IFERROR(IF(AB29&gt;INPUT!$H$37, 1, 0),0)</f>
        <v>0</v>
      </c>
      <c r="AR29">
        <f>IFERROR(IF(AL29&gt;INPUT!$I$37, 1, 0),0)</f>
        <v>0</v>
      </c>
      <c r="AT29" s="21">
        <f t="shared" si="6"/>
        <v>0</v>
      </c>
      <c r="AV29">
        <f>IFERROR(IF(AB29&lt;INPUT!$H$39, -1, 0),0)</f>
        <v>-1</v>
      </c>
      <c r="AW29">
        <f>IFERROR(IF(AL29&lt;INPUT!$I$39, -1, 0),0)</f>
        <v>-1</v>
      </c>
      <c r="AX29" s="21">
        <f t="shared" si="7"/>
        <v>-1</v>
      </c>
      <c r="AZ29" s="21">
        <f t="shared" si="8"/>
        <v>-1</v>
      </c>
      <c r="BA29" s="21">
        <f t="shared" si="9"/>
        <v>0</v>
      </c>
      <c r="BB29" s="21">
        <f t="shared" si="10"/>
        <v>-1</v>
      </c>
      <c r="BC29" s="3" cm="1">
        <f t="array" ref="BC29">+_xlfn.PERCENTRANK.EXC(_xlfn._xlws.FILTER($BB:$BB, ISNUMBER($BB:$BB)),BB29)*100</f>
        <v>3.2</v>
      </c>
    </row>
    <row r="30" spans="1:55" x14ac:dyDescent="0.3">
      <c r="A30" t="s">
        <v>82</v>
      </c>
      <c r="B30" s="4" cm="1">
        <f t="array" ref="B30:N30">_xll.FDSR(A30,"FF_SALES(QTR_R,0,-3AY)")</f>
        <v>20889</v>
      </c>
      <c r="C30" s="4">
        <v>19776</v>
      </c>
      <c r="D30" s="4">
        <v>21882</v>
      </c>
      <c r="E30" s="4">
        <v>21737</v>
      </c>
      <c r="F30" s="4">
        <v>20532</v>
      </c>
      <c r="G30" s="4">
        <v>20195</v>
      </c>
      <c r="H30" s="4">
        <v>21441</v>
      </c>
      <c r="I30" s="4">
        <v>21871</v>
      </c>
      <c r="J30" s="4">
        <v>20553</v>
      </c>
      <c r="K30" s="4">
        <v>20068</v>
      </c>
      <c r="L30" s="4">
        <v>20773</v>
      </c>
      <c r="M30" s="4">
        <v>20612</v>
      </c>
      <c r="N30" s="4">
        <v>19515</v>
      </c>
      <c r="O30" s="4">
        <f t="shared" si="11"/>
        <v>20889</v>
      </c>
      <c r="P30" s="4">
        <f t="shared" si="11"/>
        <v>19776</v>
      </c>
      <c r="Q30" s="4">
        <f t="shared" si="11"/>
        <v>21882</v>
      </c>
      <c r="R30" s="4">
        <f t="shared" si="11"/>
        <v>21737</v>
      </c>
      <c r="S30" s="4">
        <f t="shared" si="11"/>
        <v>20532</v>
      </c>
      <c r="T30" s="4">
        <f t="shared" si="11"/>
        <v>20195</v>
      </c>
      <c r="U30" s="4">
        <f t="shared" si="11"/>
        <v>21441</v>
      </c>
      <c r="V30" s="4">
        <f t="shared" si="11"/>
        <v>21871</v>
      </c>
      <c r="W30" s="4">
        <f t="shared" si="11"/>
        <v>20553</v>
      </c>
      <c r="X30" s="4">
        <f t="shared" si="11"/>
        <v>20068</v>
      </c>
      <c r="Y30" s="4">
        <f t="shared" si="11"/>
        <v>20773</v>
      </c>
      <c r="Z30" s="4">
        <f t="shared" si="11"/>
        <v>20612</v>
      </c>
      <c r="AA30" s="4">
        <f t="shared" si="3"/>
        <v>19515</v>
      </c>
      <c r="AB30" s="29">
        <f t="shared" si="4"/>
        <v>1.7387492694330708E-2</v>
      </c>
      <c r="AC30" s="29">
        <f t="shared" si="4"/>
        <v>-2.0747709829165628E-2</v>
      </c>
      <c r="AD30" s="29">
        <f t="shared" si="4"/>
        <v>2.0568070519098924E-2</v>
      </c>
      <c r="AE30" s="29">
        <f t="shared" si="4"/>
        <v>-6.1268346211879043E-3</v>
      </c>
      <c r="AF30" s="29">
        <f t="shared" si="4"/>
        <v>-1.0217486498321771E-3</v>
      </c>
      <c r="AG30" s="29">
        <f t="shared" si="4"/>
        <v>6.3284831572651967E-3</v>
      </c>
      <c r="AH30" s="29">
        <f t="shared" si="4"/>
        <v>3.2157127039907474E-2</v>
      </c>
      <c r="AI30" s="29">
        <f t="shared" si="4"/>
        <v>6.1080923733747294E-2</v>
      </c>
      <c r="AJ30" s="29">
        <f t="shared" si="4"/>
        <v>5.3189853958493405E-2</v>
      </c>
      <c r="AK30" s="5"/>
      <c r="AL30" s="29">
        <f t="shared" si="5"/>
        <v>1.8409241344162885E-2</v>
      </c>
      <c r="AM30" s="29">
        <f t="shared" si="5"/>
        <v>-2.7076192986430825E-2</v>
      </c>
      <c r="AN30" s="29">
        <f t="shared" si="5"/>
        <v>-1.1589056520808549E-2</v>
      </c>
      <c r="AO30" s="29">
        <f t="shared" si="5"/>
        <v>-6.7207758354935199E-2</v>
      </c>
      <c r="AQ30">
        <f>IFERROR(IF(AB30&gt;INPUT!$H$37, 1, 0),0)</f>
        <v>0</v>
      </c>
      <c r="AR30">
        <f>IFERROR(IF(AL30&gt;INPUT!$I$37, 1, 0),0)</f>
        <v>0</v>
      </c>
      <c r="AT30" s="21">
        <f t="shared" si="6"/>
        <v>0</v>
      </c>
      <c r="AV30">
        <f>IFERROR(IF(AB30&lt;INPUT!$H$39, -1, 0),0)</f>
        <v>-1</v>
      </c>
      <c r="AW30">
        <f>IFERROR(IF(AL30&lt;INPUT!$I$39, -1, 0),0)</f>
        <v>0</v>
      </c>
      <c r="AX30" s="21">
        <f t="shared" si="7"/>
        <v>-0.75</v>
      </c>
      <c r="AZ30" s="21">
        <f t="shared" si="8"/>
        <v>-0.75</v>
      </c>
      <c r="BA30" s="21">
        <f t="shared" si="9"/>
        <v>1</v>
      </c>
      <c r="BB30" s="21">
        <f t="shared" si="10"/>
        <v>-0.75</v>
      </c>
      <c r="BC30" s="3" cm="1">
        <f t="array" ref="BC30">+_xlfn.PERCENTRANK.EXC(_xlfn._xlws.FILTER($BB:$BB, ISNUMBER($BB:$BB)),BB30)*100</f>
        <v>28.999999999999996</v>
      </c>
    </row>
    <row r="31" spans="1:55" x14ac:dyDescent="0.3">
      <c r="A31" t="s">
        <v>83</v>
      </c>
      <c r="B31" s="4" cm="1">
        <f t="array" ref="B31:N31">_xll.FDSR(A31,"FF_SALES(QTR_R,0,-3AY)")</f>
        <v>74566317</v>
      </c>
      <c r="C31" s="4">
        <v>79140503</v>
      </c>
      <c r="D31" s="4">
        <v>75788269</v>
      </c>
      <c r="E31" s="4">
        <v>79098731</v>
      </c>
      <c r="F31" s="4">
        <v>74068302</v>
      </c>
      <c r="G31" s="4">
        <v>71915601</v>
      </c>
      <c r="H31" s="4">
        <v>67779938</v>
      </c>
      <c r="I31" s="4">
        <v>67404652</v>
      </c>
      <c r="J31" s="4">
        <v>60005533</v>
      </c>
      <c r="K31" s="4">
        <v>63745371</v>
      </c>
      <c r="L31" s="4">
        <v>70464575</v>
      </c>
      <c r="M31" s="4">
        <v>76781680</v>
      </c>
      <c r="N31" s="4">
        <v>77203607</v>
      </c>
      <c r="O31" s="4">
        <f t="shared" si="11"/>
        <v>74566317</v>
      </c>
      <c r="P31" s="4">
        <f t="shared" si="11"/>
        <v>79140503</v>
      </c>
      <c r="Q31" s="4">
        <f t="shared" si="11"/>
        <v>75788269</v>
      </c>
      <c r="R31" s="4">
        <f t="shared" si="11"/>
        <v>79098731</v>
      </c>
      <c r="S31" s="4">
        <f t="shared" si="11"/>
        <v>74068302</v>
      </c>
      <c r="T31" s="4">
        <f t="shared" si="11"/>
        <v>71915601</v>
      </c>
      <c r="U31" s="4">
        <f t="shared" si="11"/>
        <v>67779938</v>
      </c>
      <c r="V31" s="4">
        <f t="shared" si="11"/>
        <v>67404652</v>
      </c>
      <c r="W31" s="4">
        <f t="shared" si="11"/>
        <v>60005533</v>
      </c>
      <c r="X31" s="4">
        <f t="shared" si="11"/>
        <v>63745371</v>
      </c>
      <c r="Y31" s="4">
        <f t="shared" si="11"/>
        <v>70464575</v>
      </c>
      <c r="Z31" s="4">
        <f t="shared" si="11"/>
        <v>76781680</v>
      </c>
      <c r="AA31" s="4">
        <f t="shared" si="3"/>
        <v>77203607</v>
      </c>
      <c r="AB31" s="29">
        <f t="shared" si="4"/>
        <v>6.723726432934729E-3</v>
      </c>
      <c r="AC31" s="29">
        <f t="shared" si="4"/>
        <v>0.10046362541001352</v>
      </c>
      <c r="AD31" s="29">
        <f t="shared" si="4"/>
        <v>0.11815193752464048</v>
      </c>
      <c r="AE31" s="29">
        <f t="shared" si="4"/>
        <v>0.17349068132567469</v>
      </c>
      <c r="AF31" s="29">
        <f t="shared" si="4"/>
        <v>0.23435787163160438</v>
      </c>
      <c r="AG31" s="29">
        <f t="shared" si="4"/>
        <v>0.12816977722194145</v>
      </c>
      <c r="AH31" s="29">
        <f t="shared" si="4"/>
        <v>-3.8099101569831317E-2</v>
      </c>
      <c r="AI31" s="29">
        <f t="shared" si="4"/>
        <v>-0.12212585085400585</v>
      </c>
      <c r="AJ31" s="29">
        <f t="shared" si="4"/>
        <v>-0.22276257118401221</v>
      </c>
      <c r="AK31" s="5"/>
      <c r="AL31" s="29">
        <f t="shared" si="5"/>
        <v>-0.22763414519866965</v>
      </c>
      <c r="AM31" s="29">
        <f t="shared" si="5"/>
        <v>-2.7706151811927926E-2</v>
      </c>
      <c r="AN31" s="29">
        <f t="shared" si="5"/>
        <v>0.1562510390944718</v>
      </c>
      <c r="AO31" s="29">
        <f t="shared" si="5"/>
        <v>0.29561653217968054</v>
      </c>
      <c r="AQ31">
        <f>IFERROR(IF(AB31&gt;INPUT!$H$37, 1, 0),0)</f>
        <v>0</v>
      </c>
      <c r="AR31">
        <f>IFERROR(IF(AL31&gt;INPUT!$I$37, 1, 0),0)</f>
        <v>0</v>
      </c>
      <c r="AT31" s="21">
        <f t="shared" si="6"/>
        <v>0</v>
      </c>
      <c r="AV31">
        <f>IFERROR(IF(AB31&lt;INPUT!$H$39, -1, 0),0)</f>
        <v>-1</v>
      </c>
      <c r="AW31">
        <f>IFERROR(IF(AL31&lt;INPUT!$I$39, -1, 0),0)</f>
        <v>-1</v>
      </c>
      <c r="AX31" s="21">
        <f t="shared" si="7"/>
        <v>-1</v>
      </c>
      <c r="AZ31" s="21">
        <f t="shared" si="8"/>
        <v>-1</v>
      </c>
      <c r="BA31" s="21">
        <f t="shared" si="9"/>
        <v>2</v>
      </c>
      <c r="BB31" s="21">
        <f t="shared" si="10"/>
        <v>-1</v>
      </c>
      <c r="BC31" s="3" cm="1">
        <f t="array" ref="BC31">+_xlfn.PERCENTRANK.EXC(_xlfn._xlws.FILTER($BB:$BB, ISNUMBER($BB:$BB)),BB31)*100</f>
        <v>3.2</v>
      </c>
    </row>
    <row r="32" spans="1:55" x14ac:dyDescent="0.3">
      <c r="A32" t="s">
        <v>84</v>
      </c>
      <c r="B32" s="4" cm="1">
        <f t="array" ref="B32:N32">_xll.FDSR(A32,"FF_SALES(QTR_R,0,-3AY)")</f>
        <v>417242.82635231002</v>
      </c>
      <c r="C32" s="4">
        <v>416534.77278865001</v>
      </c>
      <c r="D32" s="4">
        <v>415254.75099798001</v>
      </c>
      <c r="E32" s="4">
        <v>426068.497931986</v>
      </c>
      <c r="F32" s="4">
        <v>433914.96852655499</v>
      </c>
      <c r="G32" s="4">
        <v>456730.99515447998</v>
      </c>
      <c r="H32" s="4">
        <v>412957.03205423499</v>
      </c>
      <c r="I32" s="4">
        <v>429550.21030419401</v>
      </c>
      <c r="J32" s="4">
        <v>452253.01572337898</v>
      </c>
      <c r="K32" s="4">
        <v>454209.42551631399</v>
      </c>
      <c r="L32" s="4">
        <v>396448.076648377</v>
      </c>
      <c r="M32" s="4">
        <v>420198.87117849098</v>
      </c>
      <c r="N32" s="4">
        <v>429962.07543064898</v>
      </c>
      <c r="O32" s="4">
        <f t="shared" si="11"/>
        <v>417242.82635231002</v>
      </c>
      <c r="P32" s="4">
        <f t="shared" si="11"/>
        <v>416534.77278865001</v>
      </c>
      <c r="Q32" s="4">
        <f t="shared" si="11"/>
        <v>415254.75099798001</v>
      </c>
      <c r="R32" s="4">
        <f t="shared" si="11"/>
        <v>426068.497931986</v>
      </c>
      <c r="S32" s="4">
        <f t="shared" si="11"/>
        <v>433914.96852655499</v>
      </c>
      <c r="T32" s="4">
        <f t="shared" si="11"/>
        <v>456730.99515447998</v>
      </c>
      <c r="U32" s="4">
        <f t="shared" si="11"/>
        <v>412957.03205423499</v>
      </c>
      <c r="V32" s="4">
        <f t="shared" si="11"/>
        <v>429550.21030419401</v>
      </c>
      <c r="W32" s="4">
        <f t="shared" si="11"/>
        <v>452253.01572337898</v>
      </c>
      <c r="X32" s="4">
        <f t="shared" si="11"/>
        <v>454209.42551631399</v>
      </c>
      <c r="Y32" s="4">
        <f t="shared" si="11"/>
        <v>396448.076648377</v>
      </c>
      <c r="Z32" s="4">
        <f t="shared" si="11"/>
        <v>420198.87117849098</v>
      </c>
      <c r="AA32" s="4">
        <f t="shared" si="3"/>
        <v>429962.07543064898</v>
      </c>
      <c r="AB32" s="29">
        <f t="shared" si="4"/>
        <v>-3.8422602084594026E-2</v>
      </c>
      <c r="AC32" s="29">
        <f t="shared" si="4"/>
        <v>-8.8008527540887393E-2</v>
      </c>
      <c r="AD32" s="29">
        <f t="shared" si="4"/>
        <v>5.5640630026692062E-3</v>
      </c>
      <c r="AE32" s="29">
        <f t="shared" si="4"/>
        <v>-8.1054840358298907E-3</v>
      </c>
      <c r="AF32" s="29">
        <f t="shared" si="4"/>
        <v>-4.0548203238605862E-2</v>
      </c>
      <c r="AG32" s="29">
        <f t="shared" si="4"/>
        <v>5.5515572696440696E-3</v>
      </c>
      <c r="AH32" s="29">
        <f t="shared" si="4"/>
        <v>4.1642162942060024E-2</v>
      </c>
      <c r="AI32" s="29">
        <f t="shared" si="4"/>
        <v>2.2254555561932454E-2</v>
      </c>
      <c r="AJ32" s="29">
        <f t="shared" si="4"/>
        <v>5.1843968495136394E-2</v>
      </c>
      <c r="AK32" s="5"/>
      <c r="AL32" s="29">
        <f t="shared" si="5"/>
        <v>2.1256011540118358E-3</v>
      </c>
      <c r="AM32" s="29">
        <f t="shared" si="5"/>
        <v>-9.3560084810531463E-2</v>
      </c>
      <c r="AN32" s="29">
        <f t="shared" si="5"/>
        <v>-3.6078099939390817E-2</v>
      </c>
      <c r="AO32" s="29">
        <f t="shared" si="5"/>
        <v>-3.0360039597762345E-2</v>
      </c>
      <c r="AQ32">
        <f>IFERROR(IF(AB32&gt;INPUT!$H$37, 1, 0),0)</f>
        <v>0</v>
      </c>
      <c r="AR32">
        <f>IFERROR(IF(AL32&gt;INPUT!$I$37, 1, 0),0)</f>
        <v>0</v>
      </c>
      <c r="AT32" s="21">
        <f t="shared" si="6"/>
        <v>0</v>
      </c>
      <c r="AV32">
        <f>IFERROR(IF(AB32&lt;INPUT!$H$39, -1, 0),0)</f>
        <v>-1</v>
      </c>
      <c r="AW32">
        <f>IFERROR(IF(AL32&lt;INPUT!$I$39, -1, 0),0)</f>
        <v>0</v>
      </c>
      <c r="AX32" s="21">
        <f t="shared" si="7"/>
        <v>-0.75</v>
      </c>
      <c r="AZ32" s="21">
        <f t="shared" si="8"/>
        <v>-0.75</v>
      </c>
      <c r="BA32" s="21">
        <f t="shared" si="9"/>
        <v>1</v>
      </c>
      <c r="BB32" s="21">
        <f t="shared" si="10"/>
        <v>-0.75</v>
      </c>
      <c r="BC32" s="3" cm="1">
        <f t="array" ref="BC32">+_xlfn.PERCENTRANK.EXC(_xlfn._xlws.FILTER($BB:$BB, ISNUMBER($BB:$BB)),BB32)*100</f>
        <v>28.999999999999996</v>
      </c>
    </row>
  </sheetData>
  <mergeCells count="2">
    <mergeCell ref="AL1:AO1"/>
    <mergeCell ref="AB2:AJ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4842-8049-4FD9-A471-6F9BA3EF6C61}">
  <sheetPr>
    <tabColor rgb="FFBAE8DE"/>
  </sheetPr>
  <dimension ref="A1:BM34"/>
  <sheetViews>
    <sheetView zoomScaleNormal="100" workbookViewId="0">
      <selection activeCell="BM8" sqref="BM8"/>
    </sheetView>
  </sheetViews>
  <sheetFormatPr defaultColWidth="8.5546875" defaultRowHeight="12" x14ac:dyDescent="0.25"/>
  <cols>
    <col min="1" max="1" width="11.5546875" style="127" customWidth="1"/>
    <col min="2" max="15" width="7.5546875" style="127" customWidth="1"/>
    <col min="16" max="16" width="7.5546875" style="87" customWidth="1"/>
    <col min="17" max="26" width="8.5546875" style="87"/>
    <col min="27" max="38" width="0" style="87" hidden="1" customWidth="1"/>
    <col min="39" max="42" width="8.5546875" style="87"/>
    <col min="43" max="51" width="6.5546875" style="87" hidden="1" customWidth="1"/>
    <col min="52" max="52" width="6.5546875" style="87" customWidth="1"/>
    <col min="53" max="53" width="8.5546875" style="87"/>
    <col min="54" max="54" width="9.44140625" style="87" customWidth="1"/>
    <col min="55" max="56" width="8.5546875" style="87"/>
    <col min="57" max="57" width="6" style="87" customWidth="1"/>
    <col min="58" max="58" width="12.44140625" style="87" bestFit="1" customWidth="1"/>
    <col min="59" max="59" width="12" style="87" customWidth="1"/>
    <col min="60" max="60" width="8.5546875" style="87"/>
    <col min="61" max="61" width="5.44140625" style="87" customWidth="1"/>
    <col min="62" max="62" width="8.5546875" style="87" customWidth="1"/>
    <col min="63" max="63" width="8.44140625" style="87" customWidth="1"/>
    <col min="64" max="64" width="10.21875" style="87" bestFit="1" customWidth="1"/>
    <col min="65" max="16384" width="8.5546875" style="87"/>
  </cols>
  <sheetData>
    <row r="1" spans="1:65" s="91" customFormat="1" ht="14.4" x14ac:dyDescent="0.3">
      <c r="A1"/>
      <c r="B1" s="79" t="s">
        <v>121</v>
      </c>
      <c r="C1" s="79" t="s">
        <v>122</v>
      </c>
      <c r="D1" s="79" t="s">
        <v>123</v>
      </c>
      <c r="E1" s="79" t="s">
        <v>124</v>
      </c>
      <c r="F1" s="79" t="s">
        <v>125</v>
      </c>
      <c r="G1" s="79" t="s">
        <v>126</v>
      </c>
      <c r="H1" s="79" t="s">
        <v>127</v>
      </c>
      <c r="I1" s="79" t="s">
        <v>128</v>
      </c>
      <c r="J1" s="79" t="s">
        <v>129</v>
      </c>
      <c r="K1" s="79" t="s">
        <v>130</v>
      </c>
      <c r="L1" s="79" t="s">
        <v>131</v>
      </c>
      <c r="M1" s="79" t="s">
        <v>132</v>
      </c>
      <c r="N1" s="79" t="s">
        <v>133</v>
      </c>
      <c r="O1" s="79" t="s">
        <v>141</v>
      </c>
      <c r="P1" s="79"/>
      <c r="Q1" s="93" t="s">
        <v>121</v>
      </c>
      <c r="R1" s="94" t="s">
        <v>122</v>
      </c>
      <c r="S1" s="94" t="s">
        <v>123</v>
      </c>
      <c r="T1" s="94" t="s">
        <v>124</v>
      </c>
      <c r="U1" s="94" t="s">
        <v>125</v>
      </c>
      <c r="V1" s="94" t="s">
        <v>126</v>
      </c>
      <c r="W1" s="94" t="s">
        <v>127</v>
      </c>
      <c r="X1" s="94" t="s">
        <v>128</v>
      </c>
      <c r="Y1" s="95" t="s">
        <v>129</v>
      </c>
      <c r="AA1" s="93" t="s">
        <v>121</v>
      </c>
      <c r="AB1" s="94" t="s">
        <v>122</v>
      </c>
      <c r="AC1" s="94" t="s">
        <v>123</v>
      </c>
      <c r="AD1" s="94" t="s">
        <v>124</v>
      </c>
      <c r="AE1" s="94" t="s">
        <v>125</v>
      </c>
      <c r="AF1" s="94" t="s">
        <v>126</v>
      </c>
      <c r="AG1" s="94" t="s">
        <v>127</v>
      </c>
      <c r="AH1" s="94" t="s">
        <v>128</v>
      </c>
      <c r="AI1" s="94" t="s">
        <v>129</v>
      </c>
      <c r="AJ1" s="94" t="s">
        <v>130</v>
      </c>
      <c r="AK1" s="94" t="s">
        <v>131</v>
      </c>
      <c r="AL1" s="95" t="s">
        <v>132</v>
      </c>
      <c r="AM1" s="96"/>
      <c r="AN1" s="96"/>
      <c r="AO1" s="96"/>
      <c r="AP1" s="96"/>
      <c r="BA1" s="97"/>
      <c r="BB1" s="98"/>
      <c r="BD1" s="99"/>
    </row>
    <row r="2" spans="1:65" s="91" customFormat="1" x14ac:dyDescent="0.25">
      <c r="A2" s="100" t="s">
        <v>54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2"/>
      <c r="Q2" s="228" t="s">
        <v>142</v>
      </c>
      <c r="R2" s="228"/>
      <c r="S2" s="228"/>
      <c r="T2" s="228"/>
      <c r="U2" s="228"/>
      <c r="V2" s="228"/>
      <c r="W2" s="228"/>
      <c r="X2" s="228"/>
      <c r="Y2" s="228"/>
      <c r="AA2" s="229" t="s">
        <v>143</v>
      </c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1" t="s">
        <v>134</v>
      </c>
      <c r="AN2" s="231"/>
      <c r="AO2" s="231"/>
      <c r="AP2" s="231"/>
      <c r="AQ2" s="232" t="s">
        <v>144</v>
      </c>
      <c r="AR2" s="233"/>
      <c r="AS2" s="233"/>
      <c r="AT2" s="233"/>
      <c r="AU2" s="233"/>
      <c r="AV2" s="233"/>
      <c r="AW2" s="233"/>
      <c r="AX2" s="233"/>
      <c r="AY2" s="233"/>
      <c r="AZ2" s="103"/>
      <c r="BA2" s="104"/>
      <c r="BB2" s="105"/>
      <c r="BD2" s="99"/>
      <c r="BJ2" s="106">
        <f>INPUT!E41</f>
        <v>1</v>
      </c>
      <c r="BK2" s="106">
        <f>INPUT!F41</f>
        <v>0</v>
      </c>
      <c r="BM2" s="91" t="s">
        <v>91</v>
      </c>
    </row>
    <row r="3" spans="1:65" s="89" customFormat="1" x14ac:dyDescent="0.25">
      <c r="A3" s="107"/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9"/>
      <c r="Q3" s="110"/>
      <c r="R3" s="110"/>
      <c r="S3" s="110"/>
      <c r="T3" s="110"/>
      <c r="U3" s="110"/>
      <c r="V3" s="110"/>
      <c r="W3" s="110"/>
      <c r="X3" s="110"/>
      <c r="Y3" s="111"/>
      <c r="Z3" s="112"/>
      <c r="AA3" s="113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1"/>
      <c r="AM3" s="114"/>
      <c r="AN3" s="114"/>
      <c r="AO3" s="114"/>
      <c r="AP3" s="114"/>
      <c r="AQ3" s="115" t="s">
        <v>145</v>
      </c>
      <c r="AR3" s="115" t="s">
        <v>146</v>
      </c>
      <c r="AS3" s="115" t="s">
        <v>147</v>
      </c>
      <c r="AT3" s="115" t="s">
        <v>148</v>
      </c>
      <c r="AU3" s="115" t="s">
        <v>149</v>
      </c>
      <c r="AV3" s="115" t="s">
        <v>150</v>
      </c>
      <c r="AW3" s="115" t="s">
        <v>151</v>
      </c>
      <c r="AX3" s="115" t="s">
        <v>152</v>
      </c>
      <c r="AY3" s="115" t="s">
        <v>153</v>
      </c>
      <c r="AZ3" s="115"/>
      <c r="BA3" s="169" t="s">
        <v>135</v>
      </c>
      <c r="BB3" s="169" t="s">
        <v>136</v>
      </c>
      <c r="BC3" s="116"/>
      <c r="BD3" s="117" t="s">
        <v>49</v>
      </c>
      <c r="BF3" s="83" t="s">
        <v>137</v>
      </c>
      <c r="BG3" s="84" t="s">
        <v>138</v>
      </c>
      <c r="BH3" s="89" t="s">
        <v>49</v>
      </c>
      <c r="BJ3" s="89" t="s">
        <v>3</v>
      </c>
      <c r="BK3" s="89" t="s">
        <v>140</v>
      </c>
      <c r="BL3" s="115" t="s">
        <v>154</v>
      </c>
    </row>
    <row r="4" spans="1:65" s="124" customFormat="1" ht="12" customHeight="1" x14ac:dyDescent="0.25">
      <c r="A4" s="118"/>
      <c r="B4" s="119" t="str" cm="1">
        <f t="array" ref="B4:O4">_xll.FDSR(A5,"P_DATE(0,0-13Q,FQ)")</f>
        <v>07/31/2025</v>
      </c>
      <c r="C4" s="119" t="str">
        <v>04/30/2025</v>
      </c>
      <c r="D4" s="119" t="str">
        <v>01/31/2025</v>
      </c>
      <c r="E4" s="119" t="str">
        <v>10/31/2024</v>
      </c>
      <c r="F4" s="119" t="str">
        <v>07/31/2024</v>
      </c>
      <c r="G4" s="119" t="str">
        <v>04/30/2024</v>
      </c>
      <c r="H4" s="119" t="str">
        <v>01/31/2024</v>
      </c>
      <c r="I4" s="119" t="str">
        <v>10/31/2023</v>
      </c>
      <c r="J4" s="119" t="str">
        <v>07/31/2023</v>
      </c>
      <c r="K4" s="119" t="str">
        <v>04/28/2023</v>
      </c>
      <c r="L4" s="119" t="str">
        <v>01/31/2023</v>
      </c>
      <c r="M4" s="119" t="str">
        <v>10/31/2022</v>
      </c>
      <c r="N4" s="119" t="str">
        <v>07/29/2022</v>
      </c>
      <c r="O4" s="119" t="str">
        <v>04/29/2022</v>
      </c>
      <c r="P4" s="119"/>
      <c r="Q4" s="120"/>
      <c r="R4" s="120"/>
      <c r="S4" s="120"/>
      <c r="T4" s="120"/>
      <c r="U4" s="120"/>
      <c r="V4" s="120"/>
      <c r="W4" s="120"/>
      <c r="X4" s="120"/>
      <c r="Y4" s="121"/>
      <c r="Z4" s="87"/>
      <c r="AA4" s="122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1"/>
      <c r="AM4" s="123"/>
      <c r="AN4" s="123"/>
      <c r="AO4" s="123"/>
      <c r="AP4" s="123"/>
      <c r="BA4" s="168">
        <f>INPUT!C41</f>
        <v>0.75</v>
      </c>
      <c r="BB4" s="168">
        <f>INPUT!D41</f>
        <v>0.25</v>
      </c>
      <c r="BC4" s="87"/>
      <c r="BD4" s="125"/>
      <c r="BF4" s="126">
        <f>INPUT!C41</f>
        <v>0.75</v>
      </c>
      <c r="BG4" s="126">
        <f>INPUT!D41</f>
        <v>0.25</v>
      </c>
    </row>
    <row r="5" spans="1:65" ht="14.4" x14ac:dyDescent="0.3">
      <c r="A5" t="s">
        <v>55</v>
      </c>
      <c r="B5" s="128" cm="1">
        <f t="array" ref="B5:O5">_xll.FDSRZ(A5,"FF_EPS(QTR_R,0,0-13Q,FQ)")</f>
        <v>1.077</v>
      </c>
      <c r="C5" s="128">
        <v>0.76290000000000002</v>
      </c>
      <c r="D5" s="128">
        <v>0.89419999999999999</v>
      </c>
      <c r="E5" s="128">
        <v>0.77939999999999998</v>
      </c>
      <c r="F5" s="128">
        <v>0.66800000000000004</v>
      </c>
      <c r="G5" s="128">
        <v>0.59789999999999999</v>
      </c>
      <c r="H5" s="128">
        <v>0.49340000000000001</v>
      </c>
      <c r="I5" s="128">
        <v>0.37059999999999998</v>
      </c>
      <c r="J5" s="128">
        <v>0.24759999999999999</v>
      </c>
      <c r="K5" s="128">
        <v>8.2000000000000003E-2</v>
      </c>
      <c r="L5" s="128">
        <v>5.7099999999999998E-2</v>
      </c>
      <c r="M5" s="128">
        <v>2.7199999999999998E-2</v>
      </c>
      <c r="N5" s="128">
        <v>2.6100000000000002E-2</v>
      </c>
      <c r="O5" s="128">
        <v>6.3799999999999996E-2</v>
      </c>
      <c r="P5" s="128"/>
      <c r="Q5" s="129">
        <f>IF(AND(B5&gt;=0,F5&gt;0),B5/F5-1,IF(AND(B5&gt;0,F5&lt;=0),1,IF(AND(B5&lt;0,F5&gt;0),-1,-(B5/F5-1))))</f>
        <v>0.61227544910179632</v>
      </c>
      <c r="R5" s="129">
        <f t="shared" ref="R5:Y20" si="0">IF(AND(C5&gt;=0,G5&gt;0),C5/G5-1,IF(AND(C5&gt;0,G5&lt;=0),1,IF(AND(C5&lt;0,G5&gt;0),-1,-(C5/G5-1))))</f>
        <v>0.2759658805820373</v>
      </c>
      <c r="S5" s="129">
        <f t="shared" si="0"/>
        <v>0.81232265910012158</v>
      </c>
      <c r="T5" s="129">
        <f t="shared" si="0"/>
        <v>1.1030760928224503</v>
      </c>
      <c r="U5" s="129">
        <f t="shared" si="0"/>
        <v>1.697899838449112</v>
      </c>
      <c r="V5" s="129">
        <f t="shared" si="0"/>
        <v>6.2914634146341459</v>
      </c>
      <c r="W5" s="129">
        <f t="shared" si="0"/>
        <v>7.6409807355516648</v>
      </c>
      <c r="X5" s="129">
        <f t="shared" si="0"/>
        <v>12.625</v>
      </c>
      <c r="Y5" s="130">
        <f t="shared" si="0"/>
        <v>8.4865900383141746</v>
      </c>
      <c r="AA5" s="129">
        <f t="shared" ref="AA5:AL20" si="1">+B5/C5-1</f>
        <v>0.41171844278411318</v>
      </c>
      <c r="AB5" s="131">
        <f t="shared" si="1"/>
        <v>-0.14683515991948104</v>
      </c>
      <c r="AC5" s="131">
        <f t="shared" si="1"/>
        <v>0.14729278932512191</v>
      </c>
      <c r="AD5" s="131">
        <f t="shared" si="1"/>
        <v>0.16676646706586817</v>
      </c>
      <c r="AE5" s="131">
        <f t="shared" si="1"/>
        <v>0.11724368623515646</v>
      </c>
      <c r="AF5" s="131">
        <f t="shared" si="1"/>
        <v>0.21179570328333996</v>
      </c>
      <c r="AG5" s="131">
        <f t="shared" si="1"/>
        <v>0.33135456017269305</v>
      </c>
      <c r="AH5" s="131">
        <f t="shared" si="1"/>
        <v>0.49676898222940236</v>
      </c>
      <c r="AI5" s="131">
        <f t="shared" si="1"/>
        <v>2.0195121951219508</v>
      </c>
      <c r="AJ5" s="131">
        <f t="shared" si="1"/>
        <v>0.43607705779334505</v>
      </c>
      <c r="AK5" s="131">
        <f t="shared" si="1"/>
        <v>1.0992647058823528</v>
      </c>
      <c r="AL5" s="132">
        <f t="shared" si="1"/>
        <v>4.2145593869731712E-2</v>
      </c>
      <c r="AM5" s="133">
        <f t="shared" ref="AM5:AP34" si="2">Q5-U5</f>
        <v>-1.0856243893473156</v>
      </c>
      <c r="AN5" s="133">
        <f t="shared" si="2"/>
        <v>-6.0154975340521091</v>
      </c>
      <c r="AO5" s="133">
        <f t="shared" si="2"/>
        <v>-6.8286580764515428</v>
      </c>
      <c r="AP5" s="133">
        <f t="shared" si="2"/>
        <v>-11.52192390717755</v>
      </c>
      <c r="AQ5" s="134">
        <f t="shared" ref="AQ5:AY33" si="3">+(AVERAGE(AA5:AC5)-AVERAGE(AB5:AD5))</f>
        <v>8.1650658572748336E-2</v>
      </c>
      <c r="AR5" s="134">
        <f t="shared" si="3"/>
        <v>-8.8026282051545834E-2</v>
      </c>
      <c r="AS5" s="134">
        <f t="shared" si="3"/>
        <v>-2.1500971319406009E-2</v>
      </c>
      <c r="AT5" s="134">
        <f t="shared" si="3"/>
        <v>-5.4862697702274976E-2</v>
      </c>
      <c r="AU5" s="134">
        <f t="shared" si="3"/>
        <v>-0.12650843199808195</v>
      </c>
      <c r="AV5" s="134">
        <f t="shared" si="3"/>
        <v>-0.60257216394620361</v>
      </c>
      <c r="AW5" s="134">
        <f t="shared" si="3"/>
        <v>-3.4907499206884185E-2</v>
      </c>
      <c r="AX5" s="134">
        <f t="shared" si="3"/>
        <v>-0.20083190788431649</v>
      </c>
      <c r="AY5" s="134">
        <f t="shared" si="3"/>
        <v>0.65912220041740621</v>
      </c>
      <c r="AZ5" s="134"/>
      <c r="BA5" s="135">
        <f>IFERROR(IF(Q5&gt;INPUT!$H$37, 1, 0),0)</f>
        <v>1</v>
      </c>
      <c r="BB5" s="136">
        <f>IFERROR(IF(AM5&gt;INPUT!$I$37, 1, 0),0)</f>
        <v>0</v>
      </c>
      <c r="BC5" s="137"/>
      <c r="BD5" s="157">
        <f>SUMPRODUCT($BA$4:$BB$4,BA5:BB5)</f>
        <v>0.75</v>
      </c>
      <c r="BE5" s="138"/>
      <c r="BF5" s="87">
        <f>IFERROR(IF(Q5&lt;INPUT!$H$39, -1, 0),0)</f>
        <v>0</v>
      </c>
      <c r="BG5" s="87">
        <f>IFERROR(IF(AM5&lt;INPUT!$I$39, -1, 0),0)</f>
        <v>-1</v>
      </c>
      <c r="BH5" s="153">
        <f>SUMPRODUCT($BF$4:$BG$4,BF5:BG5)</f>
        <v>-0.25</v>
      </c>
      <c r="BJ5" s="153">
        <f>BD5+BH5</f>
        <v>0.5</v>
      </c>
      <c r="BK5" s="153">
        <f>COUNTIF(AM5:AP5, "&gt;0")</f>
        <v>0</v>
      </c>
      <c r="BL5" s="153">
        <f t="shared" ref="BL5:BL34" si="4">SUMPRODUCT($BJ$2:$BK$2,BJ5:BK5)</f>
        <v>0.5</v>
      </c>
      <c r="BM5" s="3" cm="1">
        <f t="array" ref="BM5">+_xlfn.PERCENTRANK.EXC(_xlfn._xlws.FILTER($BL:$BL, ISNUMBER($BL:$BL)),BL5)*100</f>
        <v>48.3</v>
      </c>
    </row>
    <row r="6" spans="1:65" ht="14.4" x14ac:dyDescent="0.3">
      <c r="A6" t="s">
        <v>56</v>
      </c>
      <c r="B6" s="128" cm="1">
        <f t="array" ref="B6:O6">_xll.FDSRZ(A6,"FF_EPS(QTR_R,0,0-13Q,FQ)")</f>
        <v>3.65</v>
      </c>
      <c r="C6" s="128">
        <v>3.4611999999999998</v>
      </c>
      <c r="D6" s="128">
        <v>3.2282000000000002</v>
      </c>
      <c r="E6" s="128">
        <v>3.3020999999999998</v>
      </c>
      <c r="F6" s="128">
        <v>2.9491000000000001</v>
      </c>
      <c r="G6" s="128">
        <v>2.9361999999999999</v>
      </c>
      <c r="H6" s="128">
        <v>2.9285000000000001</v>
      </c>
      <c r="I6" s="128">
        <v>2.9872999999999998</v>
      </c>
      <c r="J6" s="128">
        <v>2.6892999999999998</v>
      </c>
      <c r="K6" s="128">
        <v>2.4516</v>
      </c>
      <c r="L6" s="128">
        <v>2.1979000000000002</v>
      </c>
      <c r="M6" s="128">
        <v>2.3454999999999999</v>
      </c>
      <c r="N6" s="128">
        <v>2.2302</v>
      </c>
      <c r="O6" s="128">
        <v>2.2202999999999999</v>
      </c>
      <c r="P6" s="128"/>
      <c r="Q6" s="129">
        <f t="shared" ref="Q6:Y34" si="5">IF(AND(B6&gt;=0,F6&gt;0),B6/F6-1,IF(AND(B6&gt;0,F6&lt;=0),1,IF(AND(B6&lt;0,F6&gt;0),-1,-(B6/F6-1))))</f>
        <v>0.23766572852734735</v>
      </c>
      <c r="R6" s="129">
        <f t="shared" si="0"/>
        <v>0.17880253388733736</v>
      </c>
      <c r="S6" s="129">
        <f t="shared" si="0"/>
        <v>0.10233908144101078</v>
      </c>
      <c r="T6" s="129">
        <f t="shared" si="0"/>
        <v>0.10537943962775742</v>
      </c>
      <c r="U6" s="129">
        <f t="shared" si="0"/>
        <v>9.6605064514929673E-2</v>
      </c>
      <c r="V6" s="129">
        <f t="shared" si="0"/>
        <v>0.19766682982542005</v>
      </c>
      <c r="W6" s="129">
        <f t="shared" si="0"/>
        <v>0.33240820783475122</v>
      </c>
      <c r="X6" s="129">
        <f t="shared" si="0"/>
        <v>0.27363035600085261</v>
      </c>
      <c r="Y6" s="130">
        <f t="shared" si="0"/>
        <v>0.20585597704241776</v>
      </c>
      <c r="AA6" s="129">
        <f t="shared" si="1"/>
        <v>5.4547555761007782E-2</v>
      </c>
      <c r="AB6" s="131">
        <f t="shared" si="1"/>
        <v>7.2176445077752227E-2</v>
      </c>
      <c r="AC6" s="131">
        <f t="shared" si="1"/>
        <v>-2.2379697768086904E-2</v>
      </c>
      <c r="AD6" s="131">
        <f t="shared" si="1"/>
        <v>0.11969753484113799</v>
      </c>
      <c r="AE6" s="131">
        <f t="shared" si="1"/>
        <v>4.3934336898032722E-3</v>
      </c>
      <c r="AF6" s="131">
        <f t="shared" si="1"/>
        <v>2.6293324227419923E-3</v>
      </c>
      <c r="AG6" s="131">
        <f t="shared" si="1"/>
        <v>-1.9683326080407015E-2</v>
      </c>
      <c r="AH6" s="131">
        <f t="shared" si="1"/>
        <v>0.11080950433198233</v>
      </c>
      <c r="AI6" s="131">
        <f t="shared" si="1"/>
        <v>9.6957089247837969E-2</v>
      </c>
      <c r="AJ6" s="131">
        <f t="shared" si="1"/>
        <v>0.11542836343782703</v>
      </c>
      <c r="AK6" s="131">
        <f t="shared" si="1"/>
        <v>-6.2929013003623857E-2</v>
      </c>
      <c r="AL6" s="132">
        <f t="shared" si="1"/>
        <v>5.169939915702626E-2</v>
      </c>
      <c r="AM6" s="133">
        <f t="shared" si="2"/>
        <v>0.14106066401241768</v>
      </c>
      <c r="AN6" s="133">
        <f t="shared" si="2"/>
        <v>-1.8864295938082698E-2</v>
      </c>
      <c r="AO6" s="133">
        <f t="shared" si="2"/>
        <v>-0.23006912639374044</v>
      </c>
      <c r="AP6" s="133">
        <f t="shared" si="2"/>
        <v>-0.16825091637309519</v>
      </c>
      <c r="AQ6" s="134">
        <f t="shared" si="3"/>
        <v>-2.171665969337673E-2</v>
      </c>
      <c r="AR6" s="134">
        <f t="shared" si="3"/>
        <v>2.2594337129316314E-2</v>
      </c>
      <c r="AS6" s="134">
        <f t="shared" si="3"/>
        <v>-8.3363433969429607E-3</v>
      </c>
      <c r="AT6" s="134">
        <f t="shared" si="3"/>
        <v>4.6460286973848332E-2</v>
      </c>
      <c r="AU6" s="134">
        <f t="shared" si="3"/>
        <v>-3.5472023547393018E-2</v>
      </c>
      <c r="AV6" s="134">
        <f t="shared" si="3"/>
        <v>-3.1442585608365332E-2</v>
      </c>
      <c r="AW6" s="134">
        <f t="shared" si="3"/>
        <v>-4.5037229839411344E-2</v>
      </c>
      <c r="AX6" s="134">
        <f t="shared" si="3"/>
        <v>5.791283911186873E-2</v>
      </c>
      <c r="AY6" s="134">
        <f t="shared" si="3"/>
        <v>1.5085896696937239E-2</v>
      </c>
      <c r="AZ6" s="134"/>
      <c r="BA6" s="135">
        <f>IFERROR(IF(Q6&gt;INPUT!$H$37, 1, 0),0)</f>
        <v>1</v>
      </c>
      <c r="BB6" s="136">
        <f>IFERROR(IF(AM6&gt;INPUT!$I$37, 1, 0),0)</f>
        <v>1</v>
      </c>
      <c r="BC6" s="137"/>
      <c r="BD6" s="157">
        <f t="shared" ref="BD6:BD34" si="6">SUMPRODUCT($BA$4:$BB$4,BA6:BB6)</f>
        <v>1</v>
      </c>
      <c r="BE6" s="138"/>
      <c r="BF6" s="87">
        <f>IFERROR(IF(Q6&lt;INPUT!$H$39, -1, 0),0)</f>
        <v>0</v>
      </c>
      <c r="BG6" s="87">
        <f>IFERROR(IF(AM6&lt;INPUT!$I$39, -1, 0),0)</f>
        <v>0</v>
      </c>
      <c r="BH6" s="153">
        <f t="shared" ref="BH6:BH34" si="7">SUMPRODUCT($BF$4:$BG$4,BF6:BG6)</f>
        <v>0</v>
      </c>
      <c r="BJ6" s="153">
        <f t="shared" ref="BJ6:BJ34" si="8">BD6+BH6</f>
        <v>1</v>
      </c>
      <c r="BK6" s="153">
        <f t="shared" ref="BK6:BK34" si="9">COUNTIF(AM6:AP6, "&gt;0")</f>
        <v>1</v>
      </c>
      <c r="BL6" s="153">
        <f t="shared" si="4"/>
        <v>1</v>
      </c>
      <c r="BM6" s="3" cm="1">
        <f t="array" ref="BM6">+_xlfn.PERCENTRANK.EXC(_xlfn._xlws.FILTER($BL:$BL, ISNUMBER($BL:$BL)),BL6)*100</f>
        <v>74.099999999999994</v>
      </c>
    </row>
    <row r="7" spans="1:65" ht="14.4" x14ac:dyDescent="0.3">
      <c r="A7" t="s">
        <v>57</v>
      </c>
      <c r="B7" s="128" cm="1">
        <f t="array" ref="B7:O7">_xll.FDSRZ(A7,"FF_EPS(QTR_R,0,0-13Q,FQ)")</f>
        <v>1.5677000000000001</v>
      </c>
      <c r="C7" s="128">
        <v>1.6457999999999999</v>
      </c>
      <c r="D7" s="128">
        <v>2.3978999999999999</v>
      </c>
      <c r="E7" s="128">
        <v>0.96679999999999999</v>
      </c>
      <c r="F7" s="128">
        <v>1.3974</v>
      </c>
      <c r="G7" s="128">
        <v>1.5284</v>
      </c>
      <c r="H7" s="128">
        <v>2.1774</v>
      </c>
      <c r="I7" s="128">
        <v>1.4646999999999999</v>
      </c>
      <c r="J7" s="128">
        <v>1.2603</v>
      </c>
      <c r="K7" s="128">
        <v>1.5246</v>
      </c>
      <c r="L7" s="128">
        <v>1.8801000000000001</v>
      </c>
      <c r="M7" s="128">
        <v>1.2855000000000001</v>
      </c>
      <c r="N7" s="128">
        <v>1.1955</v>
      </c>
      <c r="O7" s="128">
        <v>1.5246999999999999</v>
      </c>
      <c r="P7" s="128"/>
      <c r="Q7" s="129">
        <f t="shared" si="5"/>
        <v>0.12186918563045657</v>
      </c>
      <c r="R7" s="129">
        <f t="shared" si="0"/>
        <v>7.6812352787228422E-2</v>
      </c>
      <c r="S7" s="129">
        <f t="shared" si="0"/>
        <v>0.10126756682281624</v>
      </c>
      <c r="T7" s="129">
        <f t="shared" si="0"/>
        <v>-0.33993309210077149</v>
      </c>
      <c r="U7" s="129">
        <f t="shared" si="0"/>
        <v>0.10878362294691746</v>
      </c>
      <c r="V7" s="129">
        <f t="shared" si="0"/>
        <v>2.4924570379116773E-3</v>
      </c>
      <c r="W7" s="129">
        <f t="shared" si="0"/>
        <v>0.15812988670815376</v>
      </c>
      <c r="X7" s="129">
        <f t="shared" si="0"/>
        <v>0.13940101127965754</v>
      </c>
      <c r="Y7" s="130">
        <f t="shared" si="0"/>
        <v>5.4203262233375238E-2</v>
      </c>
      <c r="AA7" s="129">
        <f t="shared" si="1"/>
        <v>-4.7454125653177637E-2</v>
      </c>
      <c r="AB7" s="131">
        <f t="shared" si="1"/>
        <v>-0.31364944326285504</v>
      </c>
      <c r="AC7" s="131">
        <f t="shared" si="1"/>
        <v>1.4802441042614811</v>
      </c>
      <c r="AD7" s="131">
        <f t="shared" si="1"/>
        <v>-0.30814369543437814</v>
      </c>
      <c r="AE7" s="131">
        <f t="shared" si="1"/>
        <v>-8.5710546977231128E-2</v>
      </c>
      <c r="AF7" s="131">
        <f t="shared" si="1"/>
        <v>-0.29806190869844773</v>
      </c>
      <c r="AG7" s="131">
        <f t="shared" si="1"/>
        <v>0.48658428347101812</v>
      </c>
      <c r="AH7" s="131">
        <f t="shared" si="1"/>
        <v>0.16218360707767987</v>
      </c>
      <c r="AI7" s="131">
        <f t="shared" si="1"/>
        <v>-0.17335694608421881</v>
      </c>
      <c r="AJ7" s="131">
        <f t="shared" si="1"/>
        <v>-0.18908568693154626</v>
      </c>
      <c r="AK7" s="131">
        <f t="shared" si="1"/>
        <v>0.46254375729288211</v>
      </c>
      <c r="AL7" s="132">
        <f t="shared" si="1"/>
        <v>7.5282308657465657E-2</v>
      </c>
      <c r="AM7" s="133">
        <f t="shared" si="2"/>
        <v>1.3085562683539109E-2</v>
      </c>
      <c r="AN7" s="133">
        <f t="shared" si="2"/>
        <v>7.4319895749316744E-2</v>
      </c>
      <c r="AO7" s="133">
        <f t="shared" si="2"/>
        <v>-5.686231988533752E-2</v>
      </c>
      <c r="AP7" s="133">
        <f t="shared" si="2"/>
        <v>-0.47933410338042903</v>
      </c>
      <c r="AQ7" s="134">
        <f t="shared" si="3"/>
        <v>8.6896523260400205E-2</v>
      </c>
      <c r="AR7" s="134">
        <f t="shared" si="3"/>
        <v>-7.5979632095208083E-2</v>
      </c>
      <c r="AS7" s="134">
        <f t="shared" si="3"/>
        <v>0.59276867098664299</v>
      </c>
      <c r="AT7" s="134">
        <f t="shared" si="3"/>
        <v>-0.26490932630179875</v>
      </c>
      <c r="AU7" s="134">
        <f t="shared" si="3"/>
        <v>-8.2631384684970333E-2</v>
      </c>
      <c r="AV7" s="134">
        <f t="shared" si="3"/>
        <v>-4.1568320871409645E-2</v>
      </c>
      <c r="AW7" s="134">
        <f t="shared" si="3"/>
        <v>0.22522332346752147</v>
      </c>
      <c r="AX7" s="134">
        <f t="shared" si="3"/>
        <v>-0.10012005007173408</v>
      </c>
      <c r="AY7" s="134">
        <f t="shared" si="3"/>
        <v>-8.2879751580561489E-2</v>
      </c>
      <c r="AZ7" s="134"/>
      <c r="BA7" s="135">
        <f>IFERROR(IF(Q7&gt;INPUT!$H$37, 1, 0),0)</f>
        <v>0</v>
      </c>
      <c r="BB7" s="136">
        <f>IFERROR(IF(AM7&gt;INPUT!$I$37, 1, 0),0)</f>
        <v>0</v>
      </c>
      <c r="BC7" s="137"/>
      <c r="BD7" s="157">
        <f t="shared" si="6"/>
        <v>0</v>
      </c>
      <c r="BE7" s="138"/>
      <c r="BF7" s="87">
        <f>IFERROR(IF(Q7&lt;INPUT!$H$39, -1, 0),0)</f>
        <v>0</v>
      </c>
      <c r="BG7" s="87">
        <f>IFERROR(IF(AM7&lt;INPUT!$I$39, -1, 0),0)</f>
        <v>0</v>
      </c>
      <c r="BH7" s="153">
        <f t="shared" si="7"/>
        <v>0</v>
      </c>
      <c r="BJ7" s="153">
        <f t="shared" si="8"/>
        <v>0</v>
      </c>
      <c r="BK7" s="153">
        <f t="shared" si="9"/>
        <v>2</v>
      </c>
      <c r="BL7" s="153">
        <f t="shared" si="4"/>
        <v>0</v>
      </c>
      <c r="BM7" s="3" cm="1">
        <f t="array" ref="BM7">+_xlfn.PERCENTRANK.EXC(_xlfn._xlws.FILTER($BL:$BL, ISNUMBER($BL:$BL)),BL7)*100</f>
        <v>45.1</v>
      </c>
    </row>
    <row r="8" spans="1:65" ht="14.4" x14ac:dyDescent="0.3">
      <c r="A8" t="s">
        <v>58</v>
      </c>
      <c r="B8" s="128" cm="1">
        <f t="array" ref="B8:O8">_xll.FDSRZ(A8,"FF_EPS(QTR_R,0,0-13Q,FQ)")</f>
        <v>2.3115000000000001</v>
      </c>
      <c r="C8" s="128">
        <v>2.8102</v>
      </c>
      <c r="D8" s="128">
        <v>2.149</v>
      </c>
      <c r="E8" s="128">
        <v>2.1177999999999999</v>
      </c>
      <c r="F8" s="128">
        <v>1.8903000000000001</v>
      </c>
      <c r="G8" s="128">
        <v>1.8889</v>
      </c>
      <c r="H8" s="128">
        <v>1.6415999999999999</v>
      </c>
      <c r="I8" s="128">
        <v>1.5508</v>
      </c>
      <c r="J8" s="128">
        <v>1.4390000000000001</v>
      </c>
      <c r="K8" s="128">
        <v>1.1738</v>
      </c>
      <c r="L8" s="128">
        <v>1.0523</v>
      </c>
      <c r="M8" s="128">
        <v>1.0621</v>
      </c>
      <c r="N8" s="128">
        <v>1.2087000000000001</v>
      </c>
      <c r="O8" s="128">
        <v>1.2311000000000001</v>
      </c>
      <c r="P8" s="128"/>
      <c r="Q8" s="129">
        <f t="shared" si="5"/>
        <v>0.22282177432153616</v>
      </c>
      <c r="R8" s="129">
        <f t="shared" si="0"/>
        <v>0.48774418974006029</v>
      </c>
      <c r="S8" s="129">
        <f t="shared" si="0"/>
        <v>0.30908869395711513</v>
      </c>
      <c r="T8" s="129">
        <f t="shared" si="0"/>
        <v>0.36561774567964922</v>
      </c>
      <c r="U8" s="129">
        <f t="shared" si="0"/>
        <v>0.31362056984016684</v>
      </c>
      <c r="V8" s="129">
        <f t="shared" si="0"/>
        <v>0.60921792468904412</v>
      </c>
      <c r="W8" s="129">
        <f t="shared" si="0"/>
        <v>0.56001140359213153</v>
      </c>
      <c r="X8" s="129">
        <f t="shared" si="0"/>
        <v>0.46012616514452498</v>
      </c>
      <c r="Y8" s="130">
        <f t="shared" si="0"/>
        <v>0.19053528584429547</v>
      </c>
      <c r="AA8" s="129">
        <f t="shared" si="1"/>
        <v>-0.17746067895523443</v>
      </c>
      <c r="AB8" s="131">
        <f t="shared" si="1"/>
        <v>0.30767798976268024</v>
      </c>
      <c r="AC8" s="131">
        <f t="shared" si="1"/>
        <v>1.4732269336103609E-2</v>
      </c>
      <c r="AD8" s="131">
        <f t="shared" si="1"/>
        <v>0.12035126699465692</v>
      </c>
      <c r="AE8" s="131">
        <f t="shared" si="1"/>
        <v>7.411721107524194E-4</v>
      </c>
      <c r="AF8" s="131">
        <f t="shared" si="1"/>
        <v>0.15064571150097472</v>
      </c>
      <c r="AG8" s="131">
        <f t="shared" si="1"/>
        <v>5.8550425586793908E-2</v>
      </c>
      <c r="AH8" s="131">
        <f t="shared" si="1"/>
        <v>7.7692842251563476E-2</v>
      </c>
      <c r="AI8" s="131">
        <f t="shared" si="1"/>
        <v>0.22593286760947362</v>
      </c>
      <c r="AJ8" s="131">
        <f t="shared" si="1"/>
        <v>0.11546137033165449</v>
      </c>
      <c r="AK8" s="131">
        <f t="shared" si="1"/>
        <v>-9.2270031070520453E-3</v>
      </c>
      <c r="AL8" s="132">
        <f t="shared" si="1"/>
        <v>-0.12128733349880039</v>
      </c>
      <c r="AM8" s="133">
        <f t="shared" si="2"/>
        <v>-9.0798795518630682E-2</v>
      </c>
      <c r="AN8" s="133">
        <f t="shared" si="2"/>
        <v>-0.12147373494898384</v>
      </c>
      <c r="AO8" s="133">
        <f t="shared" si="2"/>
        <v>-0.25092270963501639</v>
      </c>
      <c r="AP8" s="133">
        <f t="shared" si="2"/>
        <v>-9.4508419464875759E-2</v>
      </c>
      <c r="AQ8" s="134">
        <f t="shared" si="3"/>
        <v>-9.9270648649963794E-2</v>
      </c>
      <c r="AR8" s="134">
        <f t="shared" si="3"/>
        <v>0.10231227255064262</v>
      </c>
      <c r="AS8" s="134">
        <f t="shared" si="3"/>
        <v>-4.5304480721623706E-2</v>
      </c>
      <c r="AT8" s="134">
        <f t="shared" si="3"/>
        <v>2.0600280469287677E-2</v>
      </c>
      <c r="AU8" s="134">
        <f t="shared" si="3"/>
        <v>-2.5650556713603695E-2</v>
      </c>
      <c r="AV8" s="134">
        <f t="shared" si="3"/>
        <v>-2.5095718702832961E-2</v>
      </c>
      <c r="AW8" s="134">
        <f t="shared" si="3"/>
        <v>-1.8970314914953518E-2</v>
      </c>
      <c r="AX8" s="134">
        <f t="shared" si="3"/>
        <v>2.897328178620516E-2</v>
      </c>
      <c r="AY8" s="134">
        <f t="shared" si="3"/>
        <v>0.11574006703609134</v>
      </c>
      <c r="AZ8" s="134"/>
      <c r="BA8" s="135">
        <f>IFERROR(IF(Q8&gt;INPUT!$H$37, 1, 0),0)</f>
        <v>1</v>
      </c>
      <c r="BB8" s="136">
        <f>IFERROR(IF(AM8&gt;INPUT!$I$37, 1, 0),0)</f>
        <v>0</v>
      </c>
      <c r="BC8" s="137"/>
      <c r="BD8" s="157">
        <f t="shared" si="6"/>
        <v>0.75</v>
      </c>
      <c r="BE8" s="138"/>
      <c r="BF8" s="87">
        <f>IFERROR(IF(Q8&lt;INPUT!$H$39, -1, 0),0)</f>
        <v>0</v>
      </c>
      <c r="BG8" s="87">
        <f>IFERROR(IF(AM8&lt;INPUT!$I$39, -1, 0),0)</f>
        <v>-1</v>
      </c>
      <c r="BH8" s="153">
        <f t="shared" si="7"/>
        <v>-0.25</v>
      </c>
      <c r="BJ8" s="153">
        <f t="shared" si="8"/>
        <v>0.5</v>
      </c>
      <c r="BK8" s="153">
        <f t="shared" si="9"/>
        <v>0</v>
      </c>
      <c r="BL8" s="153">
        <f t="shared" si="4"/>
        <v>0.5</v>
      </c>
      <c r="BM8" s="3" cm="1">
        <f t="array" ref="BM8">+_xlfn.PERCENTRANK.EXC(_xlfn._xlws.FILTER($BL:$BL, ISNUMBER($BL:$BL)),BL8)*100</f>
        <v>48.3</v>
      </c>
    </row>
    <row r="9" spans="1:65" ht="14.4" x14ac:dyDescent="0.3">
      <c r="A9" t="s">
        <v>59</v>
      </c>
      <c r="B9" s="128" cm="1">
        <f t="array" ref="B9:O9">_xll.FDSRZ(A9,"FF_EPS(QTR_R,0,0-13Q,FQ)")</f>
        <v>1.6809000000000001</v>
      </c>
      <c r="C9" s="128">
        <v>1.5869</v>
      </c>
      <c r="D9" s="128">
        <v>1.8572</v>
      </c>
      <c r="E9" s="128">
        <v>1.4278</v>
      </c>
      <c r="F9" s="128">
        <v>1.2593000000000001</v>
      </c>
      <c r="G9" s="128">
        <v>0.97760000000000002</v>
      </c>
      <c r="H9" s="128">
        <v>1.0013000000000001</v>
      </c>
      <c r="I9" s="128">
        <v>0.93569999999999998</v>
      </c>
      <c r="J9" s="128">
        <v>0.64600000000000002</v>
      </c>
      <c r="K9" s="128">
        <v>0.30659999999999998</v>
      </c>
      <c r="L9" s="128">
        <v>2.7E-2</v>
      </c>
      <c r="M9" s="128">
        <v>0.27800000000000002</v>
      </c>
      <c r="N9" s="128">
        <v>-0.1993</v>
      </c>
      <c r="O9" s="128">
        <v>-0.37759999999999999</v>
      </c>
      <c r="P9" s="128"/>
      <c r="Q9" s="129">
        <f t="shared" si="5"/>
        <v>0.33478916858572227</v>
      </c>
      <c r="R9" s="129">
        <f t="shared" si="0"/>
        <v>0.62326104746317501</v>
      </c>
      <c r="S9" s="129">
        <f t="shared" si="0"/>
        <v>0.85478877459302893</v>
      </c>
      <c r="T9" s="129">
        <f t="shared" si="0"/>
        <v>0.52591642620498025</v>
      </c>
      <c r="U9" s="129">
        <f t="shared" si="0"/>
        <v>0.94938080495356036</v>
      </c>
      <c r="V9" s="129">
        <f t="shared" si="0"/>
        <v>2.1885192433137641</v>
      </c>
      <c r="W9" s="129">
        <f t="shared" si="0"/>
        <v>36.085185185185189</v>
      </c>
      <c r="X9" s="129">
        <f t="shared" si="0"/>
        <v>2.3658273381294959</v>
      </c>
      <c r="Y9" s="130">
        <f t="shared" si="0"/>
        <v>1</v>
      </c>
      <c r="AA9" s="129">
        <f t="shared" si="1"/>
        <v>5.9234986451572214E-2</v>
      </c>
      <c r="AB9" s="131">
        <f t="shared" si="1"/>
        <v>-0.14554167564074949</v>
      </c>
      <c r="AC9" s="131">
        <f t="shared" si="1"/>
        <v>0.30074240089648407</v>
      </c>
      <c r="AD9" s="131">
        <f t="shared" si="1"/>
        <v>0.13380449456046994</v>
      </c>
      <c r="AE9" s="131">
        <f t="shared" si="1"/>
        <v>0.28815466448445171</v>
      </c>
      <c r="AF9" s="131">
        <f t="shared" si="1"/>
        <v>-2.3669230000998742E-2</v>
      </c>
      <c r="AG9" s="131">
        <f t="shared" si="1"/>
        <v>7.010794057924552E-2</v>
      </c>
      <c r="AH9" s="131">
        <f t="shared" si="1"/>
        <v>0.44845201238390087</v>
      </c>
      <c r="AI9" s="131">
        <f t="shared" si="1"/>
        <v>1.1069797782126551</v>
      </c>
      <c r="AJ9" s="131">
        <f t="shared" si="1"/>
        <v>10.355555555555554</v>
      </c>
      <c r="AK9" s="131">
        <f t="shared" si="1"/>
        <v>-0.90287769784172667</v>
      </c>
      <c r="AL9" s="132">
        <f t="shared" si="1"/>
        <v>-2.3948820873055698</v>
      </c>
      <c r="AM9" s="133">
        <f t="shared" si="2"/>
        <v>-0.61459163636783809</v>
      </c>
      <c r="AN9" s="133">
        <f t="shared" si="2"/>
        <v>-1.5652581958505891</v>
      </c>
      <c r="AO9" s="133">
        <f t="shared" si="2"/>
        <v>-35.230396410592164</v>
      </c>
      <c r="AP9" s="133">
        <f t="shared" si="2"/>
        <v>-1.8399109119245156</v>
      </c>
      <c r="AQ9" s="134">
        <f t="shared" si="3"/>
        <v>-2.485650270296591E-2</v>
      </c>
      <c r="AR9" s="134">
        <f t="shared" si="3"/>
        <v>-0.14456544670840038</v>
      </c>
      <c r="AS9" s="134">
        <f t="shared" si="3"/>
        <v>0.10813721029916093</v>
      </c>
      <c r="AT9" s="134">
        <f t="shared" si="3"/>
        <v>2.1232184660408146E-2</v>
      </c>
      <c r="AU9" s="134">
        <f t="shared" si="3"/>
        <v>-5.3432449299816373E-2</v>
      </c>
      <c r="AV9" s="134">
        <f t="shared" si="3"/>
        <v>-0.37688300273788466</v>
      </c>
      <c r="AW9" s="134">
        <f t="shared" si="3"/>
        <v>-3.428482538325436</v>
      </c>
      <c r="AX9" s="134">
        <f t="shared" si="3"/>
        <v>0.45044323674187581</v>
      </c>
      <c r="AY9" s="134">
        <f t="shared" si="3"/>
        <v>1.1672872885060745</v>
      </c>
      <c r="AZ9" s="134"/>
      <c r="BA9" s="135">
        <f>IFERROR(IF(Q9&gt;INPUT!$H$37, 1, 0),0)</f>
        <v>1</v>
      </c>
      <c r="BB9" s="136">
        <f>IFERROR(IF(AM9&gt;INPUT!$I$37, 1, 0),0)</f>
        <v>0</v>
      </c>
      <c r="BC9" s="137"/>
      <c r="BD9" s="157">
        <f t="shared" si="6"/>
        <v>0.75</v>
      </c>
      <c r="BE9" s="138"/>
      <c r="BF9" s="87">
        <f>IFERROR(IF(Q9&lt;INPUT!$H$39, -1, 0),0)</f>
        <v>0</v>
      </c>
      <c r="BG9" s="87">
        <f>IFERROR(IF(AM9&lt;INPUT!$I$39, -1, 0),0)</f>
        <v>-1</v>
      </c>
      <c r="BH9" s="153">
        <f t="shared" si="7"/>
        <v>-0.25</v>
      </c>
      <c r="BJ9" s="153">
        <f t="shared" si="8"/>
        <v>0.5</v>
      </c>
      <c r="BK9" s="153">
        <f t="shared" si="9"/>
        <v>0</v>
      </c>
      <c r="BL9" s="153">
        <f t="shared" si="4"/>
        <v>0.5</v>
      </c>
      <c r="BM9" s="3" cm="1">
        <f t="array" ref="BM9">+_xlfn.PERCENTRANK.EXC(_xlfn._xlws.FILTER($BL:$BL, ISNUMBER($BL:$BL)),BL9)*100</f>
        <v>48.3</v>
      </c>
    </row>
    <row r="10" spans="1:65" ht="14.4" x14ac:dyDescent="0.3">
      <c r="A10" t="s">
        <v>60</v>
      </c>
      <c r="B10" s="128" cm="1">
        <f t="array" ref="B10:O10">_xll.FDSRZ(A10,"FF_EPS(QTR_R,0,0-13Q,FQ)")</f>
        <v>0.8518</v>
      </c>
      <c r="C10" s="128">
        <v>1.0287999999999999</v>
      </c>
      <c r="D10" s="128">
        <v>1.1378999999999999</v>
      </c>
      <c r="E10" s="128">
        <v>0.89559999999999995</v>
      </c>
      <c r="F10" s="128">
        <v>-0.40210000000000001</v>
      </c>
      <c r="G10" s="128">
        <v>0.44190000000000002</v>
      </c>
      <c r="H10" s="128">
        <v>0.28370000000000001</v>
      </c>
      <c r="I10" s="128">
        <v>0.82530000000000003</v>
      </c>
      <c r="J10" s="128">
        <v>0.77349999999999997</v>
      </c>
      <c r="K10" s="128">
        <v>0.81520000000000004</v>
      </c>
      <c r="L10" s="128">
        <v>0.87970000000000004</v>
      </c>
      <c r="M10" s="128">
        <v>0.77180000000000004</v>
      </c>
      <c r="N10" s="128">
        <v>0.69740000000000002</v>
      </c>
      <c r="O10" s="128">
        <v>0.59319999999999995</v>
      </c>
      <c r="P10" s="128"/>
      <c r="Q10" s="129">
        <f t="shared" si="5"/>
        <v>1</v>
      </c>
      <c r="R10" s="129">
        <f t="shared" si="0"/>
        <v>1.328128535867843</v>
      </c>
      <c r="S10" s="129">
        <f t="shared" si="0"/>
        <v>3.0109270356009867</v>
      </c>
      <c r="T10" s="129">
        <f t="shared" si="0"/>
        <v>8.5181146249848405E-2</v>
      </c>
      <c r="U10" s="129">
        <f t="shared" si="0"/>
        <v>-1</v>
      </c>
      <c r="V10" s="129">
        <f t="shared" si="0"/>
        <v>-0.45792443572129538</v>
      </c>
      <c r="W10" s="129">
        <f t="shared" si="0"/>
        <v>-0.67750369444128689</v>
      </c>
      <c r="X10" s="129">
        <f t="shared" si="0"/>
        <v>6.9318476289194075E-2</v>
      </c>
      <c r="Y10" s="130">
        <f t="shared" si="0"/>
        <v>0.10911958703756808</v>
      </c>
      <c r="AA10" s="129">
        <f t="shared" si="1"/>
        <v>-0.1720451010886469</v>
      </c>
      <c r="AB10" s="131">
        <f t="shared" si="1"/>
        <v>-9.5878372440460491E-2</v>
      </c>
      <c r="AC10" s="131">
        <f t="shared" si="1"/>
        <v>0.27054488610987049</v>
      </c>
      <c r="AD10" s="131">
        <f t="shared" si="1"/>
        <v>-3.2273066401392687</v>
      </c>
      <c r="AE10" s="131">
        <f t="shared" si="1"/>
        <v>-1.9099343742928263</v>
      </c>
      <c r="AF10" s="131">
        <f t="shared" si="1"/>
        <v>0.55763130066972155</v>
      </c>
      <c r="AG10" s="131">
        <f t="shared" si="1"/>
        <v>-0.65624621349812196</v>
      </c>
      <c r="AH10" s="131">
        <f t="shared" si="1"/>
        <v>6.6968325791855188E-2</v>
      </c>
      <c r="AI10" s="131">
        <f t="shared" si="1"/>
        <v>-5.1153091265947137E-2</v>
      </c>
      <c r="AJ10" s="131">
        <f t="shared" si="1"/>
        <v>-7.3320450153461447E-2</v>
      </c>
      <c r="AK10" s="131">
        <f t="shared" si="1"/>
        <v>0.13980305778699154</v>
      </c>
      <c r="AL10" s="132">
        <f t="shared" si="1"/>
        <v>0.10668196157155152</v>
      </c>
      <c r="AM10" s="133">
        <f t="shared" si="2"/>
        <v>2</v>
      </c>
      <c r="AN10" s="133">
        <f t="shared" si="2"/>
        <v>1.7860529715891382</v>
      </c>
      <c r="AO10" s="133">
        <f t="shared" si="2"/>
        <v>3.6884307300422736</v>
      </c>
      <c r="AP10" s="133">
        <f t="shared" si="2"/>
        <v>1.586266996065433E-2</v>
      </c>
      <c r="AQ10" s="134">
        <f t="shared" si="3"/>
        <v>1.018420513016874</v>
      </c>
      <c r="AR10" s="134">
        <f t="shared" si="3"/>
        <v>0.60468533395078872</v>
      </c>
      <c r="AS10" s="134">
        <f t="shared" si="3"/>
        <v>-9.5695471519950726E-2</v>
      </c>
      <c r="AT10" s="134">
        <f t="shared" si="3"/>
        <v>-0.85702014221371547</v>
      </c>
      <c r="AU10" s="134">
        <f t="shared" si="3"/>
        <v>-0.65896756669489376</v>
      </c>
      <c r="AV10" s="134">
        <f t="shared" si="3"/>
        <v>0.20292813064522289</v>
      </c>
      <c r="AW10" s="134">
        <f t="shared" si="3"/>
        <v>-0.19430858778155349</v>
      </c>
      <c r="AX10" s="134">
        <f t="shared" si="3"/>
        <v>-2.427824399837878E-2</v>
      </c>
      <c r="AY10" s="134">
        <f t="shared" si="3"/>
        <v>-5.2611684279166217E-2</v>
      </c>
      <c r="AZ10" s="134"/>
      <c r="BA10" s="135">
        <f>IFERROR(IF(Q10&gt;INPUT!$H$37, 1, 0),0)</f>
        <v>1</v>
      </c>
      <c r="BB10" s="136">
        <f>IFERROR(IF(AM10&gt;INPUT!$I$37, 1, 0),0)</f>
        <v>1</v>
      </c>
      <c r="BC10" s="137"/>
      <c r="BD10" s="157">
        <f t="shared" si="6"/>
        <v>1</v>
      </c>
      <c r="BE10" s="138"/>
      <c r="BF10" s="87">
        <f>IFERROR(IF(Q10&lt;INPUT!$H$39, -1, 0),0)</f>
        <v>0</v>
      </c>
      <c r="BG10" s="87">
        <f>IFERROR(IF(AM10&lt;INPUT!$I$39, -1, 0),0)</f>
        <v>0</v>
      </c>
      <c r="BH10" s="153">
        <f t="shared" si="7"/>
        <v>0</v>
      </c>
      <c r="BJ10" s="153">
        <f t="shared" si="8"/>
        <v>1</v>
      </c>
      <c r="BK10" s="153">
        <f t="shared" si="9"/>
        <v>4</v>
      </c>
      <c r="BL10" s="153">
        <f t="shared" si="4"/>
        <v>1</v>
      </c>
      <c r="BM10" s="3" cm="1">
        <f t="array" ref="BM10">+_xlfn.PERCENTRANK.EXC(_xlfn._xlws.FILTER($BL:$BL, ISNUMBER($BL:$BL)),BL10)*100</f>
        <v>74.099999999999994</v>
      </c>
    </row>
    <row r="11" spans="1:65" ht="14.4" x14ac:dyDescent="0.3">
      <c r="A11" t="s">
        <v>61</v>
      </c>
      <c r="B11" s="128" cm="1">
        <f t="array" ref="B11:O11">_xll.FDSRZ(A11,"FF_EPS(QTR_R,0,0-13Q,FQ)")</f>
        <v>7.1349999999999998</v>
      </c>
      <c r="C11" s="128">
        <v>6.4261999999999997</v>
      </c>
      <c r="D11" s="128">
        <v>8.0176999999999996</v>
      </c>
      <c r="E11" s="128">
        <v>6.0338000000000003</v>
      </c>
      <c r="F11" s="128">
        <v>5.1589999999999998</v>
      </c>
      <c r="G11" s="128">
        <v>4.7119999999999997</v>
      </c>
      <c r="H11" s="128">
        <v>5.3296999999999999</v>
      </c>
      <c r="I11" s="128">
        <v>4.3857999999999997</v>
      </c>
      <c r="J11" s="128">
        <v>2.9815999999999998</v>
      </c>
      <c r="K11" s="128">
        <v>2.1991999999999998</v>
      </c>
      <c r="L11" s="128">
        <v>1.7621</v>
      </c>
      <c r="M11" s="128">
        <v>1.6355999999999999</v>
      </c>
      <c r="N11" s="128">
        <v>2.4647999999999999</v>
      </c>
      <c r="O11" s="128">
        <v>2.7225000000000001</v>
      </c>
      <c r="P11" s="128"/>
      <c r="Q11" s="129">
        <f t="shared" si="5"/>
        <v>0.38301996510951741</v>
      </c>
      <c r="R11" s="129">
        <f t="shared" si="0"/>
        <v>0.36379456706281843</v>
      </c>
      <c r="S11" s="129">
        <f t="shared" si="0"/>
        <v>0.50434358406664526</v>
      </c>
      <c r="T11" s="129">
        <f t="shared" si="0"/>
        <v>0.37575812850563195</v>
      </c>
      <c r="U11" s="129">
        <f t="shared" si="0"/>
        <v>0.73027904480815664</v>
      </c>
      <c r="V11" s="129">
        <f t="shared" si="0"/>
        <v>1.1425973081120406</v>
      </c>
      <c r="W11" s="129">
        <f t="shared" si="0"/>
        <v>2.0246297031950511</v>
      </c>
      <c r="X11" s="129">
        <f t="shared" si="0"/>
        <v>1.6814624602592319</v>
      </c>
      <c r="Y11" s="130">
        <f t="shared" si="0"/>
        <v>0.20967218435572854</v>
      </c>
      <c r="AA11" s="129">
        <f t="shared" si="1"/>
        <v>0.11029846565621981</v>
      </c>
      <c r="AB11" s="131">
        <f t="shared" si="1"/>
        <v>-0.19849832246155386</v>
      </c>
      <c r="AC11" s="131">
        <f t="shared" si="1"/>
        <v>0.32879777254797959</v>
      </c>
      <c r="AD11" s="131">
        <f t="shared" si="1"/>
        <v>0.16956774568714872</v>
      </c>
      <c r="AE11" s="131">
        <f t="shared" si="1"/>
        <v>9.4864176570458314E-2</v>
      </c>
      <c r="AF11" s="131">
        <f t="shared" si="1"/>
        <v>-0.1158977053117437</v>
      </c>
      <c r="AG11" s="131">
        <f t="shared" si="1"/>
        <v>0.21521729217018559</v>
      </c>
      <c r="AH11" s="131">
        <f t="shared" si="1"/>
        <v>0.4709551918433057</v>
      </c>
      <c r="AI11" s="131">
        <f t="shared" si="1"/>
        <v>0.35576573299381598</v>
      </c>
      <c r="AJ11" s="131">
        <f t="shared" si="1"/>
        <v>0.24805629646444571</v>
      </c>
      <c r="AK11" s="131">
        <f t="shared" si="1"/>
        <v>7.7341648324773749E-2</v>
      </c>
      <c r="AL11" s="132">
        <f t="shared" si="1"/>
        <v>-0.33641674780915287</v>
      </c>
      <c r="AM11" s="133">
        <f t="shared" si="2"/>
        <v>-0.34725907969863923</v>
      </c>
      <c r="AN11" s="133">
        <f t="shared" si="2"/>
        <v>-0.7788027410492222</v>
      </c>
      <c r="AO11" s="133">
        <f t="shared" si="2"/>
        <v>-1.5202861191284058</v>
      </c>
      <c r="AP11" s="133">
        <f t="shared" si="2"/>
        <v>-1.3057043317535999</v>
      </c>
      <c r="AQ11" s="134">
        <f t="shared" si="3"/>
        <v>-1.9756426676976302E-2</v>
      </c>
      <c r="AR11" s="134">
        <f t="shared" si="3"/>
        <v>-9.7787499677337394E-2</v>
      </c>
      <c r="AS11" s="134">
        <f t="shared" si="3"/>
        <v>0.14823182595324111</v>
      </c>
      <c r="AT11" s="134">
        <f t="shared" si="3"/>
        <v>-1.521651549434562E-2</v>
      </c>
      <c r="AU11" s="134">
        <f t="shared" si="3"/>
        <v>-0.12536367175761581</v>
      </c>
      <c r="AV11" s="134">
        <f t="shared" si="3"/>
        <v>-0.15722114610185323</v>
      </c>
      <c r="AW11" s="134">
        <f t="shared" si="3"/>
        <v>-1.0946334764753374E-2</v>
      </c>
      <c r="AX11" s="134">
        <f t="shared" si="3"/>
        <v>0.13120451450617732</v>
      </c>
      <c r="AY11" s="134">
        <f t="shared" si="3"/>
        <v>0.23072749360098962</v>
      </c>
      <c r="AZ11" s="134"/>
      <c r="BA11" s="135">
        <f>IFERROR(IF(Q11&gt;INPUT!$H$37, 1, 0),0)</f>
        <v>1</v>
      </c>
      <c r="BB11" s="136">
        <f>IFERROR(IF(AM11&gt;INPUT!$I$37, 1, 0),0)</f>
        <v>0</v>
      </c>
      <c r="BC11" s="137"/>
      <c r="BD11" s="157">
        <f t="shared" si="6"/>
        <v>0.75</v>
      </c>
      <c r="BE11" s="138"/>
      <c r="BF11" s="87">
        <f>IFERROR(IF(Q11&lt;INPUT!$H$39, -1, 0),0)</f>
        <v>0</v>
      </c>
      <c r="BG11" s="87">
        <f>IFERROR(IF(AM11&lt;INPUT!$I$39, -1, 0),0)</f>
        <v>-1</v>
      </c>
      <c r="BH11" s="153">
        <f t="shared" si="7"/>
        <v>-0.25</v>
      </c>
      <c r="BJ11" s="153">
        <f t="shared" si="8"/>
        <v>0.5</v>
      </c>
      <c r="BK11" s="153">
        <f t="shared" si="9"/>
        <v>0</v>
      </c>
      <c r="BL11" s="153">
        <f t="shared" si="4"/>
        <v>0.5</v>
      </c>
      <c r="BM11" s="3" cm="1">
        <f t="array" ref="BM11">+_xlfn.PERCENTRANK.EXC(_xlfn._xlws.FILTER($BL:$BL, ISNUMBER($BL:$BL)),BL11)*100</f>
        <v>48.3</v>
      </c>
    </row>
    <row r="12" spans="1:65" ht="14.4" x14ac:dyDescent="0.3">
      <c r="A12" t="s">
        <v>62</v>
      </c>
      <c r="B12" s="128" cm="1">
        <f t="array" ref="B12:O12">_xll.FDSRZ(A12,"FF_EPS(QTR_R,0,0-13Q,FQ)")</f>
        <v>0.35410000000000003</v>
      </c>
      <c r="C12" s="128">
        <v>0.39560000000000001</v>
      </c>
      <c r="D12" s="128">
        <v>0.35870000000000002</v>
      </c>
      <c r="E12" s="128">
        <v>0.40350000000000003</v>
      </c>
      <c r="F12" s="128">
        <v>0.43880000000000002</v>
      </c>
      <c r="G12" s="128">
        <v>0.42720000000000002</v>
      </c>
      <c r="H12" s="128">
        <v>0.42520000000000002</v>
      </c>
      <c r="I12" s="128">
        <v>0.51060000000000005</v>
      </c>
      <c r="J12" s="128">
        <v>0.4501</v>
      </c>
      <c r="K12" s="128">
        <v>0.48559999999999998</v>
      </c>
      <c r="L12" s="128">
        <v>0.5181</v>
      </c>
      <c r="M12" s="128">
        <v>0.6452</v>
      </c>
      <c r="N12" s="128">
        <v>0.71819999999999995</v>
      </c>
      <c r="O12" s="128">
        <v>0.58709999999999996</v>
      </c>
      <c r="P12" s="128"/>
      <c r="Q12" s="129">
        <f t="shared" si="5"/>
        <v>-0.1930264357338195</v>
      </c>
      <c r="R12" s="129">
        <f t="shared" si="0"/>
        <v>-7.3970037453183535E-2</v>
      </c>
      <c r="S12" s="129">
        <f t="shared" si="0"/>
        <v>-0.1563969896519285</v>
      </c>
      <c r="T12" s="129">
        <f t="shared" si="0"/>
        <v>-0.20975323149236191</v>
      </c>
      <c r="U12" s="129">
        <f t="shared" si="0"/>
        <v>-2.5105532103976813E-2</v>
      </c>
      <c r="V12" s="129">
        <f t="shared" si="0"/>
        <v>-0.12026359143327836</v>
      </c>
      <c r="W12" s="129">
        <f t="shared" si="0"/>
        <v>-0.17930901370391816</v>
      </c>
      <c r="X12" s="129">
        <f t="shared" si="0"/>
        <v>-0.20861748295102289</v>
      </c>
      <c r="Y12" s="130">
        <f t="shared" si="0"/>
        <v>-0.37329434697855746</v>
      </c>
      <c r="AA12" s="129">
        <f t="shared" si="1"/>
        <v>-0.10490394337714859</v>
      </c>
      <c r="AB12" s="131">
        <f t="shared" si="1"/>
        <v>0.10287148034569271</v>
      </c>
      <c r="AC12" s="131">
        <f t="shared" si="1"/>
        <v>-0.1110285006195787</v>
      </c>
      <c r="AD12" s="131">
        <f t="shared" si="1"/>
        <v>-8.044667274384687E-2</v>
      </c>
      <c r="AE12" s="131">
        <f t="shared" si="1"/>
        <v>2.7153558052434468E-2</v>
      </c>
      <c r="AF12" s="131">
        <f t="shared" si="1"/>
        <v>4.7036688617121403E-3</v>
      </c>
      <c r="AG12" s="131">
        <f t="shared" si="1"/>
        <v>-0.1672542107324716</v>
      </c>
      <c r="AH12" s="131">
        <f t="shared" si="1"/>
        <v>0.13441457453899153</v>
      </c>
      <c r="AI12" s="131">
        <f t="shared" si="1"/>
        <v>-7.3105436573311366E-2</v>
      </c>
      <c r="AJ12" s="131">
        <f t="shared" si="1"/>
        <v>-6.2729202856591448E-2</v>
      </c>
      <c r="AK12" s="131">
        <f t="shared" si="1"/>
        <v>-0.19699318040917546</v>
      </c>
      <c r="AL12" s="132">
        <f t="shared" si="1"/>
        <v>-0.10164299637983842</v>
      </c>
      <c r="AM12" s="133">
        <f t="shared" si="2"/>
        <v>-0.16792090362984269</v>
      </c>
      <c r="AN12" s="133">
        <f t="shared" si="2"/>
        <v>4.6293553980094826E-2</v>
      </c>
      <c r="AO12" s="133">
        <f t="shared" si="2"/>
        <v>2.2912024051989666E-2</v>
      </c>
      <c r="AP12" s="133">
        <f t="shared" si="2"/>
        <v>-1.1357485413390211E-3</v>
      </c>
      <c r="AQ12" s="134">
        <f t="shared" si="3"/>
        <v>-8.1524235444339066E-3</v>
      </c>
      <c r="AR12" s="134">
        <f t="shared" si="3"/>
        <v>2.5239307431086079E-2</v>
      </c>
      <c r="AS12" s="134">
        <f t="shared" si="3"/>
        <v>-3.8577389827096943E-2</v>
      </c>
      <c r="AT12" s="134">
        <f t="shared" si="3"/>
        <v>2.8935845996208243E-2</v>
      </c>
      <c r="AU12" s="134">
        <f t="shared" si="3"/>
        <v>-3.5753672162185689E-2</v>
      </c>
      <c r="AV12" s="134">
        <f t="shared" si="3"/>
        <v>2.5936368478341174E-2</v>
      </c>
      <c r="AW12" s="134">
        <f t="shared" si="3"/>
        <v>-3.4841669291960052E-2</v>
      </c>
      <c r="AX12" s="134">
        <f t="shared" si="3"/>
        <v>0.11046925164938899</v>
      </c>
      <c r="AY12" s="134">
        <f t="shared" si="3"/>
        <v>9.5125199355090284E-3</v>
      </c>
      <c r="AZ12" s="134"/>
      <c r="BA12" s="135">
        <f>IFERROR(IF(Q12&gt;INPUT!$H$37, 1, 0),0)</f>
        <v>0</v>
      </c>
      <c r="BB12" s="136">
        <f>IFERROR(IF(AM12&gt;INPUT!$I$37, 1, 0),0)</f>
        <v>0</v>
      </c>
      <c r="BC12" s="137"/>
      <c r="BD12" s="157">
        <f t="shared" si="6"/>
        <v>0</v>
      </c>
      <c r="BE12" s="138"/>
      <c r="BF12" s="87">
        <f>IFERROR(IF(Q12&lt;INPUT!$H$39, -1, 0),0)</f>
        <v>-1</v>
      </c>
      <c r="BG12" s="87">
        <f>IFERROR(IF(AM12&lt;INPUT!$I$39, -1, 0),0)</f>
        <v>-1</v>
      </c>
      <c r="BH12" s="153">
        <f t="shared" si="7"/>
        <v>-1</v>
      </c>
      <c r="BJ12" s="153">
        <f t="shared" si="8"/>
        <v>-1</v>
      </c>
      <c r="BK12" s="153">
        <f t="shared" si="9"/>
        <v>2</v>
      </c>
      <c r="BL12" s="153">
        <f t="shared" si="4"/>
        <v>-1</v>
      </c>
      <c r="BM12" s="3" cm="1">
        <f t="array" ref="BM12">+_xlfn.PERCENTRANK.EXC(_xlfn._xlws.FILTER($BL:$BL, ISNUMBER($BL:$BL)),BL12)*100</f>
        <v>3.2</v>
      </c>
    </row>
    <row r="13" spans="1:65" ht="14.4" x14ac:dyDescent="0.3">
      <c r="A13" t="s">
        <v>63</v>
      </c>
      <c r="B13" s="128" cm="1">
        <f t="array" ref="B13:O13">_xll.FDSRZ(A13,"FF_EPS(QTR_R,0,0-13Q,FQ)")</f>
        <v>0.33300000000000002</v>
      </c>
      <c r="C13" s="128">
        <v>0.1162</v>
      </c>
      <c r="D13" s="128">
        <v>0.65800000000000003</v>
      </c>
      <c r="E13" s="128">
        <v>0.61970000000000003</v>
      </c>
      <c r="F13" s="128">
        <v>0.4022</v>
      </c>
      <c r="G13" s="128">
        <v>0.41099999999999998</v>
      </c>
      <c r="H13" s="128">
        <v>2.27</v>
      </c>
      <c r="I13" s="128">
        <v>0.52990000000000004</v>
      </c>
      <c r="J13" s="128">
        <v>0.7772</v>
      </c>
      <c r="K13" s="128">
        <v>0.72609999999999997</v>
      </c>
      <c r="L13" s="128">
        <v>1.0723</v>
      </c>
      <c r="M13" s="128">
        <v>0.94920000000000004</v>
      </c>
      <c r="N13" s="128">
        <v>0.65110000000000001</v>
      </c>
      <c r="O13" s="128">
        <v>0.95450000000000002</v>
      </c>
      <c r="P13" s="128"/>
      <c r="Q13" s="129">
        <f t="shared" si="5"/>
        <v>-0.17205370462456482</v>
      </c>
      <c r="R13" s="129">
        <f t="shared" si="0"/>
        <v>-0.71727493917274932</v>
      </c>
      <c r="S13" s="129">
        <f t="shared" si="0"/>
        <v>-0.71013215859030843</v>
      </c>
      <c r="T13" s="129">
        <f t="shared" si="0"/>
        <v>0.16946593696923951</v>
      </c>
      <c r="U13" s="129">
        <f t="shared" si="0"/>
        <v>-0.48250128667009784</v>
      </c>
      <c r="V13" s="129">
        <f t="shared" si="0"/>
        <v>-0.43396226415094341</v>
      </c>
      <c r="W13" s="129">
        <f t="shared" si="0"/>
        <v>1.1169448848270074</v>
      </c>
      <c r="X13" s="129">
        <f t="shared" si="0"/>
        <v>-0.44174041297935107</v>
      </c>
      <c r="Y13" s="130">
        <f t="shared" si="0"/>
        <v>0.19367224696667185</v>
      </c>
      <c r="AA13" s="129">
        <f t="shared" si="1"/>
        <v>1.8657487091222031</v>
      </c>
      <c r="AB13" s="131">
        <f t="shared" si="1"/>
        <v>-0.82340425531914896</v>
      </c>
      <c r="AC13" s="131">
        <f t="shared" si="1"/>
        <v>6.1804098757463288E-2</v>
      </c>
      <c r="AD13" s="131">
        <f t="shared" si="1"/>
        <v>0.54077573346593732</v>
      </c>
      <c r="AE13" s="131">
        <f t="shared" si="1"/>
        <v>-2.1411192214111807E-2</v>
      </c>
      <c r="AF13" s="131">
        <f t="shared" si="1"/>
        <v>-0.81894273127753303</v>
      </c>
      <c r="AG13" s="131">
        <f t="shared" si="1"/>
        <v>3.2838271371956971</v>
      </c>
      <c r="AH13" s="131">
        <f t="shared" si="1"/>
        <v>-0.31819351518270711</v>
      </c>
      <c r="AI13" s="131">
        <f t="shared" si="1"/>
        <v>7.0375981269797494E-2</v>
      </c>
      <c r="AJ13" s="131">
        <f t="shared" si="1"/>
        <v>-0.32285740930709694</v>
      </c>
      <c r="AK13" s="131">
        <f t="shared" si="1"/>
        <v>0.12968815844922044</v>
      </c>
      <c r="AL13" s="132">
        <f t="shared" si="1"/>
        <v>0.45784057748425755</v>
      </c>
      <c r="AM13" s="133">
        <f t="shared" si="2"/>
        <v>0.31044758204553302</v>
      </c>
      <c r="AN13" s="133">
        <f t="shared" si="2"/>
        <v>-0.2833126750218059</v>
      </c>
      <c r="AO13" s="133">
        <f t="shared" si="2"/>
        <v>-1.8270770434173158</v>
      </c>
      <c r="AP13" s="133">
        <f t="shared" si="2"/>
        <v>0.61120634994859058</v>
      </c>
      <c r="AQ13" s="134">
        <f t="shared" si="3"/>
        <v>0.44165765855208861</v>
      </c>
      <c r="AR13" s="134">
        <f t="shared" si="3"/>
        <v>-0.26733102103501238</v>
      </c>
      <c r="AS13" s="134">
        <f t="shared" si="3"/>
        <v>0.29358227667833209</v>
      </c>
      <c r="AT13" s="134">
        <f t="shared" si="3"/>
        <v>-0.91435046790991992</v>
      </c>
      <c r="AU13" s="134">
        <f t="shared" si="3"/>
        <v>9.8927440989531767E-2</v>
      </c>
      <c r="AV13" s="134">
        <f t="shared" si="3"/>
        <v>-0.29643957084910999</v>
      </c>
      <c r="AW13" s="134">
        <f t="shared" si="3"/>
        <v>1.2022281821675977</v>
      </c>
      <c r="AX13" s="134">
        <f t="shared" si="3"/>
        <v>-0.14929389121064252</v>
      </c>
      <c r="AY13" s="134">
        <f t="shared" si="3"/>
        <v>-0.12915486540482002</v>
      </c>
      <c r="AZ13" s="134"/>
      <c r="BA13" s="135">
        <f>IFERROR(IF(Q13&gt;INPUT!$H$37, 1, 0),0)</f>
        <v>0</v>
      </c>
      <c r="BB13" s="136">
        <f>IFERROR(IF(AM13&gt;INPUT!$I$37, 1, 0),0)</f>
        <v>1</v>
      </c>
      <c r="BC13" s="137"/>
      <c r="BD13" s="157">
        <f t="shared" si="6"/>
        <v>0.25</v>
      </c>
      <c r="BE13" s="138"/>
      <c r="BF13" s="87">
        <f>IFERROR(IF(Q13&lt;INPUT!$H$39, -1, 0),0)</f>
        <v>-1</v>
      </c>
      <c r="BG13" s="87">
        <f>IFERROR(IF(AM13&lt;INPUT!$I$39, -1, 0),0)</f>
        <v>0</v>
      </c>
      <c r="BH13" s="153">
        <f t="shared" si="7"/>
        <v>-0.75</v>
      </c>
      <c r="BJ13" s="153">
        <f t="shared" si="8"/>
        <v>-0.5</v>
      </c>
      <c r="BK13" s="153">
        <f t="shared" si="9"/>
        <v>2</v>
      </c>
      <c r="BL13" s="153">
        <f t="shared" si="4"/>
        <v>-0.5</v>
      </c>
      <c r="BM13" s="3" cm="1">
        <f t="array" ref="BM13">+_xlfn.PERCENTRANK.EXC(_xlfn._xlws.FILTER($BL:$BL, ISNUMBER($BL:$BL)),BL13)*100</f>
        <v>28.999999999999996</v>
      </c>
    </row>
    <row r="14" spans="1:65" ht="14.4" x14ac:dyDescent="0.3">
      <c r="A14" t="s">
        <v>64</v>
      </c>
      <c r="B14" s="128" cm="1">
        <f t="array" ref="B14:O14">_xll.FDSRZ(A14,"FF_EPS(QTR_R,0,0-13Q,FQ)")</f>
        <v>15.3606</v>
      </c>
      <c r="C14" s="128">
        <v>13.945600000000001</v>
      </c>
      <c r="D14" s="128">
        <v>14.451599999999999</v>
      </c>
      <c r="E14" s="128">
        <v>12.5456</v>
      </c>
      <c r="F14" s="128">
        <v>9.5586000000000002</v>
      </c>
      <c r="G14" s="128">
        <v>8.6961999999999993</v>
      </c>
      <c r="H14" s="128">
        <v>9.2052999999999994</v>
      </c>
      <c r="I14" s="128">
        <v>8.1374999999999993</v>
      </c>
      <c r="J14" s="128">
        <v>7.0113000000000003</v>
      </c>
      <c r="K14" s="128">
        <v>7.9828000000000001</v>
      </c>
      <c r="L14" s="128">
        <v>11.4115</v>
      </c>
      <c r="M14" s="128">
        <v>10.832100000000001</v>
      </c>
      <c r="N14" s="128">
        <v>9.1414000000000009</v>
      </c>
      <c r="O14" s="128">
        <v>7.8185000000000002</v>
      </c>
      <c r="P14" s="128"/>
      <c r="Q14" s="129">
        <f t="shared" si="5"/>
        <v>0.60699265582825923</v>
      </c>
      <c r="R14" s="129">
        <f t="shared" si="0"/>
        <v>0.6036429704928592</v>
      </c>
      <c r="S14" s="129">
        <f t="shared" si="0"/>
        <v>0.56992167555647288</v>
      </c>
      <c r="T14" s="129">
        <f t="shared" si="0"/>
        <v>0.54170199692780363</v>
      </c>
      <c r="U14" s="129">
        <f t="shared" si="0"/>
        <v>0.36331350819391561</v>
      </c>
      <c r="V14" s="129">
        <f t="shared" si="0"/>
        <v>8.936713934960161E-2</v>
      </c>
      <c r="W14" s="129">
        <f t="shared" si="0"/>
        <v>-0.19333128861236482</v>
      </c>
      <c r="X14" s="129">
        <f t="shared" si="0"/>
        <v>-0.24876062813304911</v>
      </c>
      <c r="Y14" s="130">
        <f t="shared" si="0"/>
        <v>-0.2330168245564137</v>
      </c>
      <c r="AA14" s="129">
        <f t="shared" si="1"/>
        <v>0.10146569527306104</v>
      </c>
      <c r="AB14" s="131">
        <f t="shared" si="1"/>
        <v>-3.5013424119128556E-2</v>
      </c>
      <c r="AC14" s="131">
        <f t="shared" si="1"/>
        <v>0.15192577477362579</v>
      </c>
      <c r="AD14" s="131">
        <f t="shared" si="1"/>
        <v>0.31249346138555856</v>
      </c>
      <c r="AE14" s="131">
        <f t="shared" si="1"/>
        <v>9.9169752305604764E-2</v>
      </c>
      <c r="AF14" s="131">
        <f t="shared" si="1"/>
        <v>-5.5305095977317476E-2</v>
      </c>
      <c r="AG14" s="131">
        <f t="shared" si="1"/>
        <v>0.13121966205837166</v>
      </c>
      <c r="AH14" s="131">
        <f t="shared" si="1"/>
        <v>0.16062641735484129</v>
      </c>
      <c r="AI14" s="131">
        <f t="shared" si="1"/>
        <v>-0.12169915317933555</v>
      </c>
      <c r="AJ14" s="131">
        <f t="shared" si="1"/>
        <v>-0.30046006221793808</v>
      </c>
      <c r="AK14" s="131">
        <f t="shared" si="1"/>
        <v>5.3489166458950743E-2</v>
      </c>
      <c r="AL14" s="132">
        <f t="shared" si="1"/>
        <v>0.18494978887260149</v>
      </c>
      <c r="AM14" s="133">
        <f t="shared" si="2"/>
        <v>0.24367914763434362</v>
      </c>
      <c r="AN14" s="133">
        <f t="shared" si="2"/>
        <v>0.51427583114325759</v>
      </c>
      <c r="AO14" s="133">
        <f t="shared" si="2"/>
        <v>0.7632529641688377</v>
      </c>
      <c r="AP14" s="133">
        <f t="shared" si="2"/>
        <v>0.79046262506085274</v>
      </c>
      <c r="AQ14" s="134">
        <f t="shared" si="3"/>
        <v>-7.0342588704165848E-2</v>
      </c>
      <c r="AR14" s="134">
        <f t="shared" si="3"/>
        <v>-4.4727725474911106E-2</v>
      </c>
      <c r="AS14" s="134">
        <f t="shared" si="3"/>
        <v>6.9076956916981097E-2</v>
      </c>
      <c r="AT14" s="134">
        <f t="shared" si="3"/>
        <v>6.042459977572897E-2</v>
      </c>
      <c r="AU14" s="134">
        <f t="shared" si="3"/>
        <v>-2.0485555016412173E-2</v>
      </c>
      <c r="AV14" s="134">
        <f t="shared" si="3"/>
        <v>2.2131352400672689E-2</v>
      </c>
      <c r="AW14" s="134">
        <f t="shared" si="3"/>
        <v>0.14389324142543658</v>
      </c>
      <c r="AX14" s="134">
        <f t="shared" si="3"/>
        <v>3.5712416965296853E-2</v>
      </c>
      <c r="AY14" s="134">
        <f t="shared" si="3"/>
        <v>-0.10221631401731235</v>
      </c>
      <c r="AZ14" s="134"/>
      <c r="BA14" s="135">
        <f>IFERROR(IF(Q14&gt;INPUT!$H$37, 1, 0),0)</f>
        <v>1</v>
      </c>
      <c r="BB14" s="136">
        <f>IFERROR(IF(AM14&gt;INPUT!$I$37, 1, 0),0)</f>
        <v>1</v>
      </c>
      <c r="BC14" s="137"/>
      <c r="BD14" s="157">
        <f t="shared" si="6"/>
        <v>1</v>
      </c>
      <c r="BE14" s="138"/>
      <c r="BF14" s="87">
        <f>IFERROR(IF(Q14&lt;INPUT!$H$39, -1, 0),0)</f>
        <v>0</v>
      </c>
      <c r="BG14" s="87">
        <f>IFERROR(IF(AM14&lt;INPUT!$I$39, -1, 0),0)</f>
        <v>0</v>
      </c>
      <c r="BH14" s="153">
        <f t="shared" si="7"/>
        <v>0</v>
      </c>
      <c r="BJ14" s="153">
        <f t="shared" si="8"/>
        <v>1</v>
      </c>
      <c r="BK14" s="153">
        <f t="shared" si="9"/>
        <v>4</v>
      </c>
      <c r="BL14" s="153">
        <f t="shared" si="4"/>
        <v>1</v>
      </c>
      <c r="BM14" s="3" cm="1">
        <f t="array" ref="BM14">+_xlfn.PERCENTRANK.EXC(_xlfn._xlws.FILTER($BL:$BL, ISNUMBER($BL:$BL)),BL14)*100</f>
        <v>74.099999999999994</v>
      </c>
    </row>
    <row r="15" spans="1:65" ht="14.4" x14ac:dyDescent="0.3">
      <c r="A15" t="s">
        <v>65</v>
      </c>
      <c r="B15" s="128" cm="1">
        <f t="array" ref="B15:O15">_xll.FDSRZ(A15,"FF_EPS(QTR_R,0,0-13Q,FQ)")</f>
        <v>5.7339000000000002</v>
      </c>
      <c r="C15" s="128">
        <v>2.1335999999999999</v>
      </c>
      <c r="D15" s="128">
        <v>9.1301000000000005</v>
      </c>
      <c r="E15" s="128">
        <v>12.181100000000001</v>
      </c>
      <c r="F15" s="128">
        <v>14.0814</v>
      </c>
      <c r="G15" s="128">
        <v>5.8830999999999998</v>
      </c>
      <c r="H15" s="128">
        <v>17.361799999999999</v>
      </c>
      <c r="I15" s="128">
        <v>-5.8823999999999996</v>
      </c>
      <c r="J15" s="128">
        <v>16.516500000000001</v>
      </c>
      <c r="K15" s="128">
        <v>16.2515</v>
      </c>
      <c r="L15" s="128">
        <v>8.2363999999999997</v>
      </c>
      <c r="M15" s="128">
        <v>-1.2716000000000001</v>
      </c>
      <c r="N15" s="128">
        <v>-19.774999999999999</v>
      </c>
      <c r="O15" s="128">
        <v>2.5225</v>
      </c>
      <c r="P15" s="128"/>
      <c r="Q15" s="129">
        <f t="shared" si="5"/>
        <v>-0.5928032724018919</v>
      </c>
      <c r="R15" s="129">
        <f t="shared" si="0"/>
        <v>-0.63733405857456105</v>
      </c>
      <c r="S15" s="129">
        <f t="shared" si="0"/>
        <v>-0.47412710663640856</v>
      </c>
      <c r="T15" s="129">
        <f t="shared" si="0"/>
        <v>1</v>
      </c>
      <c r="U15" s="129">
        <f t="shared" si="0"/>
        <v>-0.14743438379802021</v>
      </c>
      <c r="V15" s="129">
        <f t="shared" si="0"/>
        <v>-0.63799649263144942</v>
      </c>
      <c r="W15" s="129">
        <f t="shared" si="0"/>
        <v>1.1079355058035065</v>
      </c>
      <c r="X15" s="129">
        <f t="shared" si="0"/>
        <v>-3.6259830135262652</v>
      </c>
      <c r="Y15" s="130">
        <f t="shared" si="0"/>
        <v>1</v>
      </c>
      <c r="AA15" s="129">
        <f t="shared" si="1"/>
        <v>1.687429696287964</v>
      </c>
      <c r="AB15" s="131">
        <f t="shared" si="1"/>
        <v>-0.76631143141915203</v>
      </c>
      <c r="AC15" s="131">
        <f t="shared" si="1"/>
        <v>-0.2504699903949561</v>
      </c>
      <c r="AD15" s="131">
        <f t="shared" si="1"/>
        <v>-0.13495107020608743</v>
      </c>
      <c r="AE15" s="131">
        <f t="shared" si="1"/>
        <v>1.3935340211793106</v>
      </c>
      <c r="AF15" s="131">
        <f t="shared" si="1"/>
        <v>-0.66114688569157576</v>
      </c>
      <c r="AG15" s="131">
        <f t="shared" si="1"/>
        <v>-3.9514823881408949</v>
      </c>
      <c r="AH15" s="131">
        <f t="shared" si="1"/>
        <v>-1.3561529379711197</v>
      </c>
      <c r="AI15" s="131">
        <f t="shared" si="1"/>
        <v>1.630618712118892E-2</v>
      </c>
      <c r="AJ15" s="131">
        <f t="shared" si="1"/>
        <v>0.97313146520324412</v>
      </c>
      <c r="AK15" s="131">
        <f t="shared" si="1"/>
        <v>-7.4771940861906252</v>
      </c>
      <c r="AL15" s="132">
        <f t="shared" si="1"/>
        <v>-0.93569658659924149</v>
      </c>
      <c r="AM15" s="133">
        <f t="shared" si="2"/>
        <v>-0.44536888860387169</v>
      </c>
      <c r="AN15" s="133">
        <f t="shared" si="2"/>
        <v>6.6243405688837242E-4</v>
      </c>
      <c r="AO15" s="133">
        <f t="shared" si="2"/>
        <v>-1.5820626124399151</v>
      </c>
      <c r="AP15" s="133">
        <f t="shared" si="2"/>
        <v>4.6259830135262652</v>
      </c>
      <c r="AQ15" s="134">
        <f t="shared" si="3"/>
        <v>0.60746025549801708</v>
      </c>
      <c r="AR15" s="134">
        <f t="shared" si="3"/>
        <v>-0.71994848419948743</v>
      </c>
      <c r="AS15" s="134">
        <f t="shared" si="3"/>
        <v>0.13689229843220654</v>
      </c>
      <c r="AT15" s="134">
        <f t="shared" si="3"/>
        <v>1.2721771059782692</v>
      </c>
      <c r="AU15" s="134">
        <f t="shared" si="3"/>
        <v>0.91656231971681024</v>
      </c>
      <c r="AV15" s="134">
        <f t="shared" si="3"/>
        <v>-0.22581769093758819</v>
      </c>
      <c r="AW15" s="134">
        <f t="shared" si="3"/>
        <v>-1.6415379511147132</v>
      </c>
      <c r="AX15" s="134">
        <f t="shared" si="3"/>
        <v>2.0403470494065017</v>
      </c>
      <c r="AY15" s="134">
        <f t="shared" si="3"/>
        <v>0.31733425790680991</v>
      </c>
      <c r="AZ15" s="134"/>
      <c r="BA15" s="135">
        <f>IFERROR(IF(Q15&gt;INPUT!$H$37, 1, 0),0)</f>
        <v>0</v>
      </c>
      <c r="BB15" s="136">
        <f>IFERROR(IF(AM15&gt;INPUT!$I$37, 1, 0),0)</f>
        <v>0</v>
      </c>
      <c r="BC15" s="137"/>
      <c r="BD15" s="157">
        <f t="shared" si="6"/>
        <v>0</v>
      </c>
      <c r="BE15" s="138"/>
      <c r="BF15" s="87">
        <f>IFERROR(IF(Q15&lt;INPUT!$H$39, -1, 0),0)</f>
        <v>-1</v>
      </c>
      <c r="BG15" s="87">
        <f>IFERROR(IF(AM15&lt;INPUT!$I$39, -1, 0),0)</f>
        <v>-1</v>
      </c>
      <c r="BH15" s="153">
        <f t="shared" si="7"/>
        <v>-1</v>
      </c>
      <c r="BJ15" s="153">
        <f t="shared" si="8"/>
        <v>-1</v>
      </c>
      <c r="BK15" s="153">
        <f t="shared" si="9"/>
        <v>2</v>
      </c>
      <c r="BL15" s="153">
        <f t="shared" si="4"/>
        <v>-1</v>
      </c>
      <c r="BM15" s="3" cm="1">
        <f t="array" ref="BM15">+_xlfn.PERCENTRANK.EXC(_xlfn._xlws.FILTER($BL:$BL, ISNUMBER($BL:$BL)),BL15)*100</f>
        <v>3.2</v>
      </c>
    </row>
    <row r="16" spans="1:65" ht="14.4" x14ac:dyDescent="0.3">
      <c r="A16" t="s">
        <v>66</v>
      </c>
      <c r="B16" s="128" cm="1">
        <f t="array" ref="B16:O16">_xll.FDSRZ(A16,"FF_EPS(QTR_R,0,0-13Q,FQ)")</f>
        <v>1.0062</v>
      </c>
      <c r="C16" s="128">
        <v>1.1937</v>
      </c>
      <c r="D16" s="128">
        <v>1.0216000000000001</v>
      </c>
      <c r="E16" s="128">
        <v>1.0983000000000001</v>
      </c>
      <c r="F16" s="128">
        <v>1.0274000000000001</v>
      </c>
      <c r="G16" s="128">
        <v>1.109</v>
      </c>
      <c r="H16" s="128">
        <v>0.85170000000000001</v>
      </c>
      <c r="I16" s="128">
        <v>0.88849999999999996</v>
      </c>
      <c r="J16" s="128">
        <v>0.85719999999999996</v>
      </c>
      <c r="K16" s="128">
        <v>1.1870000000000001</v>
      </c>
      <c r="L16" s="128">
        <v>0.68300000000000005</v>
      </c>
      <c r="M16" s="128">
        <v>0.63400000000000001</v>
      </c>
      <c r="N16" s="128">
        <v>0.5635</v>
      </c>
      <c r="O16" s="128">
        <v>1.163</v>
      </c>
      <c r="P16" s="128"/>
      <c r="Q16" s="129">
        <f t="shared" si="5"/>
        <v>-2.0634611641035749E-2</v>
      </c>
      <c r="R16" s="129">
        <f t="shared" si="0"/>
        <v>7.6375112714156979E-2</v>
      </c>
      <c r="S16" s="129">
        <f t="shared" si="0"/>
        <v>0.19948338616883876</v>
      </c>
      <c r="T16" s="129">
        <f t="shared" si="0"/>
        <v>0.23612830613393365</v>
      </c>
      <c r="U16" s="129">
        <f t="shared" si="0"/>
        <v>0.19855342977134871</v>
      </c>
      <c r="V16" s="129">
        <f t="shared" si="0"/>
        <v>-6.5711878685762448E-2</v>
      </c>
      <c r="W16" s="129">
        <f t="shared" si="0"/>
        <v>0.24699853587115661</v>
      </c>
      <c r="X16" s="129">
        <f t="shared" si="0"/>
        <v>0.4014195583596214</v>
      </c>
      <c r="Y16" s="130">
        <f t="shared" si="0"/>
        <v>0.52120674356699204</v>
      </c>
      <c r="AA16" s="129">
        <f t="shared" si="1"/>
        <v>-0.15707464186981657</v>
      </c>
      <c r="AB16" s="131">
        <f t="shared" si="1"/>
        <v>0.16846123727486284</v>
      </c>
      <c r="AC16" s="131">
        <f t="shared" si="1"/>
        <v>-6.9835199854320296E-2</v>
      </c>
      <c r="AD16" s="131">
        <f t="shared" si="1"/>
        <v>6.9009149308935092E-2</v>
      </c>
      <c r="AE16" s="131">
        <f t="shared" si="1"/>
        <v>-7.3579801623083751E-2</v>
      </c>
      <c r="AF16" s="131">
        <f t="shared" si="1"/>
        <v>0.30210167899495133</v>
      </c>
      <c r="AG16" s="131">
        <f t="shared" si="1"/>
        <v>-4.1418120427687E-2</v>
      </c>
      <c r="AH16" s="131">
        <f t="shared" si="1"/>
        <v>3.6514232384507794E-2</v>
      </c>
      <c r="AI16" s="131">
        <f t="shared" si="1"/>
        <v>-0.27784330244313404</v>
      </c>
      <c r="AJ16" s="131">
        <f t="shared" si="1"/>
        <v>0.73792093704245976</v>
      </c>
      <c r="AK16" s="131">
        <f t="shared" si="1"/>
        <v>7.7287066246056746E-2</v>
      </c>
      <c r="AL16" s="132">
        <f t="shared" si="1"/>
        <v>0.12511091393078977</v>
      </c>
      <c r="AM16" s="133">
        <f t="shared" si="2"/>
        <v>-0.21918804141238446</v>
      </c>
      <c r="AN16" s="133">
        <f t="shared" si="2"/>
        <v>0.14208699139991943</v>
      </c>
      <c r="AO16" s="133">
        <f t="shared" si="2"/>
        <v>-4.7515149702317849E-2</v>
      </c>
      <c r="AP16" s="133">
        <f t="shared" si="2"/>
        <v>-0.16529125222568775</v>
      </c>
      <c r="AQ16" s="134">
        <f t="shared" si="3"/>
        <v>-7.5361263726250557E-2</v>
      </c>
      <c r="AR16" s="134">
        <f t="shared" si="3"/>
        <v>8.0680346299315531E-2</v>
      </c>
      <c r="AS16" s="134">
        <f t="shared" si="3"/>
        <v>-0.12397895961642387</v>
      </c>
      <c r="AT16" s="134">
        <f t="shared" si="3"/>
        <v>3.6809089912207361E-2</v>
      </c>
      <c r="AU16" s="134">
        <f t="shared" si="3"/>
        <v>-3.6698011335863846E-2</v>
      </c>
      <c r="AV16" s="134">
        <f t="shared" si="3"/>
        <v>0.19331499381269512</v>
      </c>
      <c r="AW16" s="134">
        <f t="shared" si="3"/>
        <v>-0.25977968582338223</v>
      </c>
      <c r="AX16" s="134">
        <f t="shared" si="3"/>
        <v>-1.3590944620516326E-2</v>
      </c>
      <c r="AY16" s="134">
        <f t="shared" si="3"/>
        <v>-0.13431807212464125</v>
      </c>
      <c r="AZ16" s="134"/>
      <c r="BA16" s="135">
        <f>IFERROR(IF(Q16&gt;INPUT!$H$37, 1, 0),0)</f>
        <v>0</v>
      </c>
      <c r="BB16" s="136">
        <f>IFERROR(IF(AM16&gt;INPUT!$I$37, 1, 0),0)</f>
        <v>0</v>
      </c>
      <c r="BC16" s="137"/>
      <c r="BD16" s="157">
        <f t="shared" si="6"/>
        <v>0</v>
      </c>
      <c r="BE16" s="138"/>
      <c r="BF16" s="87">
        <f>IFERROR(IF(Q16&lt;INPUT!$H$39, -1, 0),0)</f>
        <v>-1</v>
      </c>
      <c r="BG16" s="87">
        <f>IFERROR(IF(AM16&lt;INPUT!$I$39, -1, 0),0)</f>
        <v>-1</v>
      </c>
      <c r="BH16" s="153">
        <f t="shared" si="7"/>
        <v>-1</v>
      </c>
      <c r="BJ16" s="153">
        <f t="shared" si="8"/>
        <v>-1</v>
      </c>
      <c r="BK16" s="153">
        <f t="shared" si="9"/>
        <v>1</v>
      </c>
      <c r="BL16" s="153">
        <f t="shared" si="4"/>
        <v>-1</v>
      </c>
      <c r="BM16" s="3" cm="1">
        <f t="array" ref="BM16">+_xlfn.PERCENTRANK.EXC(_xlfn._xlws.FILTER($BL:$BL, ISNUMBER($BL:$BL)),BL16)*100</f>
        <v>3.2</v>
      </c>
    </row>
    <row r="17" spans="1:65" ht="14.4" x14ac:dyDescent="0.3">
      <c r="A17" t="s">
        <v>67</v>
      </c>
      <c r="B17" s="128" cm="1">
        <f t="array" ref="B17:O17">_xll.FDSRZ(A17,"FF_EPS(QTR_R,0,0-13Q,FQ)")</f>
        <v>5.2367999999999997</v>
      </c>
      <c r="C17" s="128">
        <v>5.0692000000000004</v>
      </c>
      <c r="D17" s="128">
        <v>4.8090000000000002</v>
      </c>
      <c r="E17" s="128">
        <v>4.3745000000000003</v>
      </c>
      <c r="F17" s="128">
        <v>6.1204000000000001</v>
      </c>
      <c r="G17" s="128">
        <v>4.4432</v>
      </c>
      <c r="H17" s="128">
        <v>3.0390000000000001</v>
      </c>
      <c r="I17" s="128">
        <v>4.3262</v>
      </c>
      <c r="J17" s="128">
        <v>4.7522000000000002</v>
      </c>
      <c r="K17" s="128">
        <v>4.1017000000000001</v>
      </c>
      <c r="L17" s="128">
        <v>3.5718000000000001</v>
      </c>
      <c r="M17" s="128">
        <v>3.121</v>
      </c>
      <c r="N17" s="128">
        <v>2.7627000000000002</v>
      </c>
      <c r="O17" s="128">
        <v>2.6316999999999999</v>
      </c>
      <c r="P17" s="128"/>
      <c r="Q17" s="129">
        <f t="shared" si="5"/>
        <v>-0.14436964904254634</v>
      </c>
      <c r="R17" s="129">
        <f t="shared" si="0"/>
        <v>0.14088944904573286</v>
      </c>
      <c r="S17" s="129">
        <f t="shared" si="0"/>
        <v>0.58242843040473846</v>
      </c>
      <c r="T17" s="129">
        <f t="shared" si="0"/>
        <v>1.1164532384078552E-2</v>
      </c>
      <c r="U17" s="129">
        <f t="shared" si="0"/>
        <v>0.2879087580489037</v>
      </c>
      <c r="V17" s="129">
        <f t="shared" si="0"/>
        <v>8.3258161250213236E-2</v>
      </c>
      <c r="W17" s="129">
        <f t="shared" si="0"/>
        <v>-0.14916848647740633</v>
      </c>
      <c r="X17" s="129">
        <f t="shared" si="0"/>
        <v>0.38615828260173024</v>
      </c>
      <c r="Y17" s="130">
        <f t="shared" si="0"/>
        <v>0.72012885944908955</v>
      </c>
      <c r="AA17" s="129">
        <f t="shared" si="1"/>
        <v>3.306241616034078E-2</v>
      </c>
      <c r="AB17" s="131">
        <f t="shared" si="1"/>
        <v>5.4106882927843714E-2</v>
      </c>
      <c r="AC17" s="131">
        <f t="shared" si="1"/>
        <v>9.9325637215681661E-2</v>
      </c>
      <c r="AD17" s="131">
        <f t="shared" si="1"/>
        <v>-0.28525913338997444</v>
      </c>
      <c r="AE17" s="131">
        <f t="shared" si="1"/>
        <v>0.37747569319409435</v>
      </c>
      <c r="AF17" s="131">
        <f t="shared" si="1"/>
        <v>0.46205988812109244</v>
      </c>
      <c r="AG17" s="131">
        <f t="shared" si="1"/>
        <v>-0.29753594378438353</v>
      </c>
      <c r="AH17" s="131">
        <f t="shared" si="1"/>
        <v>-8.9642691805900454E-2</v>
      </c>
      <c r="AI17" s="131">
        <f t="shared" si="1"/>
        <v>0.15859277860399357</v>
      </c>
      <c r="AJ17" s="131">
        <f t="shared" si="1"/>
        <v>0.14835657091662457</v>
      </c>
      <c r="AK17" s="131">
        <f t="shared" si="1"/>
        <v>0.14444088433194491</v>
      </c>
      <c r="AL17" s="132">
        <f t="shared" si="1"/>
        <v>0.12969196800231653</v>
      </c>
      <c r="AM17" s="133">
        <f t="shared" si="2"/>
        <v>-0.43227840709145005</v>
      </c>
      <c r="AN17" s="133">
        <f t="shared" si="2"/>
        <v>5.7631287795519626E-2</v>
      </c>
      <c r="AO17" s="133">
        <f t="shared" si="2"/>
        <v>0.73159691688214479</v>
      </c>
      <c r="AP17" s="133">
        <f t="shared" si="2"/>
        <v>-0.37499375021765169</v>
      </c>
      <c r="AQ17" s="134">
        <f t="shared" si="3"/>
        <v>0.1061071831834384</v>
      </c>
      <c r="AR17" s="134">
        <f t="shared" si="3"/>
        <v>-0.10778960342208355</v>
      </c>
      <c r="AS17" s="134">
        <f t="shared" si="3"/>
        <v>-0.12091141696847027</v>
      </c>
      <c r="AT17" s="134">
        <f t="shared" si="3"/>
        <v>4.0922701314697052E-3</v>
      </c>
      <c r="AU17" s="134">
        <f t="shared" si="3"/>
        <v>0.15570612833333161</v>
      </c>
      <c r="AV17" s="134">
        <f t="shared" si="3"/>
        <v>0.1011557031723663</v>
      </c>
      <c r="AW17" s="134">
        <f t="shared" si="3"/>
        <v>-0.14863083823366938</v>
      </c>
      <c r="AX17" s="134">
        <f t="shared" si="3"/>
        <v>-7.8027858712615125E-2</v>
      </c>
      <c r="AY17" s="134">
        <f t="shared" si="3"/>
        <v>9.6336035338923653E-3</v>
      </c>
      <c r="AZ17" s="134"/>
      <c r="BA17" s="135">
        <f>IFERROR(IF(Q17&gt;INPUT!$H$37, 1, 0),0)</f>
        <v>0</v>
      </c>
      <c r="BB17" s="136">
        <f>IFERROR(IF(AM17&gt;INPUT!$I$37, 1, 0),0)</f>
        <v>0</v>
      </c>
      <c r="BC17" s="137"/>
      <c r="BD17" s="157">
        <f t="shared" si="6"/>
        <v>0</v>
      </c>
      <c r="BE17" s="138"/>
      <c r="BF17" s="87">
        <f>IFERROR(IF(Q17&lt;INPUT!$H$39, -1, 0),0)</f>
        <v>-1</v>
      </c>
      <c r="BG17" s="87">
        <f>IFERROR(IF(AM17&lt;INPUT!$I$39, -1, 0),0)</f>
        <v>-1</v>
      </c>
      <c r="BH17" s="153">
        <f t="shared" si="7"/>
        <v>-1</v>
      </c>
      <c r="BJ17" s="153">
        <f t="shared" si="8"/>
        <v>-1</v>
      </c>
      <c r="BK17" s="153">
        <f t="shared" si="9"/>
        <v>2</v>
      </c>
      <c r="BL17" s="153">
        <f t="shared" si="4"/>
        <v>-1</v>
      </c>
      <c r="BM17" s="3" cm="1">
        <f t="array" ref="BM17">+_xlfn.PERCENTRANK.EXC(_xlfn._xlws.FILTER($BL:$BL, ISNUMBER($BL:$BL)),BL17)*100</f>
        <v>3.2</v>
      </c>
    </row>
    <row r="18" spans="1:65" ht="14.4" x14ac:dyDescent="0.3">
      <c r="A18" t="s">
        <v>68</v>
      </c>
      <c r="B18" s="128" cm="1">
        <f t="array" ref="B18:O18">_xll.FDSRZ(A18,"FF_EPS(QTR_R,0,0-13Q,FQ)")</f>
        <v>0.87649999999999995</v>
      </c>
      <c r="C18" s="128">
        <v>0.55730000000000002</v>
      </c>
      <c r="D18" s="128">
        <v>0.65039999999999998</v>
      </c>
      <c r="E18" s="128">
        <v>0.56630000000000003</v>
      </c>
      <c r="F18" s="128">
        <v>0.55700000000000005</v>
      </c>
      <c r="G18" s="128">
        <v>0.63380000000000003</v>
      </c>
      <c r="H18" s="128">
        <v>0.67800000000000005</v>
      </c>
      <c r="I18" s="128">
        <v>5.5899999999999998E-2</v>
      </c>
      <c r="J18" s="128">
        <v>0.97309999999999997</v>
      </c>
      <c r="K18" s="128">
        <v>0.20619999999999999</v>
      </c>
      <c r="L18" s="128">
        <v>0.77270000000000005</v>
      </c>
      <c r="M18" s="128">
        <v>-0.22109999999999999</v>
      </c>
      <c r="N18" s="128">
        <v>0.62529999999999997</v>
      </c>
      <c r="O18" s="128">
        <v>0.24759999999999999</v>
      </c>
      <c r="P18" s="128"/>
      <c r="Q18" s="129">
        <f t="shared" si="5"/>
        <v>0.57360861759425474</v>
      </c>
      <c r="R18" s="129">
        <f t="shared" si="0"/>
        <v>-0.12070053644682865</v>
      </c>
      <c r="S18" s="129">
        <f t="shared" si="0"/>
        <v>-4.0707964601770064E-2</v>
      </c>
      <c r="T18" s="129">
        <f t="shared" si="0"/>
        <v>9.1305903398926667</v>
      </c>
      <c r="U18" s="129">
        <f t="shared" si="0"/>
        <v>-0.42760250745041617</v>
      </c>
      <c r="V18" s="129">
        <f t="shared" si="0"/>
        <v>2.0737148399612031</v>
      </c>
      <c r="W18" s="129">
        <f t="shared" si="0"/>
        <v>-0.12255726672706091</v>
      </c>
      <c r="X18" s="129">
        <f t="shared" si="0"/>
        <v>1</v>
      </c>
      <c r="Y18" s="130">
        <f t="shared" si="0"/>
        <v>0.55621301775147924</v>
      </c>
      <c r="AA18" s="129">
        <f t="shared" si="1"/>
        <v>0.5727615287995691</v>
      </c>
      <c r="AB18" s="131">
        <f t="shared" si="1"/>
        <v>-0.14314268142681419</v>
      </c>
      <c r="AC18" s="131">
        <f t="shared" si="1"/>
        <v>0.14850785802578126</v>
      </c>
      <c r="AD18" s="131">
        <f t="shared" si="1"/>
        <v>1.6696588868940765E-2</v>
      </c>
      <c r="AE18" s="131">
        <f t="shared" si="1"/>
        <v>-0.12117387188387496</v>
      </c>
      <c r="AF18" s="131">
        <f t="shared" si="1"/>
        <v>-6.5191740412979371E-2</v>
      </c>
      <c r="AG18" s="131">
        <f t="shared" si="1"/>
        <v>11.128801431127014</v>
      </c>
      <c r="AH18" s="131">
        <f t="shared" si="1"/>
        <v>-0.94255472202240265</v>
      </c>
      <c r="AI18" s="131">
        <f t="shared" si="1"/>
        <v>3.719204655674103</v>
      </c>
      <c r="AJ18" s="131">
        <f t="shared" si="1"/>
        <v>-0.73314352271256633</v>
      </c>
      <c r="AK18" s="131">
        <f t="shared" si="1"/>
        <v>-4.4947987336047035</v>
      </c>
      <c r="AL18" s="132">
        <f t="shared" si="1"/>
        <v>-1.3535902766671997</v>
      </c>
      <c r="AM18" s="133">
        <f t="shared" si="2"/>
        <v>1.0012111250446709</v>
      </c>
      <c r="AN18" s="133">
        <f t="shared" si="2"/>
        <v>-2.1944153764080316</v>
      </c>
      <c r="AO18" s="133">
        <f t="shared" si="2"/>
        <v>8.1849302125290846E-2</v>
      </c>
      <c r="AP18" s="133">
        <f t="shared" si="2"/>
        <v>8.1305903398926667</v>
      </c>
      <c r="AQ18" s="134">
        <f t="shared" si="3"/>
        <v>0.18535497997687611</v>
      </c>
      <c r="AR18" s="134">
        <f t="shared" si="3"/>
        <v>-7.3229365143130751E-3</v>
      </c>
      <c r="AS18" s="134">
        <f t="shared" si="3"/>
        <v>7.1233199479586881E-2</v>
      </c>
      <c r="AT18" s="134">
        <f t="shared" si="3"/>
        <v>-3.7040349474193581</v>
      </c>
      <c r="AU18" s="134">
        <f t="shared" si="3"/>
        <v>0.27379361671284297</v>
      </c>
      <c r="AV18" s="134">
        <f t="shared" si="3"/>
        <v>-1.2614654653623609</v>
      </c>
      <c r="AW18" s="134">
        <f t="shared" si="3"/>
        <v>3.9539816512798605</v>
      </c>
      <c r="AX18" s="134">
        <f t="shared" si="3"/>
        <v>1.1840813371941001</v>
      </c>
      <c r="AY18" s="134">
        <f t="shared" si="3"/>
        <v>1.6909316441137676</v>
      </c>
      <c r="AZ18" s="134"/>
      <c r="BA18" s="135">
        <f>IFERROR(IF(Q18&gt;INPUT!$H$37, 1, 0),0)</f>
        <v>1</v>
      </c>
      <c r="BB18" s="136">
        <f>IFERROR(IF(AM18&gt;INPUT!$I$37, 1, 0),0)</f>
        <v>1</v>
      </c>
      <c r="BC18" s="137"/>
      <c r="BD18" s="157">
        <f t="shared" si="6"/>
        <v>1</v>
      </c>
      <c r="BE18" s="138"/>
      <c r="BF18" s="87">
        <f>IFERROR(IF(Q18&lt;INPUT!$H$39, -1, 0),0)</f>
        <v>0</v>
      </c>
      <c r="BG18" s="87">
        <f>IFERROR(IF(AM18&lt;INPUT!$I$39, -1, 0),0)</f>
        <v>0</v>
      </c>
      <c r="BH18" s="153">
        <f t="shared" si="7"/>
        <v>0</v>
      </c>
      <c r="BJ18" s="153">
        <f t="shared" si="8"/>
        <v>1</v>
      </c>
      <c r="BK18" s="153">
        <f t="shared" si="9"/>
        <v>3</v>
      </c>
      <c r="BL18" s="153">
        <f t="shared" si="4"/>
        <v>1</v>
      </c>
      <c r="BM18" s="3" cm="1">
        <f t="array" ref="BM18">+_xlfn.PERCENTRANK.EXC(_xlfn._xlws.FILTER($BL:$BL, ISNUMBER($BL:$BL)),BL18)*100</f>
        <v>74.099999999999994</v>
      </c>
    </row>
    <row r="19" spans="1:65" ht="14.4" x14ac:dyDescent="0.3">
      <c r="A19" t="s">
        <v>69</v>
      </c>
      <c r="B19" s="128" cm="1">
        <f t="array" ref="B19:O19">_xll.FDSRZ(A19,"FF_EPS(QTR_R,0,0-13Q,FQ)")</f>
        <v>6.5984999999999996</v>
      </c>
      <c r="C19" s="128">
        <v>5.6148999999999996</v>
      </c>
      <c r="D19" s="128">
        <v>6.0472000000000001</v>
      </c>
      <c r="E19" s="128">
        <v>6.27</v>
      </c>
      <c r="F19" s="128">
        <v>5.5178000000000003</v>
      </c>
      <c r="G19" s="128">
        <v>4.8731</v>
      </c>
      <c r="H19" s="128">
        <v>3.1107999999999998</v>
      </c>
      <c r="I19" s="128">
        <v>4.133</v>
      </c>
      <c r="J19" s="128">
        <v>3.0834000000000001</v>
      </c>
      <c r="K19" s="128">
        <v>3.1214</v>
      </c>
      <c r="L19" s="128">
        <v>12.2806</v>
      </c>
      <c r="M19" s="128">
        <v>4.7942</v>
      </c>
      <c r="N19" s="128">
        <v>2.3151999999999999</v>
      </c>
      <c r="O19" s="128">
        <v>3.0177999999999998</v>
      </c>
      <c r="P19" s="128"/>
      <c r="Q19" s="129">
        <f t="shared" si="5"/>
        <v>0.1958570444742469</v>
      </c>
      <c r="R19" s="129">
        <f t="shared" si="0"/>
        <v>0.15222343067041511</v>
      </c>
      <c r="S19" s="129">
        <f t="shared" si="0"/>
        <v>0.94393725086794422</v>
      </c>
      <c r="T19" s="129">
        <f t="shared" si="0"/>
        <v>0.51705782724413241</v>
      </c>
      <c r="U19" s="129">
        <f t="shared" si="0"/>
        <v>0.78951806447428163</v>
      </c>
      <c r="V19" s="129">
        <f t="shared" si="0"/>
        <v>0.56119049144614608</v>
      </c>
      <c r="W19" s="129">
        <f t="shared" si="0"/>
        <v>-0.7466899011448952</v>
      </c>
      <c r="X19" s="129">
        <f t="shared" si="0"/>
        <v>-0.13791664928455216</v>
      </c>
      <c r="Y19" s="130">
        <f t="shared" si="0"/>
        <v>0.33180718728403602</v>
      </c>
      <c r="AA19" s="129">
        <f t="shared" si="1"/>
        <v>0.17517676183013053</v>
      </c>
      <c r="AB19" s="131">
        <f t="shared" si="1"/>
        <v>-7.1487630638973454E-2</v>
      </c>
      <c r="AC19" s="131">
        <f t="shared" si="1"/>
        <v>-3.5534290271132307E-2</v>
      </c>
      <c r="AD19" s="131">
        <f t="shared" si="1"/>
        <v>0.13632244735220556</v>
      </c>
      <c r="AE19" s="131">
        <f t="shared" si="1"/>
        <v>0.13229771603291551</v>
      </c>
      <c r="AF19" s="131">
        <f t="shared" si="1"/>
        <v>0.5665102224508165</v>
      </c>
      <c r="AG19" s="131">
        <f t="shared" si="1"/>
        <v>-0.24732639729010408</v>
      </c>
      <c r="AH19" s="131">
        <f t="shared" si="1"/>
        <v>0.34040345073620015</v>
      </c>
      <c r="AI19" s="131">
        <f t="shared" si="1"/>
        <v>-1.2174024476196532E-2</v>
      </c>
      <c r="AJ19" s="131">
        <f t="shared" si="1"/>
        <v>-0.74582675113593799</v>
      </c>
      <c r="AK19" s="131">
        <f t="shared" si="1"/>
        <v>1.5615535438655042</v>
      </c>
      <c r="AL19" s="132">
        <f t="shared" si="1"/>
        <v>1.0707498272287492</v>
      </c>
      <c r="AM19" s="133">
        <f t="shared" si="2"/>
        <v>-0.59366102000003473</v>
      </c>
      <c r="AN19" s="133">
        <f t="shared" si="2"/>
        <v>-0.40896706077573097</v>
      </c>
      <c r="AO19" s="133">
        <f t="shared" si="2"/>
        <v>1.6906271520128393</v>
      </c>
      <c r="AP19" s="133">
        <f t="shared" si="2"/>
        <v>0.65497447652868457</v>
      </c>
      <c r="AQ19" s="134">
        <f t="shared" si="3"/>
        <v>1.2951438159308328E-2</v>
      </c>
      <c r="AR19" s="134">
        <f t="shared" si="3"/>
        <v>-6.7928448890629656E-2</v>
      </c>
      <c r="AS19" s="134">
        <f t="shared" si="3"/>
        <v>-0.20068150424064957</v>
      </c>
      <c r="AT19" s="134">
        <f t="shared" si="3"/>
        <v>0.1278829482141032</v>
      </c>
      <c r="AU19" s="134">
        <f t="shared" si="3"/>
        <v>-6.9368578234428213E-2</v>
      </c>
      <c r="AV19" s="134">
        <f t="shared" si="3"/>
        <v>0.19289474897567099</v>
      </c>
      <c r="AW19" s="134">
        <f t="shared" si="3"/>
        <v>0.16616678461527798</v>
      </c>
      <c r="AX19" s="134">
        <f t="shared" si="3"/>
        <v>-0.40705003104310133</v>
      </c>
      <c r="AY19" s="134">
        <f t="shared" si="3"/>
        <v>-0.36097461723498192</v>
      </c>
      <c r="AZ19" s="134"/>
      <c r="BA19" s="135">
        <f>IFERROR(IF(Q19&gt;INPUT!$H$37, 1, 0),0)</f>
        <v>1</v>
      </c>
      <c r="BB19" s="136">
        <f>IFERROR(IF(AM19&gt;INPUT!$I$37, 1, 0),0)</f>
        <v>0</v>
      </c>
      <c r="BC19" s="137"/>
      <c r="BD19" s="157">
        <f t="shared" si="6"/>
        <v>0.75</v>
      </c>
      <c r="BE19" s="138"/>
      <c r="BF19" s="87">
        <f>IFERROR(IF(Q19&lt;INPUT!$H$39, -1, 0),0)</f>
        <v>0</v>
      </c>
      <c r="BG19" s="87">
        <f>IFERROR(IF(AM19&lt;INPUT!$I$39, -1, 0),0)</f>
        <v>-1</v>
      </c>
      <c r="BH19" s="153">
        <f t="shared" si="7"/>
        <v>-0.25</v>
      </c>
      <c r="BJ19" s="153">
        <f t="shared" si="8"/>
        <v>0.5</v>
      </c>
      <c r="BK19" s="153">
        <f t="shared" si="9"/>
        <v>2</v>
      </c>
      <c r="BL19" s="153">
        <f t="shared" si="4"/>
        <v>0.5</v>
      </c>
      <c r="BM19" s="3" cm="1">
        <f t="array" ref="BM19">+_xlfn.PERCENTRANK.EXC(_xlfn._xlws.FILTER($BL:$BL, ISNUMBER($BL:$BL)),BL19)*100</f>
        <v>48.3</v>
      </c>
    </row>
    <row r="20" spans="1:65" ht="14.4" x14ac:dyDescent="0.3">
      <c r="A20" t="s">
        <v>70</v>
      </c>
      <c r="B20" s="128" cm="1">
        <f t="array" ref="B20:O20">_xll.FDSRZ(A20,"FF_EPS(QTR_R,0,0-13Q,FQ)")</f>
        <v>6.2907999999999999</v>
      </c>
      <c r="C20" s="128">
        <v>3.0638000000000001</v>
      </c>
      <c r="D20" s="128">
        <v>4.6539999999999999</v>
      </c>
      <c r="E20" s="128">
        <v>1.0722</v>
      </c>
      <c r="F20" s="128">
        <v>3.2814000000000001</v>
      </c>
      <c r="G20" s="128">
        <v>2.4815999999999998</v>
      </c>
      <c r="H20" s="128">
        <v>2.3064</v>
      </c>
      <c r="I20" s="128">
        <v>-6.3799999999999996E-2</v>
      </c>
      <c r="J20" s="128">
        <v>1.9532</v>
      </c>
      <c r="K20" s="128">
        <v>1.4888999999999999</v>
      </c>
      <c r="L20" s="128">
        <v>2.0392999999999999</v>
      </c>
      <c r="M20" s="128">
        <v>1.6062000000000001</v>
      </c>
      <c r="N20" s="128">
        <v>1.0548999999999999</v>
      </c>
      <c r="O20" s="128">
        <v>2.0994000000000002</v>
      </c>
      <c r="P20" s="128"/>
      <c r="Q20" s="129">
        <f t="shared" si="5"/>
        <v>0.91710855122813428</v>
      </c>
      <c r="R20" s="129">
        <f t="shared" si="0"/>
        <v>0.23460670535138628</v>
      </c>
      <c r="S20" s="129">
        <f t="shared" si="0"/>
        <v>1.0178633368019425</v>
      </c>
      <c r="T20" s="129">
        <f t="shared" si="0"/>
        <v>1</v>
      </c>
      <c r="U20" s="129">
        <f t="shared" si="0"/>
        <v>0.6800122875281589</v>
      </c>
      <c r="V20" s="129">
        <f t="shared" si="0"/>
        <v>0.66673383034454958</v>
      </c>
      <c r="W20" s="129">
        <f t="shared" si="0"/>
        <v>0.130976315402344</v>
      </c>
      <c r="X20" s="129">
        <f t="shared" si="0"/>
        <v>-1</v>
      </c>
      <c r="Y20" s="130">
        <f t="shared" si="0"/>
        <v>0.85154990994407065</v>
      </c>
      <c r="AA20" s="129">
        <f t="shared" si="1"/>
        <v>1.0532671845420718</v>
      </c>
      <c r="AB20" s="131">
        <f t="shared" si="1"/>
        <v>-0.34168457241082939</v>
      </c>
      <c r="AC20" s="131">
        <f t="shared" si="1"/>
        <v>3.3406080955045701</v>
      </c>
      <c r="AD20" s="131">
        <f t="shared" si="1"/>
        <v>-0.67324922289266775</v>
      </c>
      <c r="AE20" s="131">
        <f t="shared" si="1"/>
        <v>0.32229206963249535</v>
      </c>
      <c r="AF20" s="131">
        <f t="shared" si="1"/>
        <v>7.5962539021852127E-2</v>
      </c>
      <c r="AG20" s="131">
        <f t="shared" si="1"/>
        <v>-37.150470219435739</v>
      </c>
      <c r="AH20" s="131">
        <f t="shared" si="1"/>
        <v>-1.0326643456891256</v>
      </c>
      <c r="AI20" s="131">
        <f t="shared" si="1"/>
        <v>0.31184095641077314</v>
      </c>
      <c r="AJ20" s="131">
        <f t="shared" si="1"/>
        <v>-0.26989653312411122</v>
      </c>
      <c r="AK20" s="131">
        <f t="shared" si="1"/>
        <v>0.26964263479018791</v>
      </c>
      <c r="AL20" s="132">
        <f t="shared" si="1"/>
        <v>0.5226087780832307</v>
      </c>
      <c r="AM20" s="133">
        <f t="shared" si="2"/>
        <v>0.23709626369997538</v>
      </c>
      <c r="AN20" s="133">
        <f t="shared" si="2"/>
        <v>-0.4321271249931633</v>
      </c>
      <c r="AO20" s="133">
        <f t="shared" si="2"/>
        <v>0.88688702139959852</v>
      </c>
      <c r="AP20" s="133">
        <f t="shared" si="2"/>
        <v>2</v>
      </c>
      <c r="AQ20" s="134">
        <f t="shared" si="3"/>
        <v>0.57550546914491318</v>
      </c>
      <c r="AR20" s="134">
        <f t="shared" si="3"/>
        <v>-0.22132554734777488</v>
      </c>
      <c r="AS20" s="134">
        <f t="shared" si="3"/>
        <v>1.0882151854942392</v>
      </c>
      <c r="AT20" s="134">
        <f t="shared" si="3"/>
        <v>12.159073665514358</v>
      </c>
      <c r="AU20" s="134">
        <f t="shared" si="3"/>
        <v>0.45165213844054186</v>
      </c>
      <c r="AV20" s="134">
        <f t="shared" si="3"/>
        <v>-7.862613912964278E-2</v>
      </c>
      <c r="AW20" s="134">
        <f t="shared" si="3"/>
        <v>-12.293524562103874</v>
      </c>
      <c r="AX20" s="134">
        <f t="shared" si="3"/>
        <v>-0.43410232682643785</v>
      </c>
      <c r="AY20" s="134">
        <f t="shared" si="3"/>
        <v>-7.0255940557485852E-2</v>
      </c>
      <c r="AZ20" s="134"/>
      <c r="BA20" s="135">
        <f>IFERROR(IF(Q20&gt;INPUT!$H$37, 1, 0),0)</f>
        <v>1</v>
      </c>
      <c r="BB20" s="136">
        <f>IFERROR(IF(AM20&gt;INPUT!$I$37, 1, 0),0)</f>
        <v>1</v>
      </c>
      <c r="BC20" s="137"/>
      <c r="BD20" s="157">
        <f t="shared" si="6"/>
        <v>1</v>
      </c>
      <c r="BE20" s="138"/>
      <c r="BF20" s="87">
        <f>IFERROR(IF(Q20&lt;INPUT!$H$39, -1, 0),0)</f>
        <v>0</v>
      </c>
      <c r="BG20" s="87">
        <f>IFERROR(IF(AM20&lt;INPUT!$I$39, -1, 0),0)</f>
        <v>0</v>
      </c>
      <c r="BH20" s="153">
        <f t="shared" si="7"/>
        <v>0</v>
      </c>
      <c r="BJ20" s="153">
        <f t="shared" si="8"/>
        <v>1</v>
      </c>
      <c r="BK20" s="153">
        <f t="shared" si="9"/>
        <v>3</v>
      </c>
      <c r="BL20" s="153">
        <f t="shared" si="4"/>
        <v>1</v>
      </c>
      <c r="BM20" s="3" cm="1">
        <f t="array" ref="BM20">+_xlfn.PERCENTRANK.EXC(_xlfn._xlws.FILTER($BL:$BL, ISNUMBER($BL:$BL)),BL20)*100</f>
        <v>74.099999999999994</v>
      </c>
    </row>
    <row r="21" spans="1:65" ht="14.4" x14ac:dyDescent="0.3">
      <c r="A21" t="s">
        <v>71</v>
      </c>
      <c r="B21" s="128" cm="1">
        <f t="array" ref="B21:O21">_xll.FDSRZ(A21,"FF_EPS(QTR_R,0,0-13Q,FQ)")</f>
        <v>2.6640999999999999</v>
      </c>
      <c r="C21" s="128">
        <v>2.2948</v>
      </c>
      <c r="D21" s="128">
        <v>2.5510999999999999</v>
      </c>
      <c r="E21" s="128">
        <v>2.6200999999999999</v>
      </c>
      <c r="F21" s="128">
        <v>2.3656999999999999</v>
      </c>
      <c r="G21" s="128">
        <v>2.2526000000000002</v>
      </c>
      <c r="H21" s="128">
        <v>2.355</v>
      </c>
      <c r="I21" s="128">
        <v>2.2320000000000002</v>
      </c>
      <c r="J21" s="128">
        <v>1.9663999999999999</v>
      </c>
      <c r="K21" s="128">
        <v>2</v>
      </c>
      <c r="L21" s="128">
        <v>1.9529000000000001</v>
      </c>
      <c r="M21" s="128">
        <v>1.8237000000000001</v>
      </c>
      <c r="N21" s="128">
        <v>1.5665</v>
      </c>
      <c r="O21" s="128">
        <v>1.6642999999999999</v>
      </c>
      <c r="P21" s="128"/>
      <c r="Q21" s="129">
        <f t="shared" si="5"/>
        <v>0.12613602739146978</v>
      </c>
      <c r="R21" s="129">
        <f t="shared" si="5"/>
        <v>1.8733907484684176E-2</v>
      </c>
      <c r="S21" s="129">
        <f t="shared" si="5"/>
        <v>8.3269639065817413E-2</v>
      </c>
      <c r="T21" s="129">
        <f t="shared" si="5"/>
        <v>0.17387992831541199</v>
      </c>
      <c r="U21" s="129">
        <f t="shared" si="5"/>
        <v>0.20306143205858418</v>
      </c>
      <c r="V21" s="129">
        <f t="shared" si="5"/>
        <v>0.12630000000000008</v>
      </c>
      <c r="W21" s="129">
        <f t="shared" si="5"/>
        <v>0.20589891955553274</v>
      </c>
      <c r="X21" s="129">
        <f t="shared" si="5"/>
        <v>0.22388550748478364</v>
      </c>
      <c r="Y21" s="130">
        <f t="shared" si="5"/>
        <v>0.25528247685924033</v>
      </c>
      <c r="AA21" s="129">
        <f t="shared" ref="AA21:AL34" si="10">+B21/C21-1</f>
        <v>0.16092905699843119</v>
      </c>
      <c r="AB21" s="131">
        <f t="shared" si="10"/>
        <v>-0.10046646544627802</v>
      </c>
      <c r="AC21" s="131">
        <f t="shared" si="10"/>
        <v>-2.6334872714781854E-2</v>
      </c>
      <c r="AD21" s="131">
        <f t="shared" si="10"/>
        <v>0.10753688126136018</v>
      </c>
      <c r="AE21" s="131">
        <f t="shared" si="10"/>
        <v>5.0208647784781846E-2</v>
      </c>
      <c r="AF21" s="131">
        <f t="shared" si="10"/>
        <v>-4.3481953290870456E-2</v>
      </c>
      <c r="AG21" s="131">
        <f t="shared" si="10"/>
        <v>5.510752688172027E-2</v>
      </c>
      <c r="AH21" s="131">
        <f t="shared" si="10"/>
        <v>0.13506916192026042</v>
      </c>
      <c r="AI21" s="131">
        <f t="shared" si="10"/>
        <v>-1.6800000000000037E-2</v>
      </c>
      <c r="AJ21" s="131">
        <f t="shared" si="10"/>
        <v>2.4117978391110517E-2</v>
      </c>
      <c r="AK21" s="131">
        <f t="shared" si="10"/>
        <v>7.084498546910134E-2</v>
      </c>
      <c r="AL21" s="132">
        <f t="shared" si="10"/>
        <v>0.16418767954037672</v>
      </c>
      <c r="AM21" s="133">
        <f t="shared" si="2"/>
        <v>-7.6925404667114394E-2</v>
      </c>
      <c r="AN21" s="133">
        <f t="shared" si="2"/>
        <v>-0.1075660925153159</v>
      </c>
      <c r="AO21" s="133">
        <f t="shared" si="2"/>
        <v>-0.12262928048971533</v>
      </c>
      <c r="AP21" s="133">
        <f t="shared" si="2"/>
        <v>-5.000557916937165E-2</v>
      </c>
      <c r="AQ21" s="134">
        <f t="shared" si="3"/>
        <v>1.7797391912357002E-2</v>
      </c>
      <c r="AR21" s="134">
        <f t="shared" si="3"/>
        <v>-5.0225037743686619E-2</v>
      </c>
      <c r="AS21" s="134">
        <f t="shared" si="3"/>
        <v>5.7156935253628652E-3</v>
      </c>
      <c r="AT21" s="134">
        <f t="shared" si="3"/>
        <v>1.7476451459879975E-2</v>
      </c>
      <c r="AU21" s="134">
        <f t="shared" si="3"/>
        <v>-2.8286838045159527E-2</v>
      </c>
      <c r="AV21" s="134">
        <f t="shared" si="3"/>
        <v>-8.8939844302901375E-3</v>
      </c>
      <c r="AW21" s="134">
        <f t="shared" si="3"/>
        <v>1.0329849496869915E-2</v>
      </c>
      <c r="AX21" s="134">
        <f t="shared" si="3"/>
        <v>2.1408058817053027E-2</v>
      </c>
      <c r="AY21" s="134">
        <f t="shared" si="3"/>
        <v>-6.0329226513458914E-2</v>
      </c>
      <c r="AZ21" s="134"/>
      <c r="BA21" s="135">
        <f>IFERROR(IF(Q21&gt;INPUT!$H$37, 1, 0),0)</f>
        <v>0</v>
      </c>
      <c r="BB21" s="136">
        <f>IFERROR(IF(AM21&gt;INPUT!$I$37, 1, 0),0)</f>
        <v>0</v>
      </c>
      <c r="BC21" s="137"/>
      <c r="BD21" s="157">
        <f t="shared" si="6"/>
        <v>0</v>
      </c>
      <c r="BE21" s="138"/>
      <c r="BF21" s="87">
        <f>IFERROR(IF(Q21&lt;INPUT!$H$39, -1, 0),0)</f>
        <v>0</v>
      </c>
      <c r="BG21" s="87">
        <f>IFERROR(IF(AM21&lt;INPUT!$I$39, -1, 0),0)</f>
        <v>-1</v>
      </c>
      <c r="BH21" s="153">
        <f t="shared" si="7"/>
        <v>-0.25</v>
      </c>
      <c r="BJ21" s="153">
        <f t="shared" si="8"/>
        <v>-0.25</v>
      </c>
      <c r="BK21" s="153">
        <f t="shared" si="9"/>
        <v>0</v>
      </c>
      <c r="BL21" s="153">
        <f t="shared" si="4"/>
        <v>-0.25</v>
      </c>
      <c r="BM21" s="3" cm="1">
        <f t="array" ref="BM21">+_xlfn.PERCENTRANK.EXC(_xlfn._xlws.FILTER($BL:$BL, ISNUMBER($BL:$BL)),BL21)*100</f>
        <v>38.700000000000003</v>
      </c>
    </row>
    <row r="22" spans="1:65" ht="14.4" x14ac:dyDescent="0.3">
      <c r="A22" t="s">
        <v>72</v>
      </c>
      <c r="B22" s="128" cm="1">
        <f t="array" ref="B22:O22">_xll.FDSRZ(A22,"FF_EPS(QTR_R,0,0-13Q,FQ)")</f>
        <v>4.0715000000000003</v>
      </c>
      <c r="C22" s="128">
        <v>3.5886</v>
      </c>
      <c r="D22" s="128">
        <v>3.6366000000000001</v>
      </c>
      <c r="E22" s="128">
        <v>3.5276000000000001</v>
      </c>
      <c r="F22" s="128">
        <v>3.5032000000000001</v>
      </c>
      <c r="G22" s="128">
        <v>3.2202999999999999</v>
      </c>
      <c r="H22" s="128">
        <v>2.9723000000000002</v>
      </c>
      <c r="I22" s="128">
        <v>3.3913000000000002</v>
      </c>
      <c r="J22" s="128">
        <v>2.9979</v>
      </c>
      <c r="K22" s="128">
        <v>2.4697</v>
      </c>
      <c r="L22" s="128">
        <v>2.6219999999999999</v>
      </c>
      <c r="M22" s="128">
        <v>2.5815999999999999</v>
      </c>
      <c r="N22" s="128">
        <v>2.3357000000000001</v>
      </c>
      <c r="O22" s="128">
        <v>2.6819999999999999</v>
      </c>
      <c r="P22" s="128"/>
      <c r="Q22" s="129">
        <f t="shared" si="5"/>
        <v>0.16222311029915515</v>
      </c>
      <c r="R22" s="129">
        <f t="shared" si="5"/>
        <v>0.11436822656274259</v>
      </c>
      <c r="S22" s="129">
        <f t="shared" si="5"/>
        <v>0.22349695521986335</v>
      </c>
      <c r="T22" s="129">
        <f t="shared" si="5"/>
        <v>4.0191077168047595E-2</v>
      </c>
      <c r="U22" s="129">
        <f t="shared" si="5"/>
        <v>0.1685513192568131</v>
      </c>
      <c r="V22" s="129">
        <f t="shared" si="5"/>
        <v>0.30392355346803246</v>
      </c>
      <c r="W22" s="129">
        <f t="shared" si="5"/>
        <v>0.13360030511060272</v>
      </c>
      <c r="X22" s="129">
        <f t="shared" si="5"/>
        <v>0.31364270220018597</v>
      </c>
      <c r="Y22" s="130">
        <f t="shared" si="5"/>
        <v>0.28351243738493803</v>
      </c>
      <c r="AA22" s="129">
        <f t="shared" si="10"/>
        <v>0.13456501142506827</v>
      </c>
      <c r="AB22" s="131">
        <f t="shared" si="10"/>
        <v>-1.3199142055766333E-2</v>
      </c>
      <c r="AC22" s="131">
        <f t="shared" si="10"/>
        <v>3.0899194920058992E-2</v>
      </c>
      <c r="AD22" s="131">
        <f t="shared" si="10"/>
        <v>6.9650605160995749E-3</v>
      </c>
      <c r="AE22" s="131">
        <f t="shared" si="10"/>
        <v>8.7848958171598879E-2</v>
      </c>
      <c r="AF22" s="131">
        <f t="shared" si="10"/>
        <v>8.3437068936513814E-2</v>
      </c>
      <c r="AG22" s="131">
        <f t="shared" si="10"/>
        <v>-0.12355144045056465</v>
      </c>
      <c r="AH22" s="131">
        <f t="shared" si="10"/>
        <v>0.13122519096701035</v>
      </c>
      <c r="AI22" s="131">
        <f t="shared" si="10"/>
        <v>0.21387213021824514</v>
      </c>
      <c r="AJ22" s="131">
        <f t="shared" si="10"/>
        <v>-5.8085430968726093E-2</v>
      </c>
      <c r="AK22" s="131">
        <f t="shared" si="10"/>
        <v>1.5649209792376828E-2</v>
      </c>
      <c r="AL22" s="132">
        <f t="shared" si="10"/>
        <v>0.10527893136961075</v>
      </c>
      <c r="AM22" s="133">
        <f t="shared" si="2"/>
        <v>-6.3282089576579548E-3</v>
      </c>
      <c r="AN22" s="133">
        <f t="shared" si="2"/>
        <v>-0.18955532690528987</v>
      </c>
      <c r="AO22" s="133">
        <f t="shared" si="2"/>
        <v>8.9896650109260623E-2</v>
      </c>
      <c r="AP22" s="133">
        <f t="shared" si="2"/>
        <v>-0.27345162503213838</v>
      </c>
      <c r="AQ22" s="134">
        <f t="shared" si="3"/>
        <v>4.2533316969656232E-2</v>
      </c>
      <c r="AR22" s="134">
        <f t="shared" si="3"/>
        <v>-3.3682700075788406E-2</v>
      </c>
      <c r="AS22" s="134">
        <f t="shared" si="3"/>
        <v>-1.751262467215161E-2</v>
      </c>
      <c r="AT22" s="134">
        <f t="shared" si="3"/>
        <v>4.3505500322221412E-2</v>
      </c>
      <c r="AU22" s="134">
        <f t="shared" si="3"/>
        <v>-1.4458744265137158E-2</v>
      </c>
      <c r="AV22" s="134">
        <f t="shared" si="3"/>
        <v>-4.3478353760577113E-2</v>
      </c>
      <c r="AW22" s="134">
        <f t="shared" si="3"/>
        <v>-2.1822003160612849E-2</v>
      </c>
      <c r="AX22" s="134">
        <f t="shared" si="3"/>
        <v>3.8525327058211177E-2</v>
      </c>
      <c r="AY22" s="134">
        <f t="shared" si="3"/>
        <v>3.6197732949544793E-2</v>
      </c>
      <c r="AZ22" s="134"/>
      <c r="BA22" s="135">
        <f>IFERROR(IF(Q22&gt;INPUT!$H$37, 1, 0),0)</f>
        <v>1</v>
      </c>
      <c r="BB22" s="136">
        <f>IFERROR(IF(AM22&gt;INPUT!$I$37, 1, 0),0)</f>
        <v>0</v>
      </c>
      <c r="BC22" s="137"/>
      <c r="BD22" s="157">
        <f t="shared" si="6"/>
        <v>0.75</v>
      </c>
      <c r="BE22" s="138"/>
      <c r="BF22" s="87">
        <f>IFERROR(IF(Q22&lt;INPUT!$H$39, -1, 0),0)</f>
        <v>0</v>
      </c>
      <c r="BG22" s="87">
        <f>IFERROR(IF(AM22&lt;INPUT!$I$39, -1, 0),0)</f>
        <v>-1</v>
      </c>
      <c r="BH22" s="153">
        <f t="shared" si="7"/>
        <v>-0.25</v>
      </c>
      <c r="BJ22" s="153">
        <f t="shared" si="8"/>
        <v>0.5</v>
      </c>
      <c r="BK22" s="153">
        <f t="shared" si="9"/>
        <v>1</v>
      </c>
      <c r="BL22" s="153">
        <f t="shared" si="4"/>
        <v>0.5</v>
      </c>
      <c r="BM22" s="3" cm="1">
        <f t="array" ref="BM22">+_xlfn.PERCENTRANK.EXC(_xlfn._xlws.FILTER($BL:$BL, ISNUMBER($BL:$BL)),BL22)*100</f>
        <v>48.3</v>
      </c>
    </row>
    <row r="23" spans="1:65" ht="14.4" x14ac:dyDescent="0.3">
      <c r="A23" t="s">
        <v>73</v>
      </c>
      <c r="B23" s="128" cm="1">
        <f t="array" ref="B23:O23">_xll.FDSRZ(A23,"FF_EPS(QTR_R,0,0-13Q,FQ)")</f>
        <v>7.1867999999999999</v>
      </c>
      <c r="C23" s="128">
        <v>6.6146000000000003</v>
      </c>
      <c r="D23" s="128">
        <v>4.2671999999999999</v>
      </c>
      <c r="E23" s="128">
        <v>5.3974000000000002</v>
      </c>
      <c r="F23" s="128">
        <v>4.8830999999999998</v>
      </c>
      <c r="G23" s="128">
        <v>5.2805999999999997</v>
      </c>
      <c r="H23" s="128">
        <v>2.1109</v>
      </c>
      <c r="I23" s="128">
        <v>3.7275</v>
      </c>
      <c r="J23" s="128">
        <v>3.2942999999999998</v>
      </c>
      <c r="K23" s="128">
        <v>2.8847999999999998</v>
      </c>
      <c r="L23" s="128">
        <v>0.12239999999999999</v>
      </c>
      <c r="M23" s="128">
        <v>3.1048</v>
      </c>
      <c r="N23" s="128">
        <v>3.2008999999999999</v>
      </c>
      <c r="O23" s="128">
        <v>3.5265</v>
      </c>
      <c r="P23" s="128"/>
      <c r="Q23" s="129">
        <f t="shared" si="5"/>
        <v>0.47176998218344912</v>
      </c>
      <c r="R23" s="129">
        <f t="shared" si="5"/>
        <v>0.25262280801424097</v>
      </c>
      <c r="S23" s="129">
        <f t="shared" si="5"/>
        <v>1.0215074138992848</v>
      </c>
      <c r="T23" s="129">
        <f t="shared" si="5"/>
        <v>0.44799463447350774</v>
      </c>
      <c r="U23" s="129">
        <f t="shared" si="5"/>
        <v>0.4822875876513979</v>
      </c>
      <c r="V23" s="129">
        <f t="shared" si="5"/>
        <v>0.83049084858569056</v>
      </c>
      <c r="W23" s="129">
        <f t="shared" si="5"/>
        <v>16.24591503267974</v>
      </c>
      <c r="X23" s="129">
        <f t="shared" si="5"/>
        <v>0.20056042257150231</v>
      </c>
      <c r="Y23" s="130">
        <f t="shared" si="5"/>
        <v>2.9179293323752686E-2</v>
      </c>
      <c r="AA23" s="129">
        <f t="shared" si="10"/>
        <v>8.65056088047651E-2</v>
      </c>
      <c r="AB23" s="131">
        <f t="shared" si="10"/>
        <v>0.55010311211098628</v>
      </c>
      <c r="AC23" s="131">
        <f t="shared" si="10"/>
        <v>-0.20939711713047027</v>
      </c>
      <c r="AD23" s="131">
        <f t="shared" si="10"/>
        <v>0.10532243861481438</v>
      </c>
      <c r="AE23" s="131">
        <f t="shared" si="10"/>
        <v>-7.5275536870810122E-2</v>
      </c>
      <c r="AF23" s="131">
        <f t="shared" si="10"/>
        <v>1.5015870008053436</v>
      </c>
      <c r="AG23" s="131">
        <f t="shared" si="10"/>
        <v>-0.43369550637156273</v>
      </c>
      <c r="AH23" s="131">
        <f t="shared" si="10"/>
        <v>0.13149986340041897</v>
      </c>
      <c r="AI23" s="131">
        <f t="shared" si="10"/>
        <v>0.14195091514143088</v>
      </c>
      <c r="AJ23" s="131">
        <f t="shared" si="10"/>
        <v>22.56862745098039</v>
      </c>
      <c r="AK23" s="131">
        <f t="shared" si="10"/>
        <v>-0.96057717083225969</v>
      </c>
      <c r="AL23" s="132">
        <f t="shared" si="10"/>
        <v>-3.0022806085788334E-2</v>
      </c>
      <c r="AM23" s="133">
        <f t="shared" si="2"/>
        <v>-1.0517605467948776E-2</v>
      </c>
      <c r="AN23" s="133">
        <f t="shared" si="2"/>
        <v>-0.57786804057144958</v>
      </c>
      <c r="AO23" s="133">
        <f t="shared" si="2"/>
        <v>-15.224407618780456</v>
      </c>
      <c r="AP23" s="133">
        <f t="shared" si="2"/>
        <v>0.24743421190200543</v>
      </c>
      <c r="AQ23" s="134">
        <f t="shared" si="3"/>
        <v>-6.2722766033497523E-3</v>
      </c>
      <c r="AR23" s="134">
        <f t="shared" si="3"/>
        <v>0.20845954966059879</v>
      </c>
      <c r="AS23" s="134">
        <f t="shared" si="3"/>
        <v>-0.57032803931193798</v>
      </c>
      <c r="AT23" s="134">
        <f t="shared" si="3"/>
        <v>0.17967264832879243</v>
      </c>
      <c r="AU23" s="134">
        <f t="shared" si="3"/>
        <v>-6.8925133423743068E-2</v>
      </c>
      <c r="AV23" s="134">
        <f t="shared" si="3"/>
        <v>0.4532120285546376</v>
      </c>
      <c r="AW23" s="134">
        <f t="shared" si="3"/>
        <v>-7.6674409857839843</v>
      </c>
      <c r="AX23" s="134">
        <f t="shared" si="3"/>
        <v>0.36402567807755926</v>
      </c>
      <c r="AY23" s="134">
        <f t="shared" si="3"/>
        <v>5.7324573742406848E-2</v>
      </c>
      <c r="AZ23" s="134"/>
      <c r="BA23" s="135">
        <f>IFERROR(IF(Q23&gt;INPUT!$H$37, 1, 0),0)</f>
        <v>1</v>
      </c>
      <c r="BB23" s="136">
        <f>IFERROR(IF(AM23&gt;INPUT!$I$37, 1, 0),0)</f>
        <v>0</v>
      </c>
      <c r="BC23" s="137"/>
      <c r="BD23" s="157">
        <f t="shared" si="6"/>
        <v>0.75</v>
      </c>
      <c r="BE23" s="138"/>
      <c r="BF23" s="87">
        <f>IFERROR(IF(Q23&lt;INPUT!$H$39, -1, 0),0)</f>
        <v>0</v>
      </c>
      <c r="BG23" s="87">
        <f>IFERROR(IF(AM23&lt;INPUT!$I$39, -1, 0),0)</f>
        <v>-1</v>
      </c>
      <c r="BH23" s="153">
        <f t="shared" si="7"/>
        <v>-0.25</v>
      </c>
      <c r="BJ23" s="153">
        <f t="shared" si="8"/>
        <v>0.5</v>
      </c>
      <c r="BK23" s="153">
        <f t="shared" si="9"/>
        <v>1</v>
      </c>
      <c r="BL23" s="153">
        <f t="shared" si="4"/>
        <v>0.5</v>
      </c>
      <c r="BM23" s="3" cm="1">
        <f t="array" ref="BM23">+_xlfn.PERCENTRANK.EXC(_xlfn._xlws.FILTER($BL:$BL, ISNUMBER($BL:$BL)),BL23)*100</f>
        <v>48.3</v>
      </c>
    </row>
    <row r="24" spans="1:65" ht="14.4" x14ac:dyDescent="0.3">
      <c r="A24" t="s">
        <v>74</v>
      </c>
      <c r="B24" s="128" cm="1">
        <f t="array" ref="B24:O24">_xll.FDSRZ(A24,"FF_EPS(QTR_R,0,0-13Q,FQ)")</f>
        <v>1.6352</v>
      </c>
      <c r="C24" s="128">
        <v>1.7642</v>
      </c>
      <c r="D24" s="128">
        <v>1.7243999999999999</v>
      </c>
      <c r="E24" s="128">
        <v>1.9296</v>
      </c>
      <c r="F24" s="128">
        <v>2.1404000000000001</v>
      </c>
      <c r="G24" s="128">
        <v>2.056</v>
      </c>
      <c r="H24" s="128">
        <v>1.9027000000000001</v>
      </c>
      <c r="I24" s="128">
        <v>2.2534000000000001</v>
      </c>
      <c r="J24" s="128">
        <v>1.9379999999999999</v>
      </c>
      <c r="K24" s="128">
        <v>2.7864</v>
      </c>
      <c r="L24" s="128">
        <v>3.0811999999999999</v>
      </c>
      <c r="M24" s="128">
        <v>4.6977000000000002</v>
      </c>
      <c r="N24" s="128">
        <v>4.2168999999999999</v>
      </c>
      <c r="O24" s="128">
        <v>1.2846</v>
      </c>
      <c r="P24" s="128"/>
      <c r="Q24" s="129">
        <f t="shared" si="5"/>
        <v>-0.23603064847692024</v>
      </c>
      <c r="R24" s="129">
        <f t="shared" si="5"/>
        <v>-0.14192607003891056</v>
      </c>
      <c r="S24" s="129">
        <f t="shared" si="5"/>
        <v>-9.3708939927471535E-2</v>
      </c>
      <c r="T24" s="129">
        <f t="shared" si="5"/>
        <v>-0.14369397355107838</v>
      </c>
      <c r="U24" s="129">
        <f t="shared" si="5"/>
        <v>0.10443756449948416</v>
      </c>
      <c r="V24" s="129">
        <f t="shared" si="5"/>
        <v>-0.26213034740166519</v>
      </c>
      <c r="W24" s="129">
        <f t="shared" si="5"/>
        <v>-0.38248085161625334</v>
      </c>
      <c r="X24" s="129">
        <f t="shared" si="5"/>
        <v>-0.52031845371139074</v>
      </c>
      <c r="Y24" s="130">
        <f t="shared" si="5"/>
        <v>-0.54042068818326261</v>
      </c>
      <c r="AA24" s="129">
        <f t="shared" si="10"/>
        <v>-7.3120961342251434E-2</v>
      </c>
      <c r="AB24" s="131">
        <f t="shared" si="10"/>
        <v>2.3080491765251621E-2</v>
      </c>
      <c r="AC24" s="131">
        <f t="shared" si="10"/>
        <v>-0.10634328358208955</v>
      </c>
      <c r="AD24" s="131">
        <f t="shared" si="10"/>
        <v>-9.8486264249672995E-2</v>
      </c>
      <c r="AE24" s="131">
        <f t="shared" si="10"/>
        <v>4.1050583657587625E-2</v>
      </c>
      <c r="AF24" s="131">
        <f t="shared" si="10"/>
        <v>8.0569716718347673E-2</v>
      </c>
      <c r="AG24" s="131">
        <f t="shared" si="10"/>
        <v>-0.15563149019259781</v>
      </c>
      <c r="AH24" s="131">
        <f t="shared" si="10"/>
        <v>0.16274509803921577</v>
      </c>
      <c r="AI24" s="131">
        <f t="shared" si="10"/>
        <v>-0.30447889750215329</v>
      </c>
      <c r="AJ24" s="131">
        <f t="shared" si="10"/>
        <v>-9.5677008957549048E-2</v>
      </c>
      <c r="AK24" s="131">
        <f t="shared" si="10"/>
        <v>-0.34410456180684168</v>
      </c>
      <c r="AL24" s="132">
        <f t="shared" si="10"/>
        <v>0.11401740615143829</v>
      </c>
      <c r="AM24" s="133">
        <f t="shared" si="2"/>
        <v>-0.34046821297640439</v>
      </c>
      <c r="AN24" s="133">
        <f t="shared" si="2"/>
        <v>0.12020427736275463</v>
      </c>
      <c r="AO24" s="133">
        <f t="shared" si="2"/>
        <v>0.2887719116887818</v>
      </c>
      <c r="AP24" s="133">
        <f t="shared" si="2"/>
        <v>0.37662448016031236</v>
      </c>
      <c r="AQ24" s="134">
        <f t="shared" si="3"/>
        <v>8.455100969140518E-3</v>
      </c>
      <c r="AR24" s="134">
        <f t="shared" si="3"/>
        <v>-5.9900306307786658E-3</v>
      </c>
      <c r="AS24" s="134">
        <f t="shared" si="3"/>
        <v>-6.2304333433479075E-2</v>
      </c>
      <c r="AT24" s="134">
        <f t="shared" si="3"/>
        <v>1.9048408647641606E-2</v>
      </c>
      <c r="AU24" s="134">
        <f t="shared" si="3"/>
        <v>-4.0564838127209388E-2</v>
      </c>
      <c r="AV24" s="134">
        <f t="shared" si="3"/>
        <v>0.12834953807350033</v>
      </c>
      <c r="AW24" s="134">
        <f t="shared" si="3"/>
        <v>-1.9984827078349587E-2</v>
      </c>
      <c r="AX24" s="134">
        <f t="shared" si="3"/>
        <v>0.16894988661535248</v>
      </c>
      <c r="AY24" s="134">
        <f t="shared" si="3"/>
        <v>-0.13949876788453053</v>
      </c>
      <c r="AZ24" s="134"/>
      <c r="BA24" s="135">
        <f>IFERROR(IF(Q24&gt;INPUT!$H$37, 1, 0),0)</f>
        <v>0</v>
      </c>
      <c r="BB24" s="136">
        <f>IFERROR(IF(AM24&gt;INPUT!$I$37, 1, 0),0)</f>
        <v>0</v>
      </c>
      <c r="BC24" s="137"/>
      <c r="BD24" s="157">
        <f t="shared" si="6"/>
        <v>0</v>
      </c>
      <c r="BE24" s="138"/>
      <c r="BF24" s="87">
        <f>IFERROR(IF(Q24&lt;INPUT!$H$39, -1, 0),0)</f>
        <v>-1</v>
      </c>
      <c r="BG24" s="87">
        <f>IFERROR(IF(AM24&lt;INPUT!$I$39, -1, 0),0)</f>
        <v>-1</v>
      </c>
      <c r="BH24" s="153">
        <f t="shared" si="7"/>
        <v>-1</v>
      </c>
      <c r="BJ24" s="153">
        <f t="shared" si="8"/>
        <v>-1</v>
      </c>
      <c r="BK24" s="153">
        <f t="shared" si="9"/>
        <v>3</v>
      </c>
      <c r="BL24" s="153">
        <f t="shared" si="4"/>
        <v>-1</v>
      </c>
      <c r="BM24" s="3" cm="1">
        <f t="array" ref="BM24">+_xlfn.PERCENTRANK.EXC(_xlfn._xlws.FILTER($BL:$BL, ISNUMBER($BL:$BL)),BL24)*100</f>
        <v>3.2</v>
      </c>
    </row>
    <row r="25" spans="1:65" ht="14.4" x14ac:dyDescent="0.3">
      <c r="A25" t="s">
        <v>75</v>
      </c>
      <c r="B25" s="128" cm="1">
        <f t="array" ref="B25:O25">_xll.FDSRZ(A25,"FF_EPS(QTR_R,0,0-13Q,FQ)")</f>
        <v>2.2888999999999999</v>
      </c>
      <c r="C25" s="128">
        <v>4.5378999999999996</v>
      </c>
      <c r="D25" s="128">
        <v>1.4136</v>
      </c>
      <c r="E25" s="128">
        <v>1.1095999999999999</v>
      </c>
      <c r="F25" s="128">
        <v>1.9348000000000001</v>
      </c>
      <c r="G25" s="128">
        <v>1.3393999999999999</v>
      </c>
      <c r="H25" s="128">
        <v>1.6657999999999999</v>
      </c>
      <c r="I25" s="128">
        <v>1.9782999999999999</v>
      </c>
      <c r="J25" s="128">
        <v>1.9591000000000001</v>
      </c>
      <c r="K25" s="128">
        <v>-2.6100000000000002E-2</v>
      </c>
      <c r="L25" s="128">
        <v>1.3282</v>
      </c>
      <c r="M25" s="128">
        <v>1.6751</v>
      </c>
      <c r="N25" s="128">
        <v>1.8044</v>
      </c>
      <c r="O25" s="128">
        <v>1.931</v>
      </c>
      <c r="P25" s="128"/>
      <c r="Q25" s="129">
        <f t="shared" si="5"/>
        <v>0.18301633243746118</v>
      </c>
      <c r="R25" s="129">
        <f t="shared" si="5"/>
        <v>2.3880095565178436</v>
      </c>
      <c r="S25" s="129">
        <f t="shared" si="5"/>
        <v>-0.15139872733821591</v>
      </c>
      <c r="T25" s="129">
        <f t="shared" si="5"/>
        <v>-0.43911439114391149</v>
      </c>
      <c r="U25" s="129">
        <f t="shared" si="5"/>
        <v>-1.2403654739421177E-2</v>
      </c>
      <c r="V25" s="129">
        <f t="shared" si="5"/>
        <v>1</v>
      </c>
      <c r="W25" s="129">
        <f t="shared" si="5"/>
        <v>0.25417858756211409</v>
      </c>
      <c r="X25" s="129">
        <f t="shared" si="5"/>
        <v>0.18100411915706527</v>
      </c>
      <c r="Y25" s="130">
        <f t="shared" si="5"/>
        <v>8.5734870317002887E-2</v>
      </c>
      <c r="AA25" s="129">
        <f t="shared" si="10"/>
        <v>-0.49560369333832832</v>
      </c>
      <c r="AB25" s="131">
        <f t="shared" si="10"/>
        <v>2.2101726089417091</v>
      </c>
      <c r="AC25" s="131">
        <f t="shared" si="10"/>
        <v>0.27397260273972601</v>
      </c>
      <c r="AD25" s="131">
        <f t="shared" si="10"/>
        <v>-0.42650403142443671</v>
      </c>
      <c r="AE25" s="131">
        <f t="shared" si="10"/>
        <v>0.44452740032850535</v>
      </c>
      <c r="AF25" s="131">
        <f t="shared" si="10"/>
        <v>-0.19594188978268701</v>
      </c>
      <c r="AG25" s="131">
        <f t="shared" si="10"/>
        <v>-0.15796390840620733</v>
      </c>
      <c r="AH25" s="131">
        <f t="shared" si="10"/>
        <v>9.8004185595426119E-3</v>
      </c>
      <c r="AI25" s="131">
        <f t="shared" si="10"/>
        <v>-76.061302681992331</v>
      </c>
      <c r="AJ25" s="131">
        <f t="shared" si="10"/>
        <v>-1.0196506550218341</v>
      </c>
      <c r="AK25" s="131">
        <f t="shared" si="10"/>
        <v>-0.20709211390364757</v>
      </c>
      <c r="AL25" s="132">
        <f t="shared" si="10"/>
        <v>-7.1658168920416765E-2</v>
      </c>
      <c r="AM25" s="133">
        <f t="shared" si="2"/>
        <v>0.19541998717688236</v>
      </c>
      <c r="AN25" s="133">
        <f t="shared" si="2"/>
        <v>1.3880095565178436</v>
      </c>
      <c r="AO25" s="133">
        <f t="shared" si="2"/>
        <v>-0.40557731490033</v>
      </c>
      <c r="AP25" s="133">
        <f t="shared" si="2"/>
        <v>-0.62011851030097676</v>
      </c>
      <c r="AQ25" s="134">
        <f t="shared" si="3"/>
        <v>-2.3033220637963758E-2</v>
      </c>
      <c r="AR25" s="134">
        <f t="shared" si="3"/>
        <v>0.5885484028710678</v>
      </c>
      <c r="AS25" s="134">
        <f t="shared" si="3"/>
        <v>0.15663816417413767</v>
      </c>
      <c r="AT25" s="134">
        <f t="shared" si="3"/>
        <v>-8.9513374339409799E-2</v>
      </c>
      <c r="AU25" s="134">
        <f t="shared" si="3"/>
        <v>0.14490899392298759</v>
      </c>
      <c r="AV25" s="134">
        <f t="shared" si="3"/>
        <v>25.288453597403215</v>
      </c>
      <c r="AW25" s="134">
        <f t="shared" si="3"/>
        <v>0.28722891553854524</v>
      </c>
      <c r="AX25" s="134">
        <f t="shared" si="3"/>
        <v>7.2297510821059063E-2</v>
      </c>
      <c r="AY25" s="134">
        <f t="shared" si="3"/>
        <v>-25.329881504357303</v>
      </c>
      <c r="AZ25" s="134"/>
      <c r="BA25" s="135">
        <f>IFERROR(IF(Q25&gt;INPUT!$H$37, 1, 0),0)</f>
        <v>1</v>
      </c>
      <c r="BB25" s="136">
        <f>IFERROR(IF(AM25&gt;INPUT!$I$37, 1, 0),0)</f>
        <v>1</v>
      </c>
      <c r="BC25" s="137"/>
      <c r="BD25" s="157">
        <f t="shared" si="6"/>
        <v>1</v>
      </c>
      <c r="BE25" s="138"/>
      <c r="BF25" s="87">
        <f>IFERROR(IF(Q25&lt;INPUT!$H$39, -1, 0),0)</f>
        <v>0</v>
      </c>
      <c r="BG25" s="87">
        <f>IFERROR(IF(AM25&lt;INPUT!$I$39, -1, 0),0)</f>
        <v>0</v>
      </c>
      <c r="BH25" s="153">
        <f t="shared" si="7"/>
        <v>0</v>
      </c>
      <c r="BJ25" s="153">
        <f t="shared" si="8"/>
        <v>1</v>
      </c>
      <c r="BK25" s="153">
        <f t="shared" si="9"/>
        <v>2</v>
      </c>
      <c r="BL25" s="153">
        <f t="shared" si="4"/>
        <v>1</v>
      </c>
      <c r="BM25" s="3" cm="1">
        <f t="array" ref="BM25">+_xlfn.PERCENTRANK.EXC(_xlfn._xlws.FILTER($BL:$BL, ISNUMBER($BL:$BL)),BL25)*100</f>
        <v>74.099999999999994</v>
      </c>
    </row>
    <row r="26" spans="1:65" ht="14.4" x14ac:dyDescent="0.3">
      <c r="A26" t="s">
        <v>76</v>
      </c>
      <c r="B26" s="128" cm="1">
        <f t="array" ref="B26:O26">_xll.FDSRZ(A26,"FF_EPS(QTR_R,0,0-13Q,FQ)")</f>
        <v>4.2786999999999997</v>
      </c>
      <c r="C26" s="128">
        <v>4.0190000000000001</v>
      </c>
      <c r="D26" s="128">
        <v>4.0414000000000003</v>
      </c>
      <c r="E26" s="128">
        <v>5.2901999999999996</v>
      </c>
      <c r="F26" s="128">
        <v>3.7789999999999999</v>
      </c>
      <c r="G26" s="128">
        <v>3.919</v>
      </c>
      <c r="H26" s="128">
        <v>3.5756000000000001</v>
      </c>
      <c r="I26" s="128">
        <v>4.8600000000000003</v>
      </c>
      <c r="J26" s="128">
        <v>2.9300999999999999</v>
      </c>
      <c r="K26" s="128">
        <v>3.2982999999999998</v>
      </c>
      <c r="L26" s="128">
        <v>3.0684</v>
      </c>
      <c r="M26" s="128">
        <v>4.2009999999999996</v>
      </c>
      <c r="N26" s="128">
        <v>3.0411999999999999</v>
      </c>
      <c r="O26" s="128">
        <v>2.9196</v>
      </c>
      <c r="P26" s="128"/>
      <c r="Q26" s="129">
        <f t="shared" si="5"/>
        <v>0.13223074887536379</v>
      </c>
      <c r="R26" s="129">
        <f t="shared" si="5"/>
        <v>2.5516713447307993E-2</v>
      </c>
      <c r="S26" s="129">
        <f t="shared" si="5"/>
        <v>0.13027184248797408</v>
      </c>
      <c r="T26" s="129">
        <f t="shared" si="5"/>
        <v>8.8518518518518441E-2</v>
      </c>
      <c r="U26" s="129">
        <f t="shared" si="5"/>
        <v>0.28971707450257678</v>
      </c>
      <c r="V26" s="129">
        <f t="shared" si="5"/>
        <v>0.18818785434921037</v>
      </c>
      <c r="W26" s="129">
        <f t="shared" si="5"/>
        <v>0.16529787511406591</v>
      </c>
      <c r="X26" s="129">
        <f t="shared" si="5"/>
        <v>0.15686741252082848</v>
      </c>
      <c r="Y26" s="130">
        <f t="shared" si="5"/>
        <v>-3.6531632250427437E-2</v>
      </c>
      <c r="AA26" s="129">
        <f t="shared" si="10"/>
        <v>6.4618064195073321E-2</v>
      </c>
      <c r="AB26" s="131">
        <f t="shared" si="10"/>
        <v>-5.5426337407828985E-3</v>
      </c>
      <c r="AC26" s="131">
        <f t="shared" si="10"/>
        <v>-0.23605912819931185</v>
      </c>
      <c r="AD26" s="131">
        <f t="shared" si="10"/>
        <v>0.39989415189203492</v>
      </c>
      <c r="AE26" s="131">
        <f t="shared" si="10"/>
        <v>-3.5723398826231212E-2</v>
      </c>
      <c r="AF26" s="131">
        <f t="shared" si="10"/>
        <v>9.6039825483834829E-2</v>
      </c>
      <c r="AG26" s="131">
        <f t="shared" si="10"/>
        <v>-0.26427983539094657</v>
      </c>
      <c r="AH26" s="131">
        <f t="shared" si="10"/>
        <v>0.65864646257806925</v>
      </c>
      <c r="AI26" s="131">
        <f t="shared" si="10"/>
        <v>-0.11163326562168385</v>
      </c>
      <c r="AJ26" s="131">
        <f t="shared" si="10"/>
        <v>7.4925042367357531E-2</v>
      </c>
      <c r="AK26" s="131">
        <f t="shared" si="10"/>
        <v>-0.26960247560104733</v>
      </c>
      <c r="AL26" s="132">
        <f t="shared" si="10"/>
        <v>0.3813626200184137</v>
      </c>
      <c r="AM26" s="133">
        <f t="shared" si="2"/>
        <v>-0.15748632562721299</v>
      </c>
      <c r="AN26" s="133">
        <f t="shared" si="2"/>
        <v>-0.16267114090190238</v>
      </c>
      <c r="AO26" s="133">
        <f t="shared" si="2"/>
        <v>-3.502603262609183E-2</v>
      </c>
      <c r="AP26" s="133">
        <f t="shared" si="2"/>
        <v>-6.8348894002310034E-2</v>
      </c>
      <c r="AQ26" s="134">
        <f t="shared" si="3"/>
        <v>-0.11175869589898721</v>
      </c>
      <c r="AR26" s="134">
        <f t="shared" si="3"/>
        <v>1.0060255028482769E-2</v>
      </c>
      <c r="AS26" s="134">
        <f t="shared" si="3"/>
        <v>-0.11069965122771555</v>
      </c>
      <c r="AT26" s="134">
        <f t="shared" si="3"/>
        <v>0.22139132909432718</v>
      </c>
      <c r="AU26" s="134">
        <f t="shared" si="3"/>
        <v>-0.23145662046810017</v>
      </c>
      <c r="AV26" s="134">
        <f t="shared" si="3"/>
        <v>6.9224363701839556E-2</v>
      </c>
      <c r="AW26" s="134">
        <f t="shared" si="3"/>
        <v>-0.11306829258610136</v>
      </c>
      <c r="AX26" s="134">
        <f t="shared" si="3"/>
        <v>0.30941631272637221</v>
      </c>
      <c r="AY26" s="134">
        <f t="shared" si="3"/>
        <v>-0.16433196188003252</v>
      </c>
      <c r="AZ26" s="134"/>
      <c r="BA26" s="135">
        <f>IFERROR(IF(Q26&gt;INPUT!$H$37, 1, 0),0)</f>
        <v>0</v>
      </c>
      <c r="BB26" s="136">
        <f>IFERROR(IF(AM26&gt;INPUT!$I$37, 1, 0),0)</f>
        <v>0</v>
      </c>
      <c r="BC26" s="137"/>
      <c r="BD26" s="157">
        <f t="shared" si="6"/>
        <v>0</v>
      </c>
      <c r="BE26" s="138"/>
      <c r="BF26" s="87">
        <f>IFERROR(IF(Q26&lt;INPUT!$H$39, -1, 0),0)</f>
        <v>0</v>
      </c>
      <c r="BG26" s="87">
        <f>IFERROR(IF(AM26&lt;INPUT!$I$39, -1, 0),0)</f>
        <v>-1</v>
      </c>
      <c r="BH26" s="153">
        <f t="shared" si="7"/>
        <v>-0.25</v>
      </c>
      <c r="BJ26" s="153">
        <f t="shared" si="8"/>
        <v>-0.25</v>
      </c>
      <c r="BK26" s="153">
        <f t="shared" si="9"/>
        <v>0</v>
      </c>
      <c r="BL26" s="153">
        <f t="shared" si="4"/>
        <v>-0.25</v>
      </c>
      <c r="BM26" s="3" cm="1">
        <f t="array" ref="BM26">+_xlfn.PERCENTRANK.EXC(_xlfn._xlws.FILTER($BL:$BL, ISNUMBER($BL:$BL)),BL26)*100</f>
        <v>38.700000000000003</v>
      </c>
    </row>
    <row r="27" spans="1:65" ht="14.4" x14ac:dyDescent="0.3">
      <c r="A27" t="s">
        <v>77</v>
      </c>
      <c r="B27" s="128" cm="1">
        <f t="array" ref="B27:O27">_xll.FDSRZ(A27,"FF_EPS(QTR_R,0,0-13Q,FQ)")</f>
        <v>4.5785</v>
      </c>
      <c r="C27" s="128">
        <v>3.4537</v>
      </c>
      <c r="D27" s="128">
        <v>3.0150999999999999</v>
      </c>
      <c r="E27" s="128">
        <v>3.6737000000000002</v>
      </c>
      <c r="F27" s="128">
        <v>4.5978000000000003</v>
      </c>
      <c r="G27" s="128">
        <v>3.629</v>
      </c>
      <c r="H27" s="128">
        <v>2.8178999999999998</v>
      </c>
      <c r="I27" s="128">
        <v>3.8138000000000001</v>
      </c>
      <c r="J27" s="128">
        <v>4.6451000000000002</v>
      </c>
      <c r="K27" s="128">
        <v>3.8233000000000001</v>
      </c>
      <c r="L27" s="128">
        <v>3.3026</v>
      </c>
      <c r="M27" s="128">
        <v>4.2415000000000003</v>
      </c>
      <c r="N27" s="128">
        <v>5.0468000000000002</v>
      </c>
      <c r="O27" s="128">
        <v>4.0918999999999999</v>
      </c>
      <c r="P27" s="128"/>
      <c r="Q27" s="129">
        <f t="shared" si="5"/>
        <v>-4.1976597503153856E-3</v>
      </c>
      <c r="R27" s="129">
        <f t="shared" si="5"/>
        <v>-4.830531826949569E-2</v>
      </c>
      <c r="S27" s="129">
        <f t="shared" si="5"/>
        <v>6.9981191667553899E-2</v>
      </c>
      <c r="T27" s="129">
        <f t="shared" si="5"/>
        <v>-3.6735014945723399E-2</v>
      </c>
      <c r="U27" s="129">
        <f t="shared" si="5"/>
        <v>-1.0182773244924781E-2</v>
      </c>
      <c r="V27" s="129">
        <f t="shared" si="5"/>
        <v>-5.0819972275259584E-2</v>
      </c>
      <c r="W27" s="129">
        <f t="shared" si="5"/>
        <v>-0.14676315630109615</v>
      </c>
      <c r="X27" s="129">
        <f t="shared" si="5"/>
        <v>-0.10083696805375464</v>
      </c>
      <c r="Y27" s="130">
        <f t="shared" si="5"/>
        <v>-7.959499088531341E-2</v>
      </c>
      <c r="AA27" s="129">
        <f t="shared" si="10"/>
        <v>0.32567970582274075</v>
      </c>
      <c r="AB27" s="131">
        <f t="shared" si="10"/>
        <v>0.14546781201286851</v>
      </c>
      <c r="AC27" s="131">
        <f t="shared" si="10"/>
        <v>-0.1792743011133191</v>
      </c>
      <c r="AD27" s="131">
        <f t="shared" si="10"/>
        <v>-0.20098742877028142</v>
      </c>
      <c r="AE27" s="131">
        <f t="shared" si="10"/>
        <v>0.2669605952052907</v>
      </c>
      <c r="AF27" s="131">
        <f t="shared" si="10"/>
        <v>0.2878384612654814</v>
      </c>
      <c r="AG27" s="131">
        <f t="shared" si="10"/>
        <v>-0.26113063086685206</v>
      </c>
      <c r="AH27" s="131">
        <f t="shared" si="10"/>
        <v>-0.17896277798109839</v>
      </c>
      <c r="AI27" s="131">
        <f t="shared" si="10"/>
        <v>0.21494520440457188</v>
      </c>
      <c r="AJ27" s="131">
        <f t="shared" si="10"/>
        <v>0.15766365893538437</v>
      </c>
      <c r="AK27" s="131">
        <f t="shared" si="10"/>
        <v>-0.22136036779441237</v>
      </c>
      <c r="AL27" s="132">
        <f t="shared" si="10"/>
        <v>-0.15956645795355473</v>
      </c>
      <c r="AM27" s="133">
        <f t="shared" si="2"/>
        <v>5.9851134946093953E-3</v>
      </c>
      <c r="AN27" s="133">
        <f t="shared" si="2"/>
        <v>2.5146540057638944E-3</v>
      </c>
      <c r="AO27" s="133">
        <f t="shared" si="2"/>
        <v>0.21674434796865005</v>
      </c>
      <c r="AP27" s="133">
        <f t="shared" si="2"/>
        <v>6.410195310803124E-2</v>
      </c>
      <c r="AQ27" s="134">
        <f t="shared" si="3"/>
        <v>0.17555571153100741</v>
      </c>
      <c r="AR27" s="134">
        <f t="shared" si="3"/>
        <v>-4.0497594397474065E-2</v>
      </c>
      <c r="AS27" s="134">
        <f t="shared" si="3"/>
        <v>-0.15570425412626682</v>
      </c>
      <c r="AT27" s="134">
        <f t="shared" si="3"/>
        <v>2.0047734032190206E-2</v>
      </c>
      <c r="AU27" s="134">
        <f t="shared" si="3"/>
        <v>0.14864112439546304</v>
      </c>
      <c r="AV27" s="134">
        <f t="shared" si="3"/>
        <v>2.429775228696985E-2</v>
      </c>
      <c r="AW27" s="134">
        <f t="shared" si="3"/>
        <v>-0.13959809660074549</v>
      </c>
      <c r="AX27" s="134">
        <f t="shared" si="3"/>
        <v>1.4132529937771331E-2</v>
      </c>
      <c r="AY27" s="134">
        <f t="shared" si="3"/>
        <v>0.1248372207860422</v>
      </c>
      <c r="AZ27" s="134"/>
      <c r="BA27" s="135">
        <f>IFERROR(IF(Q27&gt;INPUT!$H$37, 1, 0),0)</f>
        <v>0</v>
      </c>
      <c r="BB27" s="136">
        <f>IFERROR(IF(AM27&gt;INPUT!$I$37, 1, 0),0)</f>
        <v>0</v>
      </c>
      <c r="BC27" s="137"/>
      <c r="BD27" s="157">
        <f t="shared" si="6"/>
        <v>0</v>
      </c>
      <c r="BE27" s="138"/>
      <c r="BF27" s="87">
        <f>IFERROR(IF(Q27&lt;INPUT!$H$39, -1, 0),0)</f>
        <v>-1</v>
      </c>
      <c r="BG27" s="87">
        <f>IFERROR(IF(AM27&lt;INPUT!$I$39, -1, 0),0)</f>
        <v>0</v>
      </c>
      <c r="BH27" s="153">
        <f t="shared" si="7"/>
        <v>-0.75</v>
      </c>
      <c r="BJ27" s="153">
        <f t="shared" si="8"/>
        <v>-0.75</v>
      </c>
      <c r="BK27" s="153">
        <f t="shared" si="9"/>
        <v>4</v>
      </c>
      <c r="BL27" s="153">
        <f t="shared" si="4"/>
        <v>-0.75</v>
      </c>
      <c r="BM27" s="3" cm="1">
        <f t="array" ref="BM27">+_xlfn.PERCENTRANK.EXC(_xlfn._xlws.FILTER($BL:$BL, ISNUMBER($BL:$BL)),BL27)*100</f>
        <v>22.5</v>
      </c>
    </row>
    <row r="28" spans="1:65" ht="14.4" x14ac:dyDescent="0.3">
      <c r="A28" t="s">
        <v>78</v>
      </c>
      <c r="B28" s="128" cm="1">
        <f t="array" ref="B28:O28">_xll.FDSRZ(A28,"FF_EPS(QTR_R,0,0-13Q,FQ)")</f>
        <v>0.1275</v>
      </c>
      <c r="C28" s="128">
        <v>8.3799999999999999E-2</v>
      </c>
      <c r="D28" s="128">
        <v>3.1199999999999999E-2</v>
      </c>
      <c r="E28" s="128">
        <v>5.8400000000000001E-2</v>
      </c>
      <c r="F28" s="128">
        <v>5.5599999999999997E-2</v>
      </c>
      <c r="G28" s="128">
        <v>4.3999999999999997E-2</v>
      </c>
      <c r="H28" s="128">
        <v>3.9600000000000003E-2</v>
      </c>
      <c r="I28" s="128">
        <v>3.0800000000000001E-2</v>
      </c>
      <c r="J28" s="128">
        <v>1.24E-2</v>
      </c>
      <c r="K28" s="128">
        <v>7.6E-3</v>
      </c>
      <c r="L28" s="128">
        <v>1.4E-2</v>
      </c>
      <c r="M28" s="128">
        <v>-5.9799999999999999E-2</v>
      </c>
      <c r="N28" s="128">
        <v>-8.7300000000000003E-2</v>
      </c>
      <c r="O28" s="128">
        <v>-4.9799999999999997E-2</v>
      </c>
      <c r="P28" s="128"/>
      <c r="Q28" s="129">
        <f t="shared" si="5"/>
        <v>1.2931654676258995</v>
      </c>
      <c r="R28" s="129">
        <f t="shared" si="5"/>
        <v>0.90454545454545454</v>
      </c>
      <c r="S28" s="129">
        <f t="shared" si="5"/>
        <v>-0.21212121212121227</v>
      </c>
      <c r="T28" s="129">
        <f t="shared" si="5"/>
        <v>0.89610389610389607</v>
      </c>
      <c r="U28" s="129">
        <f t="shared" si="5"/>
        <v>3.4838709677419351</v>
      </c>
      <c r="V28" s="129">
        <f t="shared" si="5"/>
        <v>4.7894736842105257</v>
      </c>
      <c r="W28" s="129">
        <f t="shared" si="5"/>
        <v>1.8285714285714287</v>
      </c>
      <c r="X28" s="129">
        <f t="shared" si="5"/>
        <v>1</v>
      </c>
      <c r="Y28" s="130">
        <f t="shared" si="5"/>
        <v>1</v>
      </c>
      <c r="AA28" s="139">
        <f t="shared" si="10"/>
        <v>0.52147971360381873</v>
      </c>
      <c r="AB28" s="140">
        <f t="shared" si="10"/>
        <v>1.6858974358974361</v>
      </c>
      <c r="AC28" s="140">
        <f t="shared" si="10"/>
        <v>-0.46575342465753422</v>
      </c>
      <c r="AD28" s="140">
        <f t="shared" si="10"/>
        <v>5.0359712230215958E-2</v>
      </c>
      <c r="AE28" s="140">
        <f t="shared" si="10"/>
        <v>0.26363636363636367</v>
      </c>
      <c r="AF28" s="140">
        <f t="shared" si="10"/>
        <v>0.11111111111111094</v>
      </c>
      <c r="AG28" s="140">
        <f t="shared" si="10"/>
        <v>0.28571428571428581</v>
      </c>
      <c r="AH28" s="140">
        <f t="shared" si="10"/>
        <v>1.4838709677419355</v>
      </c>
      <c r="AI28" s="140">
        <f t="shared" si="10"/>
        <v>0.63157894736842102</v>
      </c>
      <c r="AJ28" s="140">
        <f t="shared" si="10"/>
        <v>-0.45714285714285718</v>
      </c>
      <c r="AK28" s="140">
        <f t="shared" si="10"/>
        <v>-1.234113712374582</v>
      </c>
      <c r="AL28" s="141">
        <f t="shared" si="10"/>
        <v>-0.31500572737686139</v>
      </c>
      <c r="AM28" s="133">
        <f t="shared" si="2"/>
        <v>-2.1907055001160356</v>
      </c>
      <c r="AN28" s="133">
        <f t="shared" si="2"/>
        <v>-3.8849282296650713</v>
      </c>
      <c r="AO28" s="133">
        <f t="shared" si="2"/>
        <v>-2.0406926406926411</v>
      </c>
      <c r="AP28" s="133">
        <f t="shared" si="2"/>
        <v>-0.10389610389610393</v>
      </c>
      <c r="AQ28" s="134">
        <f t="shared" si="3"/>
        <v>0.15704000045786765</v>
      </c>
      <c r="AR28" s="134">
        <f t="shared" si="3"/>
        <v>0.47408702408702408</v>
      </c>
      <c r="AS28" s="134">
        <f t="shared" si="3"/>
        <v>-0.19228817858954839</v>
      </c>
      <c r="AT28" s="134">
        <f t="shared" si="3"/>
        <v>-7.845152449468995E-2</v>
      </c>
      <c r="AU28" s="134">
        <f t="shared" si="3"/>
        <v>-0.40674486803519061</v>
      </c>
      <c r="AV28" s="134">
        <f t="shared" si="3"/>
        <v>-0.17348927875243669</v>
      </c>
      <c r="AW28" s="134">
        <f t="shared" si="3"/>
        <v>0.24761904761904774</v>
      </c>
      <c r="AX28" s="134">
        <f t="shared" si="3"/>
        <v>0.90599489337217243</v>
      </c>
      <c r="AY28" s="134">
        <f t="shared" si="3"/>
        <v>0.31552822491509414</v>
      </c>
      <c r="AZ28" s="134"/>
      <c r="BA28" s="135">
        <f>IFERROR(IF(Q28&gt;INPUT!$H$37, 1, 0),0)</f>
        <v>1</v>
      </c>
      <c r="BB28" s="136">
        <f>IFERROR(IF(AM28&gt;INPUT!$I$37, 1, 0),0)</f>
        <v>0</v>
      </c>
      <c r="BC28" s="137"/>
      <c r="BD28" s="157">
        <f t="shared" si="6"/>
        <v>0.75</v>
      </c>
      <c r="BE28" s="138"/>
      <c r="BF28" s="87">
        <f>IFERROR(IF(Q28&lt;INPUT!$H$39, -1, 0),0)</f>
        <v>0</v>
      </c>
      <c r="BG28" s="87">
        <f>IFERROR(IF(AM28&lt;INPUT!$I$39, -1, 0),0)</f>
        <v>-1</v>
      </c>
      <c r="BH28" s="153">
        <f t="shared" si="7"/>
        <v>-0.25</v>
      </c>
      <c r="BJ28" s="153">
        <f t="shared" si="8"/>
        <v>0.5</v>
      </c>
      <c r="BK28" s="153">
        <f t="shared" si="9"/>
        <v>0</v>
      </c>
      <c r="BL28" s="153">
        <f t="shared" si="4"/>
        <v>0.5</v>
      </c>
      <c r="BM28" s="3" cm="1">
        <f t="array" ref="BM28">+_xlfn.PERCENTRANK.EXC(_xlfn._xlws.FILTER($BL:$BL, ISNUMBER($BL:$BL)),BL28)*100</f>
        <v>48.3</v>
      </c>
    </row>
    <row r="29" spans="1:65" ht="14.4" x14ac:dyDescent="0.3">
      <c r="A29" t="s">
        <v>79</v>
      </c>
      <c r="B29" s="128" cm="1">
        <f t="array" ref="B29:O29">_xll.FDSRZ(A29,"FF_EPS(QTR_R,0,0-13Q,FQ)")</f>
        <v>0.52400000000000002</v>
      </c>
      <c r="C29" s="128">
        <v>0.72009999999999996</v>
      </c>
      <c r="D29" s="128">
        <v>-1.8100000000000002E-2</v>
      </c>
      <c r="E29" s="128">
        <v>0.87529999999999997</v>
      </c>
      <c r="F29" s="128">
        <v>0.76790000000000003</v>
      </c>
      <c r="G29" s="128">
        <v>0.76649999999999996</v>
      </c>
      <c r="H29" s="128">
        <v>0.4577</v>
      </c>
      <c r="I29" s="128">
        <v>0.99770000000000003</v>
      </c>
      <c r="J29" s="128">
        <v>1.1366000000000001</v>
      </c>
      <c r="K29" s="128">
        <v>0.12839999999999999</v>
      </c>
      <c r="L29" s="128">
        <v>1.3909</v>
      </c>
      <c r="M29" s="128">
        <v>2.2134</v>
      </c>
      <c r="N29" s="128">
        <v>0.5141</v>
      </c>
      <c r="O29" s="128">
        <v>2.5129000000000001</v>
      </c>
      <c r="P29" s="128"/>
      <c r="Q29" s="129">
        <f t="shared" si="5"/>
        <v>-0.31761948170334675</v>
      </c>
      <c r="R29" s="129">
        <f t="shared" si="5"/>
        <v>-6.0534898891063227E-2</v>
      </c>
      <c r="S29" s="129">
        <f t="shared" si="5"/>
        <v>-1</v>
      </c>
      <c r="T29" s="129">
        <f t="shared" si="5"/>
        <v>-0.12268216898867401</v>
      </c>
      <c r="U29" s="129">
        <f t="shared" si="5"/>
        <v>-0.32438852718634525</v>
      </c>
      <c r="V29" s="129">
        <f t="shared" si="5"/>
        <v>4.9696261682242993</v>
      </c>
      <c r="W29" s="129">
        <f t="shared" si="5"/>
        <v>-0.67093248975483499</v>
      </c>
      <c r="X29" s="129">
        <f t="shared" si="5"/>
        <v>-0.54924550465347433</v>
      </c>
      <c r="Y29" s="130">
        <f t="shared" si="5"/>
        <v>1.21085391947092</v>
      </c>
      <c r="AA29" s="129">
        <f t="shared" si="10"/>
        <v>-0.27232328843216214</v>
      </c>
      <c r="AB29" s="131">
        <f t="shared" si="10"/>
        <v>-40.784530386740329</v>
      </c>
      <c r="AC29" s="131">
        <f t="shared" si="10"/>
        <v>-1.0206786244716097</v>
      </c>
      <c r="AD29" s="131">
        <f t="shared" si="10"/>
        <v>0.13986196119286354</v>
      </c>
      <c r="AE29" s="131">
        <f t="shared" si="10"/>
        <v>1.8264840182649067E-3</v>
      </c>
      <c r="AF29" s="131">
        <f t="shared" si="10"/>
        <v>0.67467773650863005</v>
      </c>
      <c r="AG29" s="131">
        <f t="shared" si="10"/>
        <v>-0.54124486318532627</v>
      </c>
      <c r="AH29" s="131">
        <f t="shared" si="10"/>
        <v>-0.12220658103114557</v>
      </c>
      <c r="AI29" s="131">
        <f t="shared" si="10"/>
        <v>7.8520249221183818</v>
      </c>
      <c r="AJ29" s="131">
        <f t="shared" si="10"/>
        <v>-0.90768567114817744</v>
      </c>
      <c r="AK29" s="131">
        <f t="shared" si="10"/>
        <v>-0.37160025300442756</v>
      </c>
      <c r="AL29" s="132">
        <f t="shared" si="10"/>
        <v>3.3053880567982885</v>
      </c>
      <c r="AM29" s="133">
        <f t="shared" si="2"/>
        <v>6.7690454829985036E-3</v>
      </c>
      <c r="AN29" s="133">
        <f t="shared" si="2"/>
        <v>-5.0301610671153627</v>
      </c>
      <c r="AO29" s="133">
        <f t="shared" si="2"/>
        <v>-0.32906751024516501</v>
      </c>
      <c r="AP29" s="133">
        <f t="shared" si="2"/>
        <v>0.42656333566480031</v>
      </c>
      <c r="AQ29" s="134">
        <f t="shared" si="3"/>
        <v>-0.13739508320834304</v>
      </c>
      <c r="AR29" s="134">
        <f t="shared" si="3"/>
        <v>-13.595452290252863</v>
      </c>
      <c r="AS29" s="134">
        <f t="shared" si="3"/>
        <v>-0.56511878699341334</v>
      </c>
      <c r="AT29" s="134">
        <f t="shared" si="3"/>
        <v>0.22703560812606327</v>
      </c>
      <c r="AU29" s="134">
        <f t="shared" si="3"/>
        <v>4.1344355016470158E-2</v>
      </c>
      <c r="AV29" s="134">
        <f t="shared" si="3"/>
        <v>-2.3924490618699172</v>
      </c>
      <c r="AW29" s="134">
        <f t="shared" si="3"/>
        <v>0.12214693598761706</v>
      </c>
      <c r="AX29" s="134">
        <f t="shared" si="3"/>
        <v>8.3131223991093961E-2</v>
      </c>
      <c r="AY29" s="134">
        <f t="shared" si="3"/>
        <v>1.5155456217733643</v>
      </c>
      <c r="AZ29" s="134"/>
      <c r="BA29" s="135">
        <f>IFERROR(IF(Q29&gt;INPUT!$H$37, 1, 0),0)</f>
        <v>0</v>
      </c>
      <c r="BB29" s="136">
        <f>IFERROR(IF(AM29&gt;INPUT!$I$37, 1, 0),0)</f>
        <v>0</v>
      </c>
      <c r="BC29" s="137"/>
      <c r="BD29" s="157">
        <f t="shared" si="6"/>
        <v>0</v>
      </c>
      <c r="BE29" s="138"/>
      <c r="BF29" s="87">
        <f>IFERROR(IF(Q29&lt;INPUT!$H$39, -1, 0),0)</f>
        <v>-1</v>
      </c>
      <c r="BG29" s="87">
        <f>IFERROR(IF(AM29&lt;INPUT!$I$39, -1, 0),0)</f>
        <v>0</v>
      </c>
      <c r="BH29" s="153">
        <f t="shared" si="7"/>
        <v>-0.75</v>
      </c>
      <c r="BJ29" s="153">
        <f t="shared" si="8"/>
        <v>-0.75</v>
      </c>
      <c r="BK29" s="153">
        <f t="shared" si="9"/>
        <v>2</v>
      </c>
      <c r="BL29" s="153">
        <f t="shared" si="4"/>
        <v>-0.75</v>
      </c>
      <c r="BM29" s="3" cm="1">
        <f t="array" ref="BM29">+_xlfn.PERCENTRANK.EXC(_xlfn._xlws.FILTER($BL:$BL, ISNUMBER($BL:$BL)),BL29)*100</f>
        <v>22.5</v>
      </c>
    </row>
    <row r="30" spans="1:65" ht="14.4" x14ac:dyDescent="0.3">
      <c r="A30" t="s">
        <v>80</v>
      </c>
      <c r="B30" s="128" cm="1">
        <f t="array" ref="B30:O30">_xll.FDSRZ(A30,"FF_EPS(QTR_R,0,0-13Q,FQ)")</f>
        <v>2.5053999999999998</v>
      </c>
      <c r="C30" s="128">
        <v>0.71609999999999996</v>
      </c>
      <c r="D30" s="128">
        <v>2.8479000000000001</v>
      </c>
      <c r="E30" s="128">
        <v>2.5447000000000002</v>
      </c>
      <c r="F30" s="128">
        <v>1.3552999999999999</v>
      </c>
      <c r="G30" s="128">
        <v>0.18</v>
      </c>
      <c r="H30" s="128">
        <v>0.77480000000000004</v>
      </c>
      <c r="I30" s="128">
        <v>1.4710000000000001</v>
      </c>
      <c r="J30" s="128">
        <v>1.8707</v>
      </c>
      <c r="K30" s="128">
        <v>1.3046</v>
      </c>
      <c r="L30" s="128">
        <v>2.4731999999999998</v>
      </c>
      <c r="M30" s="128">
        <v>-1.1126</v>
      </c>
      <c r="N30" s="128">
        <v>1.2666999999999999</v>
      </c>
      <c r="O30" s="128">
        <v>-0.93300000000000005</v>
      </c>
      <c r="P30" s="128"/>
      <c r="Q30" s="129">
        <f t="shared" si="5"/>
        <v>0.84859440714233014</v>
      </c>
      <c r="R30" s="129">
        <f t="shared" si="5"/>
        <v>2.9783333333333331</v>
      </c>
      <c r="S30" s="129">
        <f t="shared" si="5"/>
        <v>2.6756582343830666</v>
      </c>
      <c r="T30" s="129">
        <f t="shared" si="5"/>
        <v>0.72991162474507143</v>
      </c>
      <c r="U30" s="129">
        <f t="shared" si="5"/>
        <v>-0.27551184048751809</v>
      </c>
      <c r="V30" s="129">
        <f t="shared" si="5"/>
        <v>-0.86202667484286377</v>
      </c>
      <c r="W30" s="129">
        <f t="shared" si="5"/>
        <v>-0.68672165615397052</v>
      </c>
      <c r="X30" s="129">
        <f t="shared" si="5"/>
        <v>1</v>
      </c>
      <c r="Y30" s="130">
        <f t="shared" si="5"/>
        <v>0.4768295571169181</v>
      </c>
      <c r="AA30" s="129">
        <f t="shared" si="10"/>
        <v>2.4986733696411116</v>
      </c>
      <c r="AB30" s="131">
        <f t="shared" si="10"/>
        <v>-0.7485515643105447</v>
      </c>
      <c r="AC30" s="131">
        <f t="shared" si="10"/>
        <v>0.11914960506150041</v>
      </c>
      <c r="AD30" s="131">
        <f t="shared" si="10"/>
        <v>0.87759167711945718</v>
      </c>
      <c r="AE30" s="131">
        <f t="shared" si="10"/>
        <v>6.5294444444444446</v>
      </c>
      <c r="AF30" s="131">
        <f t="shared" si="10"/>
        <v>-0.76768198244708308</v>
      </c>
      <c r="AG30" s="131">
        <f t="shared" si="10"/>
        <v>-0.47328348062542491</v>
      </c>
      <c r="AH30" s="131">
        <f t="shared" si="10"/>
        <v>-0.21366333458063824</v>
      </c>
      <c r="AI30" s="131">
        <f t="shared" si="10"/>
        <v>0.43392610761919359</v>
      </c>
      <c r="AJ30" s="131">
        <f t="shared" si="10"/>
        <v>-0.47250525634805107</v>
      </c>
      <c r="AK30" s="131">
        <f t="shared" si="10"/>
        <v>-3.2229013122415959</v>
      </c>
      <c r="AL30" s="132">
        <f t="shared" si="10"/>
        <v>-1.8783453067024554</v>
      </c>
      <c r="AM30" s="133">
        <f t="shared" si="2"/>
        <v>1.1241062476298482</v>
      </c>
      <c r="AN30" s="133">
        <f t="shared" si="2"/>
        <v>3.840360008176197</v>
      </c>
      <c r="AO30" s="133">
        <f t="shared" si="2"/>
        <v>3.3623798905370372</v>
      </c>
      <c r="AP30" s="133">
        <f t="shared" si="2"/>
        <v>-0.27008837525492857</v>
      </c>
      <c r="AQ30" s="134">
        <f t="shared" si="3"/>
        <v>0.54036056417388478</v>
      </c>
      <c r="AR30" s="134">
        <f t="shared" si="3"/>
        <v>-2.4259986695849967</v>
      </c>
      <c r="AS30" s="134">
        <f t="shared" si="3"/>
        <v>0.29561052916952812</v>
      </c>
      <c r="AT30" s="134">
        <f t="shared" si="3"/>
        <v>0.45029171924829403</v>
      </c>
      <c r="AU30" s="134">
        <f t="shared" si="3"/>
        <v>2.2477025930083609</v>
      </c>
      <c r="AV30" s="134">
        <f t="shared" si="3"/>
        <v>-0.40053603002209226</v>
      </c>
      <c r="AW30" s="134">
        <f t="shared" si="3"/>
        <v>-2.5940809245794672E-4</v>
      </c>
      <c r="AX30" s="134">
        <f t="shared" si="3"/>
        <v>1.0030793258869859</v>
      </c>
      <c r="AY30" s="134">
        <f t="shared" si="3"/>
        <v>0.77075713810721624</v>
      </c>
      <c r="AZ30" s="134"/>
      <c r="BA30" s="135">
        <f>IFERROR(IF(Q30&gt;INPUT!$H$37, 1, 0),0)</f>
        <v>1</v>
      </c>
      <c r="BB30" s="136">
        <f>IFERROR(IF(AM30&gt;INPUT!$I$37, 1, 0),0)</f>
        <v>1</v>
      </c>
      <c r="BC30" s="137"/>
      <c r="BD30" s="157">
        <f t="shared" si="6"/>
        <v>1</v>
      </c>
      <c r="BE30" s="138"/>
      <c r="BF30" s="87">
        <f>IFERROR(IF(Q30&lt;INPUT!$H$39, -1, 0),0)</f>
        <v>0</v>
      </c>
      <c r="BG30" s="87">
        <f>IFERROR(IF(AM30&lt;INPUT!$I$39, -1, 0),0)</f>
        <v>0</v>
      </c>
      <c r="BH30" s="153">
        <f t="shared" si="7"/>
        <v>0</v>
      </c>
      <c r="BJ30" s="153">
        <f t="shared" si="8"/>
        <v>1</v>
      </c>
      <c r="BK30" s="153">
        <f t="shared" si="9"/>
        <v>3</v>
      </c>
      <c r="BL30" s="153">
        <f t="shared" si="4"/>
        <v>1</v>
      </c>
      <c r="BM30" s="3" cm="1">
        <f t="array" ref="BM30">+_xlfn.PERCENTRANK.EXC(_xlfn._xlws.FILTER($BL:$BL, ISNUMBER($BL:$BL)),BL30)*100</f>
        <v>74.099999999999994</v>
      </c>
    </row>
    <row r="31" spans="1:65" s="92" customFormat="1" ht="14.4" x14ac:dyDescent="0.3">
      <c r="A31" t="s">
        <v>81</v>
      </c>
      <c r="B31" s="128" cm="1">
        <f t="array" ref="B31:O31">_xll.FDSRZ(A31,"FF_EPS(QTR_R,0,0-13Q,FQ)")</f>
        <v>0.89200000000000002</v>
      </c>
      <c r="C31" s="128">
        <v>0.89949999999999997</v>
      </c>
      <c r="D31" s="128">
        <v>0.81579999999999997</v>
      </c>
      <c r="E31" s="128">
        <v>0.80740000000000001</v>
      </c>
      <c r="F31" s="128">
        <v>0.82679999999999998</v>
      </c>
      <c r="G31" s="128">
        <v>0.76480000000000004</v>
      </c>
      <c r="H31" s="128">
        <v>0.35199999999999998</v>
      </c>
      <c r="I31" s="128">
        <v>0.9002</v>
      </c>
      <c r="J31" s="128">
        <v>0.87890000000000001</v>
      </c>
      <c r="K31" s="128">
        <v>0.9425</v>
      </c>
      <c r="L31" s="128">
        <v>0.84650000000000003</v>
      </c>
      <c r="M31" s="128">
        <v>0.80620000000000003</v>
      </c>
      <c r="N31" s="128">
        <v>0.72670000000000001</v>
      </c>
      <c r="O31" s="128">
        <v>0.80469999999999997</v>
      </c>
      <c r="P31" s="142"/>
      <c r="Q31" s="129">
        <f t="shared" si="5"/>
        <v>7.8858248669569475E-2</v>
      </c>
      <c r="R31" s="129">
        <f t="shared" si="5"/>
        <v>0.17612447698744771</v>
      </c>
      <c r="S31" s="129">
        <f t="shared" si="5"/>
        <v>1.3176136363636366</v>
      </c>
      <c r="T31" s="129">
        <f t="shared" si="5"/>
        <v>-0.10308820262163965</v>
      </c>
      <c r="U31" s="129">
        <f t="shared" si="5"/>
        <v>-5.927864375924452E-2</v>
      </c>
      <c r="V31" s="129">
        <f t="shared" si="5"/>
        <v>-0.18854111405835539</v>
      </c>
      <c r="W31" s="129">
        <f t="shared" si="5"/>
        <v>-0.58417011222681636</v>
      </c>
      <c r="X31" s="129">
        <f t="shared" si="5"/>
        <v>0.11659637806995771</v>
      </c>
      <c r="Y31" s="130">
        <f t="shared" si="5"/>
        <v>0.20943993394798399</v>
      </c>
      <c r="AA31" s="143">
        <f t="shared" si="10"/>
        <v>-8.3379655364090866E-3</v>
      </c>
      <c r="AB31" s="144">
        <f t="shared" si="10"/>
        <v>0.10259867614611418</v>
      </c>
      <c r="AC31" s="144">
        <f t="shared" si="10"/>
        <v>1.0403765172157575E-2</v>
      </c>
      <c r="AD31" s="144">
        <f t="shared" si="10"/>
        <v>-2.3463957426221538E-2</v>
      </c>
      <c r="AE31" s="144">
        <f t="shared" si="10"/>
        <v>8.1066945606694585E-2</v>
      </c>
      <c r="AF31" s="144">
        <f t="shared" si="10"/>
        <v>1.1727272727272728</v>
      </c>
      <c r="AG31" s="144">
        <f t="shared" si="10"/>
        <v>-0.6089757831592979</v>
      </c>
      <c r="AH31" s="144">
        <f t="shared" si="10"/>
        <v>2.4234839003299591E-2</v>
      </c>
      <c r="AI31" s="144">
        <f t="shared" si="10"/>
        <v>-6.74801061007958E-2</v>
      </c>
      <c r="AJ31" s="144">
        <f t="shared" si="10"/>
        <v>0.11340815121086822</v>
      </c>
      <c r="AK31" s="144">
        <f t="shared" si="10"/>
        <v>4.9987596129992484E-2</v>
      </c>
      <c r="AL31" s="145">
        <f t="shared" si="10"/>
        <v>0.10939865143800742</v>
      </c>
      <c r="AM31" s="146">
        <f t="shared" si="2"/>
        <v>0.138136892428814</v>
      </c>
      <c r="AN31" s="146">
        <f t="shared" si="2"/>
        <v>0.36466559104580309</v>
      </c>
      <c r="AO31" s="146">
        <f t="shared" si="2"/>
        <v>1.901783748590453</v>
      </c>
      <c r="AP31" s="146">
        <f t="shared" si="2"/>
        <v>-0.21968458069159735</v>
      </c>
      <c r="AQ31" s="147">
        <f t="shared" si="3"/>
        <v>5.0419972966041504E-3</v>
      </c>
      <c r="AR31" s="147">
        <f t="shared" si="3"/>
        <v>7.1772435131398638E-3</v>
      </c>
      <c r="AS31" s="147">
        <f t="shared" si="3"/>
        <v>-0.38744116918503846</v>
      </c>
      <c r="AT31" s="147">
        <f t="shared" si="3"/>
        <v>0.19517060857769217</v>
      </c>
      <c r="AU31" s="147">
        <f t="shared" si="3"/>
        <v>1.8944035534464998E-2</v>
      </c>
      <c r="AV31" s="147">
        <f t="shared" si="3"/>
        <v>0.41340245960935618</v>
      </c>
      <c r="AW31" s="147">
        <f t="shared" si="3"/>
        <v>-0.24079464479005538</v>
      </c>
      <c r="AX31" s="147">
        <f t="shared" si="3"/>
        <v>-8.584252375564299E-3</v>
      </c>
      <c r="AY31" s="147">
        <f t="shared" si="3"/>
        <v>-5.8959585846267745E-2</v>
      </c>
      <c r="AZ31" s="147"/>
      <c r="BA31" s="135">
        <f>IFERROR(IF(Q31&gt;INPUT!$H$37, 1, 0),0)</f>
        <v>0</v>
      </c>
      <c r="BB31" s="136">
        <f>IFERROR(IF(AM31&gt;INPUT!$I$37, 1, 0),0)</f>
        <v>1</v>
      </c>
      <c r="BC31" s="148"/>
      <c r="BD31" s="157">
        <f t="shared" si="6"/>
        <v>0.25</v>
      </c>
      <c r="BE31" s="149"/>
      <c r="BF31" s="87">
        <f>IFERROR(IF(Q31&lt;INPUT!$H$39, -1, 0),0)</f>
        <v>-1</v>
      </c>
      <c r="BG31" s="87">
        <f>IFERROR(IF(AM31&lt;INPUT!$I$39, -1, 0),0)</f>
        <v>0</v>
      </c>
      <c r="BH31" s="153">
        <f t="shared" si="7"/>
        <v>-0.75</v>
      </c>
      <c r="BJ31" s="153">
        <f t="shared" si="8"/>
        <v>-0.5</v>
      </c>
      <c r="BK31" s="153">
        <f t="shared" si="9"/>
        <v>3</v>
      </c>
      <c r="BL31" s="153">
        <f t="shared" si="4"/>
        <v>-0.5</v>
      </c>
      <c r="BM31" s="3" cm="1">
        <f t="array" ref="BM31">+_xlfn.PERCENTRANK.EXC(_xlfn._xlws.FILTER($BL:$BL, ISNUMBER($BL:$BL)),BL31)*100</f>
        <v>28.999999999999996</v>
      </c>
    </row>
    <row r="32" spans="1:65" ht="14.4" x14ac:dyDescent="0.3">
      <c r="A32" t="s">
        <v>82</v>
      </c>
      <c r="B32" s="128" cm="1">
        <f t="array" ref="B32:O32">_xll.FDSRZ(A32,"FF_EPS(QTR_R,0,0-13Q,FQ)")</f>
        <v>1.4792000000000001</v>
      </c>
      <c r="C32" s="128">
        <v>1.5385</v>
      </c>
      <c r="D32" s="128">
        <v>1.8835999999999999</v>
      </c>
      <c r="E32" s="128">
        <v>1.6053999999999999</v>
      </c>
      <c r="F32" s="128">
        <v>1.2688999999999999</v>
      </c>
      <c r="G32" s="128">
        <v>1.5186999999999999</v>
      </c>
      <c r="H32" s="128">
        <v>1.405</v>
      </c>
      <c r="I32" s="128">
        <v>1.8265</v>
      </c>
      <c r="J32" s="128">
        <v>1.3658999999999999</v>
      </c>
      <c r="K32" s="128">
        <v>1.3734999999999999</v>
      </c>
      <c r="L32" s="128">
        <v>1.5851</v>
      </c>
      <c r="M32" s="128">
        <v>1.5732999999999999</v>
      </c>
      <c r="N32" s="128">
        <v>1.2095</v>
      </c>
      <c r="O32" s="128">
        <v>1.3260000000000001</v>
      </c>
      <c r="P32" s="128"/>
      <c r="Q32" s="129">
        <f t="shared" si="5"/>
        <v>0.16573410040192305</v>
      </c>
      <c r="R32" s="129">
        <f t="shared" si="5"/>
        <v>1.3037466254033125E-2</v>
      </c>
      <c r="S32" s="129">
        <f t="shared" si="5"/>
        <v>0.34064056939501763</v>
      </c>
      <c r="T32" s="129">
        <f t="shared" si="5"/>
        <v>-0.12105119080208049</v>
      </c>
      <c r="U32" s="129">
        <f t="shared" si="5"/>
        <v>-7.1015447690167655E-2</v>
      </c>
      <c r="V32" s="129">
        <f t="shared" si="5"/>
        <v>0.10571532580997456</v>
      </c>
      <c r="W32" s="129">
        <f t="shared" si="5"/>
        <v>-0.1136205917607721</v>
      </c>
      <c r="X32" s="129">
        <f t="shared" si="5"/>
        <v>0.16093561304264936</v>
      </c>
      <c r="Y32" s="130">
        <f t="shared" si="5"/>
        <v>0.12930963207937163</v>
      </c>
      <c r="AA32" s="129">
        <f t="shared" si="10"/>
        <v>-3.8544036399089987E-2</v>
      </c>
      <c r="AB32" s="131">
        <f t="shared" si="10"/>
        <v>-0.18321299638989164</v>
      </c>
      <c r="AC32" s="131">
        <f t="shared" si="10"/>
        <v>0.17329014575806645</v>
      </c>
      <c r="AD32" s="131">
        <f t="shared" si="10"/>
        <v>0.26519032232642448</v>
      </c>
      <c r="AE32" s="131">
        <f t="shared" si="10"/>
        <v>-0.16448278132613425</v>
      </c>
      <c r="AF32" s="131">
        <f t="shared" si="10"/>
        <v>8.0925266903914439E-2</v>
      </c>
      <c r="AG32" s="131">
        <f t="shared" si="10"/>
        <v>-0.23076923076923073</v>
      </c>
      <c r="AH32" s="131">
        <f t="shared" si="10"/>
        <v>0.33721355882568282</v>
      </c>
      <c r="AI32" s="131">
        <f t="shared" si="10"/>
        <v>-5.5333090644339444E-3</v>
      </c>
      <c r="AJ32" s="131">
        <f t="shared" si="10"/>
        <v>-0.13349315500599335</v>
      </c>
      <c r="AK32" s="131">
        <f t="shared" si="10"/>
        <v>7.5001589016716608E-3</v>
      </c>
      <c r="AL32" s="132">
        <f t="shared" si="10"/>
        <v>0.30078544853245126</v>
      </c>
      <c r="AM32" s="133">
        <f t="shared" si="2"/>
        <v>0.2367495480920907</v>
      </c>
      <c r="AN32" s="133">
        <f t="shared" si="2"/>
        <v>-9.2677859555941433E-2</v>
      </c>
      <c r="AO32" s="133">
        <f t="shared" si="2"/>
        <v>0.45426116115578974</v>
      </c>
      <c r="AP32" s="133">
        <f t="shared" si="2"/>
        <v>-0.28198680384472985</v>
      </c>
      <c r="AQ32" s="134">
        <f t="shared" si="3"/>
        <v>-0.10124478624183815</v>
      </c>
      <c r="AR32" s="134">
        <f t="shared" si="3"/>
        <v>-6.2434050212524655E-3</v>
      </c>
      <c r="AS32" s="134">
        <f t="shared" si="3"/>
        <v>3.0788292951384008E-2</v>
      </c>
      <c r="AT32" s="134">
        <f t="shared" si="3"/>
        <v>0.16531985103188507</v>
      </c>
      <c r="AU32" s="134">
        <f t="shared" si="3"/>
        <v>-0.16723211338393904</v>
      </c>
      <c r="AV32" s="134">
        <f t="shared" si="3"/>
        <v>2.8819525322782799E-2</v>
      </c>
      <c r="AW32" s="134">
        <f t="shared" si="3"/>
        <v>-3.2425358587745791E-2</v>
      </c>
      <c r="AX32" s="134">
        <f t="shared" si="3"/>
        <v>0.10990446664133705</v>
      </c>
      <c r="AY32" s="134">
        <f t="shared" si="3"/>
        <v>-0.10210625253229508</v>
      </c>
      <c r="AZ32" s="134"/>
      <c r="BA32" s="135">
        <f>IFERROR(IF(Q32&gt;INPUT!$H$37, 1, 0),0)</f>
        <v>1</v>
      </c>
      <c r="BB32" s="136">
        <f>IFERROR(IF(AM32&gt;INPUT!$I$37, 1, 0),0)</f>
        <v>1</v>
      </c>
      <c r="BC32" s="137"/>
      <c r="BD32" s="157">
        <f t="shared" si="6"/>
        <v>1</v>
      </c>
      <c r="BE32" s="138"/>
      <c r="BF32" s="87">
        <f>IFERROR(IF(Q32&lt;INPUT!$H$39, -1, 0),0)</f>
        <v>0</v>
      </c>
      <c r="BG32" s="87">
        <f>IFERROR(IF(AM32&lt;INPUT!$I$39, -1, 0),0)</f>
        <v>0</v>
      </c>
      <c r="BH32" s="153">
        <f t="shared" si="7"/>
        <v>0</v>
      </c>
      <c r="BJ32" s="153">
        <f t="shared" si="8"/>
        <v>1</v>
      </c>
      <c r="BK32" s="153">
        <f t="shared" si="9"/>
        <v>2</v>
      </c>
      <c r="BL32" s="153">
        <f t="shared" si="4"/>
        <v>1</v>
      </c>
      <c r="BM32" s="3" cm="1">
        <f t="array" ref="BM32">+_xlfn.PERCENTRANK.EXC(_xlfn._xlws.FILTER($BL:$BL, ISNUMBER($BL:$BL)),BL32)*100</f>
        <v>74.099999999999994</v>
      </c>
    </row>
    <row r="33" spans="1:65" ht="14.4" x14ac:dyDescent="0.3">
      <c r="A33" t="s">
        <v>83</v>
      </c>
      <c r="B33" s="128" cm="1">
        <f t="array" ref="B33:O33">_xll.FDSRZ(A33,"FF_EPS(QTR_R,0,0-13Q,FQ)")</f>
        <v>737.39710000000002</v>
      </c>
      <c r="C33" s="128">
        <v>1191.6774</v>
      </c>
      <c r="D33" s="128">
        <v>1120.9088999999999</v>
      </c>
      <c r="E33" s="128">
        <v>1440.0152</v>
      </c>
      <c r="F33" s="128">
        <v>1419.5673999999999</v>
      </c>
      <c r="G33" s="128">
        <v>974.73159999999996</v>
      </c>
      <c r="H33" s="128">
        <v>886.81290000000001</v>
      </c>
      <c r="I33" s="128">
        <v>809.88829999999996</v>
      </c>
      <c r="J33" s="128">
        <v>227.7482</v>
      </c>
      <c r="K33" s="128">
        <v>206.28880000000001</v>
      </c>
      <c r="L33" s="128">
        <v>3459.9814000000001</v>
      </c>
      <c r="M33" s="128">
        <v>1346.1422</v>
      </c>
      <c r="N33" s="128">
        <v>1612.6965</v>
      </c>
      <c r="O33" s="128">
        <v>1638.3976</v>
      </c>
      <c r="P33" s="128"/>
      <c r="Q33" s="129">
        <f t="shared" si="5"/>
        <v>-0.48054801765664656</v>
      </c>
      <c r="R33" s="129">
        <f t="shared" si="5"/>
        <v>0.2225697822867343</v>
      </c>
      <c r="S33" s="129">
        <f t="shared" si="5"/>
        <v>0.26397450916647691</v>
      </c>
      <c r="T33" s="129">
        <f t="shared" si="5"/>
        <v>0.77804173736057192</v>
      </c>
      <c r="U33" s="129">
        <f t="shared" si="5"/>
        <v>5.2330565071425372</v>
      </c>
      <c r="V33" s="129">
        <f t="shared" si="5"/>
        <v>3.7250825056910504</v>
      </c>
      <c r="W33" s="129">
        <f t="shared" si="5"/>
        <v>-0.74369431581337397</v>
      </c>
      <c r="X33" s="129">
        <f t="shared" si="5"/>
        <v>-0.39836348641324815</v>
      </c>
      <c r="Y33" s="130">
        <f t="shared" si="5"/>
        <v>-0.85877801557825673</v>
      </c>
      <c r="AA33" s="129">
        <f t="shared" si="10"/>
        <v>-0.38121080419919018</v>
      </c>
      <c r="AB33" s="131">
        <f t="shared" si="10"/>
        <v>6.3134925594756197E-2</v>
      </c>
      <c r="AC33" s="131">
        <f t="shared" si="10"/>
        <v>-0.22159925811894221</v>
      </c>
      <c r="AD33" s="131">
        <f t="shared" si="10"/>
        <v>1.4404247378462021E-2</v>
      </c>
      <c r="AE33" s="131">
        <f t="shared" si="10"/>
        <v>0.45636747592875815</v>
      </c>
      <c r="AF33" s="131">
        <f t="shared" si="10"/>
        <v>9.9140077912714064E-2</v>
      </c>
      <c r="AG33" s="131">
        <f t="shared" si="10"/>
        <v>9.4981740074526311E-2</v>
      </c>
      <c r="AH33" s="131">
        <f t="shared" si="10"/>
        <v>2.5560689392934828</v>
      </c>
      <c r="AI33" s="131">
        <f t="shared" si="10"/>
        <v>0.10402600625918601</v>
      </c>
      <c r="AJ33" s="131">
        <f t="shared" si="10"/>
        <v>-0.940378639029678</v>
      </c>
      <c r="AK33" s="131">
        <f t="shared" si="10"/>
        <v>1.570294133858964</v>
      </c>
      <c r="AL33" s="132">
        <f t="shared" si="10"/>
        <v>-0.1652848505592962</v>
      </c>
      <c r="AM33" s="133">
        <f t="shared" si="2"/>
        <v>-5.7136045247991838</v>
      </c>
      <c r="AN33" s="133">
        <f t="shared" si="2"/>
        <v>-3.5025127234043163</v>
      </c>
      <c r="AO33" s="133">
        <f t="shared" si="2"/>
        <v>1.0076688249798509</v>
      </c>
      <c r="AP33" s="133">
        <f t="shared" si="2"/>
        <v>1.1764052237738201</v>
      </c>
      <c r="AQ33" s="134">
        <f t="shared" si="3"/>
        <v>-0.13187168385921741</v>
      </c>
      <c r="AR33" s="134">
        <f t="shared" si="3"/>
        <v>-0.13107751677800067</v>
      </c>
      <c r="AS33" s="134">
        <f t="shared" si="3"/>
        <v>-0.10691311201055208</v>
      </c>
      <c r="AT33" s="134">
        <f t="shared" ref="AT33:AY34" si="11">+(AVERAGE(AD33:AF33)-AVERAGE(AE33:AG33))</f>
        <v>-2.6859164232021449E-2</v>
      </c>
      <c r="AU33" s="134">
        <f t="shared" si="11"/>
        <v>-0.69990048778824154</v>
      </c>
      <c r="AV33" s="134">
        <f t="shared" si="11"/>
        <v>-1.6286427821572413E-3</v>
      </c>
      <c r="AW33" s="134">
        <f t="shared" si="11"/>
        <v>0.34512012636806799</v>
      </c>
      <c r="AX33" s="134">
        <f t="shared" si="11"/>
        <v>0.32859160181150637</v>
      </c>
      <c r="AY33" s="134">
        <f t="shared" si="11"/>
        <v>8.9770285606160738E-2</v>
      </c>
      <c r="AZ33" s="134"/>
      <c r="BA33" s="135">
        <f>IFERROR(IF(Q33&gt;INPUT!$H$37, 1, 0),0)</f>
        <v>0</v>
      </c>
      <c r="BB33" s="136">
        <f>IFERROR(IF(AM33&gt;INPUT!$I$37, 1, 0),0)</f>
        <v>0</v>
      </c>
      <c r="BC33" s="137"/>
      <c r="BD33" s="157">
        <f t="shared" si="6"/>
        <v>0</v>
      </c>
      <c r="BE33" s="138"/>
      <c r="BF33" s="87">
        <f>IFERROR(IF(Q33&lt;INPUT!$H$39, -1, 0),0)</f>
        <v>-1</v>
      </c>
      <c r="BG33" s="87">
        <f>IFERROR(IF(AM33&lt;INPUT!$I$39, -1, 0),0)</f>
        <v>-1</v>
      </c>
      <c r="BH33" s="153">
        <f t="shared" si="7"/>
        <v>-1</v>
      </c>
      <c r="BJ33" s="153">
        <f t="shared" si="8"/>
        <v>-1</v>
      </c>
      <c r="BK33" s="153">
        <f t="shared" si="9"/>
        <v>2</v>
      </c>
      <c r="BL33" s="153">
        <f t="shared" si="4"/>
        <v>-1</v>
      </c>
      <c r="BM33" s="3" cm="1">
        <f t="array" ref="BM33">+_xlfn.PERCENTRANK.EXC(_xlfn._xlws.FILTER($BL:$BL, ISNUMBER($BL:$BL)),BL33)*100</f>
        <v>3.2</v>
      </c>
    </row>
    <row r="34" spans="1:65" ht="14.4" x14ac:dyDescent="0.3">
      <c r="A34" t="s">
        <v>84</v>
      </c>
      <c r="B34" s="128" cm="1">
        <f t="array" ref="B34:O34">_xll.FDSRZ(A34,"FF_EPS(QTR_R,0,0-13Q,FQ)")</f>
        <v>0.25419999999999998</v>
      </c>
      <c r="C34" s="128">
        <v>0.2525</v>
      </c>
      <c r="D34" s="128">
        <v>0.29380000000000001</v>
      </c>
      <c r="E34" s="128">
        <v>0.3009</v>
      </c>
      <c r="F34" s="128">
        <v>0.25080000000000002</v>
      </c>
      <c r="G34" s="128">
        <v>0.2676</v>
      </c>
      <c r="H34" s="128">
        <v>0.28910000000000002</v>
      </c>
      <c r="I34" s="128">
        <v>0.28760000000000002</v>
      </c>
      <c r="J34" s="128">
        <v>0.26190000000000002</v>
      </c>
      <c r="K34" s="128">
        <v>0.2898</v>
      </c>
      <c r="L34" s="128">
        <v>0.29160000000000003</v>
      </c>
      <c r="M34" s="128">
        <v>0.3049</v>
      </c>
      <c r="N34" s="128">
        <v>0.27139999999999997</v>
      </c>
      <c r="O34" s="128">
        <v>0.311</v>
      </c>
      <c r="P34" s="128"/>
      <c r="Q34" s="129">
        <f t="shared" si="5"/>
        <v>1.3556618819776656E-2</v>
      </c>
      <c r="R34" s="129">
        <f t="shared" si="5"/>
        <v>-5.6427503736920737E-2</v>
      </c>
      <c r="S34" s="129">
        <f t="shared" si="5"/>
        <v>1.6257350397786086E-2</v>
      </c>
      <c r="T34" s="129">
        <f t="shared" si="5"/>
        <v>4.6244784422809326E-2</v>
      </c>
      <c r="U34" s="129">
        <f t="shared" si="5"/>
        <v>-4.2382588774341312E-2</v>
      </c>
      <c r="V34" s="129">
        <f t="shared" si="5"/>
        <v>-7.660455486542439E-2</v>
      </c>
      <c r="W34" s="129">
        <f t="shared" si="5"/>
        <v>-8.5733882030177844E-3</v>
      </c>
      <c r="X34" s="129">
        <f t="shared" si="5"/>
        <v>-5.6739914726139706E-2</v>
      </c>
      <c r="Y34" s="130">
        <f t="shared" si="5"/>
        <v>-3.5003684598378659E-2</v>
      </c>
      <c r="AA34" s="129">
        <f t="shared" si="10"/>
        <v>6.7326732673267387E-3</v>
      </c>
      <c r="AB34" s="131">
        <f t="shared" si="10"/>
        <v>-0.14057181756296799</v>
      </c>
      <c r="AC34" s="131">
        <f t="shared" si="10"/>
        <v>-2.3595879029577937E-2</v>
      </c>
      <c r="AD34" s="131">
        <f t="shared" si="10"/>
        <v>0.19976076555023914</v>
      </c>
      <c r="AE34" s="131">
        <f t="shared" si="10"/>
        <v>-6.2780269058295923E-2</v>
      </c>
      <c r="AF34" s="131">
        <f t="shared" si="10"/>
        <v>-7.4368730543064698E-2</v>
      </c>
      <c r="AG34" s="131">
        <f t="shared" si="10"/>
        <v>5.215577190542442E-3</v>
      </c>
      <c r="AH34" s="131">
        <f t="shared" si="10"/>
        <v>9.8129056891943511E-2</v>
      </c>
      <c r="AI34" s="131">
        <f t="shared" si="10"/>
        <v>-9.6273291925465743E-2</v>
      </c>
      <c r="AJ34" s="131">
        <f t="shared" si="10"/>
        <v>-6.1728395061728669E-3</v>
      </c>
      <c r="AK34" s="131">
        <f t="shared" si="10"/>
        <v>-4.3620859298130421E-2</v>
      </c>
      <c r="AL34" s="132">
        <f t="shared" si="10"/>
        <v>0.12343404568901994</v>
      </c>
      <c r="AM34" s="133">
        <f t="shared" si="2"/>
        <v>5.5939207594117968E-2</v>
      </c>
      <c r="AN34" s="133">
        <f t="shared" si="2"/>
        <v>2.0177051128503654E-2</v>
      </c>
      <c r="AO34" s="133">
        <f t="shared" si="2"/>
        <v>2.483073860080387E-2</v>
      </c>
      <c r="AP34" s="133">
        <f t="shared" si="2"/>
        <v>0.10298469914894903</v>
      </c>
      <c r="AQ34" s="134">
        <f t="shared" ref="AQ34:AS34" si="12">+(AVERAGE(AA34:AC34)-AVERAGE(AB34:AD34))</f>
        <v>-6.4342697427637471E-2</v>
      </c>
      <c r="AR34" s="134">
        <f t="shared" si="12"/>
        <v>-2.5930516168224019E-2</v>
      </c>
      <c r="AS34" s="134">
        <f t="shared" si="12"/>
        <v>1.6924283837828919E-2</v>
      </c>
      <c r="AT34" s="134">
        <f t="shared" si="11"/>
        <v>6.4848396119898899E-2</v>
      </c>
      <c r="AU34" s="134">
        <f t="shared" si="11"/>
        <v>-5.3636441983413143E-2</v>
      </c>
      <c r="AV34" s="134">
        <f t="shared" si="11"/>
        <v>7.3015204608003481E-3</v>
      </c>
      <c r="AW34" s="134">
        <f t="shared" si="11"/>
        <v>3.7961388989051032E-3</v>
      </c>
      <c r="AX34" s="134">
        <f t="shared" si="11"/>
        <v>4.724997206335798E-2</v>
      </c>
      <c r="AY34" s="134">
        <f t="shared" si="11"/>
        <v>-7.3235779204828558E-2</v>
      </c>
      <c r="AZ34" s="134"/>
      <c r="BA34" s="135">
        <f>IFERROR(IF(Q34&gt;INPUT!$H$37, 1, 0),0)</f>
        <v>0</v>
      </c>
      <c r="BB34" s="136">
        <f>IFERROR(IF(AM34&gt;INPUT!$I$37, 1, 0),0)</f>
        <v>1</v>
      </c>
      <c r="BC34" s="137"/>
      <c r="BD34" s="157">
        <f t="shared" si="6"/>
        <v>0.25</v>
      </c>
      <c r="BE34" s="138"/>
      <c r="BF34" s="87">
        <f>IFERROR(IF(Q34&lt;INPUT!$H$39, -1, 0),0)</f>
        <v>-1</v>
      </c>
      <c r="BG34" s="87">
        <f>IFERROR(IF(AM34&lt;INPUT!$I$39, -1, 0),0)</f>
        <v>0</v>
      </c>
      <c r="BH34" s="153">
        <f t="shared" si="7"/>
        <v>-0.75</v>
      </c>
      <c r="BJ34" s="153">
        <f t="shared" si="8"/>
        <v>-0.5</v>
      </c>
      <c r="BK34" s="153">
        <f t="shared" si="9"/>
        <v>4</v>
      </c>
      <c r="BL34" s="153">
        <f t="shared" si="4"/>
        <v>-0.5</v>
      </c>
      <c r="BM34" s="3" cm="1">
        <f t="array" ref="BM34">+_xlfn.PERCENTRANK.EXC(_xlfn._xlws.FILTER($BL:$BL, ISNUMBER($BL:$BL)),BL34)*100</f>
        <v>28.999999999999996</v>
      </c>
    </row>
  </sheetData>
  <mergeCells count="4">
    <mergeCell ref="Q2:Y2"/>
    <mergeCell ref="AA2:AL2"/>
    <mergeCell ref="AM2:AP2"/>
    <mergeCell ref="AQ2:AY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C722-08B0-494C-9FBB-845D15CAF970}">
  <sheetPr>
    <tabColor rgb="FFBAE8DE"/>
  </sheetPr>
  <dimension ref="A1:AA34"/>
  <sheetViews>
    <sheetView workbookViewId="0">
      <selection activeCell="A5" sqref="A5"/>
    </sheetView>
  </sheetViews>
  <sheetFormatPr defaultColWidth="8.5546875" defaultRowHeight="12" x14ac:dyDescent="0.25"/>
  <cols>
    <col min="1" max="1" width="7.5546875" style="87" customWidth="1"/>
    <col min="2" max="6" width="10.5546875" style="87" customWidth="1"/>
    <col min="7" max="7" width="10.77734375" style="87" bestFit="1" customWidth="1"/>
    <col min="8" max="9" width="11.5546875" style="87" bestFit="1" customWidth="1"/>
    <col min="10" max="11" width="13.44140625" style="87" bestFit="1" customWidth="1"/>
    <col min="12" max="12" width="12.44140625" style="87" bestFit="1" customWidth="1"/>
    <col min="13" max="13" width="11.5546875" style="87" bestFit="1" customWidth="1"/>
    <col min="14" max="14" width="12.44140625" style="87" bestFit="1" customWidth="1"/>
    <col min="15" max="15" width="10.77734375" style="87" bestFit="1" customWidth="1"/>
    <col min="16" max="16" width="7.5546875" style="87" customWidth="1"/>
    <col min="17" max="25" width="8.5546875" style="87"/>
    <col min="26" max="26" width="11.5546875" style="87" bestFit="1" customWidth="1"/>
    <col min="27" max="16384" width="8.5546875" style="87"/>
  </cols>
  <sheetData>
    <row r="1" spans="1:27" s="91" customFormat="1" x14ac:dyDescent="0.25">
      <c r="B1" s="79" t="s">
        <v>121</v>
      </c>
      <c r="C1" s="79" t="s">
        <v>122</v>
      </c>
      <c r="D1" s="79" t="s">
        <v>123</v>
      </c>
      <c r="E1" s="79" t="s">
        <v>124</v>
      </c>
      <c r="F1" s="79" t="s">
        <v>125</v>
      </c>
      <c r="G1" s="79" t="s">
        <v>126</v>
      </c>
      <c r="H1" s="79" t="s">
        <v>127</v>
      </c>
      <c r="I1" s="79" t="s">
        <v>128</v>
      </c>
      <c r="J1" s="79" t="s">
        <v>129</v>
      </c>
      <c r="K1" s="79" t="s">
        <v>130</v>
      </c>
      <c r="L1" s="79" t="s">
        <v>131</v>
      </c>
      <c r="M1" s="79" t="s">
        <v>132</v>
      </c>
      <c r="N1" s="79" t="s">
        <v>133</v>
      </c>
      <c r="O1" s="79" t="s">
        <v>141</v>
      </c>
      <c r="P1" s="79"/>
      <c r="Q1" s="93" t="s">
        <v>121</v>
      </c>
      <c r="R1" s="94" t="s">
        <v>122</v>
      </c>
      <c r="S1" s="94" t="s">
        <v>123</v>
      </c>
      <c r="T1" s="94" t="s">
        <v>124</v>
      </c>
      <c r="U1" s="94" t="s">
        <v>125</v>
      </c>
      <c r="V1" s="94" t="s">
        <v>126</v>
      </c>
      <c r="W1" s="94" t="s">
        <v>127</v>
      </c>
      <c r="X1" s="94" t="s">
        <v>128</v>
      </c>
      <c r="Y1" s="95" t="s">
        <v>129</v>
      </c>
    </row>
    <row r="2" spans="1:27" s="91" customFormat="1" x14ac:dyDescent="0.25">
      <c r="A2" s="100" t="s">
        <v>54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228" t="s">
        <v>155</v>
      </c>
      <c r="R2" s="228"/>
      <c r="S2" s="228"/>
      <c r="T2" s="228"/>
      <c r="U2" s="228"/>
      <c r="V2" s="228"/>
      <c r="W2" s="228"/>
      <c r="X2" s="228"/>
      <c r="Y2" s="228"/>
    </row>
    <row r="3" spans="1:27" s="89" customFormat="1" x14ac:dyDescent="0.25">
      <c r="A3" s="108"/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50">
        <v>0.4</v>
      </c>
      <c r="R3" s="151">
        <v>0.3</v>
      </c>
      <c r="S3" s="151">
        <v>0.2</v>
      </c>
      <c r="T3" s="151">
        <v>0.1</v>
      </c>
      <c r="U3" s="110"/>
      <c r="V3" s="110"/>
      <c r="W3" s="110"/>
      <c r="X3" s="110"/>
      <c r="Y3" s="111"/>
      <c r="Z3" s="115" t="s">
        <v>156</v>
      </c>
      <c r="AA3" s="115" t="s">
        <v>91</v>
      </c>
    </row>
    <row r="4" spans="1:27" s="124" customFormat="1" x14ac:dyDescent="0.25">
      <c r="A4" s="119"/>
      <c r="B4" s="152" cm="1">
        <f t="array" ref="B4:O4">_xll.FDSR(A5,"JULIAN(FF_OPER_MGN(QTR_R,0,-13Q,FQ).dates)")</f>
        <v>45869</v>
      </c>
      <c r="C4" s="152">
        <v>45777</v>
      </c>
      <c r="D4" s="152">
        <v>45688</v>
      </c>
      <c r="E4" s="152">
        <v>45596</v>
      </c>
      <c r="F4" s="152">
        <v>45504</v>
      </c>
      <c r="G4" s="152">
        <v>45412</v>
      </c>
      <c r="H4" s="152">
        <v>45322</v>
      </c>
      <c r="I4" s="152">
        <v>45230</v>
      </c>
      <c r="J4" s="152">
        <v>45138</v>
      </c>
      <c r="K4" s="152">
        <v>45044</v>
      </c>
      <c r="L4" s="152">
        <v>44957</v>
      </c>
      <c r="M4" s="152">
        <v>44865</v>
      </c>
      <c r="N4" s="152">
        <v>44771</v>
      </c>
      <c r="O4" s="152">
        <v>44680</v>
      </c>
      <c r="P4" s="119"/>
      <c r="Q4" s="122"/>
      <c r="R4" s="120"/>
      <c r="S4" s="120"/>
      <c r="T4" s="120"/>
      <c r="U4" s="120"/>
      <c r="V4" s="120"/>
      <c r="W4" s="120"/>
      <c r="X4" s="120"/>
      <c r="Y4" s="121"/>
    </row>
    <row r="5" spans="1:27" ht="14.4" x14ac:dyDescent="0.3">
      <c r="A5" t="s">
        <v>55</v>
      </c>
      <c r="B5" s="153" cm="1">
        <f t="array" ref="B5:O5">_xll.FDSR(A5,"FF_OPER_MGN(QTR_R,0,-13Q,FQ)")</f>
        <v>60.843334830883798</v>
      </c>
      <c r="C5" s="153">
        <v>49.108074985248102</v>
      </c>
      <c r="D5" s="153">
        <v>61.1070148229132</v>
      </c>
      <c r="E5" s="153">
        <v>62.336810900176701</v>
      </c>
      <c r="F5" s="153">
        <v>62.0572569906791</v>
      </c>
      <c r="G5" s="153">
        <v>64.924742743050203</v>
      </c>
      <c r="H5" s="153">
        <v>61.593448853096902</v>
      </c>
      <c r="I5" s="153">
        <v>57.4889624724062</v>
      </c>
      <c r="J5" s="153">
        <v>50.344265936181202</v>
      </c>
      <c r="K5" s="153">
        <v>29.755283648498299</v>
      </c>
      <c r="L5" s="153">
        <v>20.773425880019801</v>
      </c>
      <c r="M5" s="153">
        <v>10.1331984488282</v>
      </c>
      <c r="N5" s="153">
        <v>7.4433174224343697</v>
      </c>
      <c r="O5" s="153">
        <v>38.863416988417001</v>
      </c>
      <c r="P5" s="128"/>
      <c r="Q5" s="154">
        <f>IFERROR(B5-F5,R5)</f>
        <v>-1.2139221597953025</v>
      </c>
      <c r="R5" s="154">
        <f t="shared" ref="R5:X20" si="0">IFERROR(C5-G5,S5)</f>
        <v>-15.816667757802101</v>
      </c>
      <c r="S5" s="154">
        <f t="shared" si="0"/>
        <v>-0.48643403018370179</v>
      </c>
      <c r="T5" s="154">
        <f t="shared" si="0"/>
        <v>4.8478484277705007</v>
      </c>
      <c r="U5" s="154">
        <f t="shared" si="0"/>
        <v>11.712991054497898</v>
      </c>
      <c r="V5" s="154">
        <f t="shared" si="0"/>
        <v>35.169459094551904</v>
      </c>
      <c r="W5" s="154">
        <f t="shared" si="0"/>
        <v>40.820022973077101</v>
      </c>
      <c r="X5" s="154">
        <f t="shared" si="0"/>
        <v>47.355764023578004</v>
      </c>
      <c r="Y5" s="155">
        <f>IFERROR(J5-N5,0)</f>
        <v>42.900948513746833</v>
      </c>
      <c r="Z5" s="156">
        <f t="shared" ref="Z5:Z34" si="1">SUMPRODUCT($Q$3:$T$3,Q5:T5)</f>
        <v>-4.8430711545184408</v>
      </c>
      <c r="AA5" s="3" cm="1">
        <f t="array" ref="AA5">+_xlfn.PERCENTRANK.EXC(_xlfn._xlws.FILTER($Z:$Z, ISNUMBER($Z:$Z)),Z5)*100</f>
        <v>3.2</v>
      </c>
    </row>
    <row r="6" spans="1:27" ht="14.4" x14ac:dyDescent="0.3">
      <c r="A6" t="s">
        <v>56</v>
      </c>
      <c r="B6" s="153" cm="1">
        <f t="array" ref="B6:O6">_xll.FDSR(A6,"FF_OPER_MGN(QTR_R,0,-13Q,FQ)")</f>
        <v>44.901296424693598</v>
      </c>
      <c r="C6" s="153">
        <v>45.6712242742557</v>
      </c>
      <c r="D6" s="153">
        <v>45.457548253676499</v>
      </c>
      <c r="E6" s="153">
        <v>46.583822520393397</v>
      </c>
      <c r="F6" s="153">
        <v>43.1427379609746</v>
      </c>
      <c r="G6" s="153">
        <v>44.587603866921</v>
      </c>
      <c r="H6" s="153">
        <v>43.585940019348598</v>
      </c>
      <c r="I6" s="153">
        <v>47.587451563246503</v>
      </c>
      <c r="J6" s="153">
        <v>43.165032301696101</v>
      </c>
      <c r="K6" s="153">
        <v>42.287681858599598</v>
      </c>
      <c r="L6" s="153">
        <v>40.948300377272602</v>
      </c>
      <c r="M6" s="153">
        <v>42.931247755476598</v>
      </c>
      <c r="N6" s="153">
        <v>39.591246505350398</v>
      </c>
      <c r="O6" s="153">
        <v>41.256077795786098</v>
      </c>
      <c r="P6" s="128"/>
      <c r="Q6" s="154">
        <f t="shared" ref="Q6:X34" si="2">IFERROR(B6-F6,R6)</f>
        <v>1.7585584637189982</v>
      </c>
      <c r="R6" s="154">
        <f t="shared" si="0"/>
        <v>1.0836204073346991</v>
      </c>
      <c r="S6" s="154">
        <f t="shared" si="0"/>
        <v>1.8716082343279012</v>
      </c>
      <c r="T6" s="154">
        <f t="shared" si="0"/>
        <v>-1.0036290428531061</v>
      </c>
      <c r="U6" s="154">
        <f t="shared" si="0"/>
        <v>-2.2294340721501271E-2</v>
      </c>
      <c r="V6" s="154">
        <f t="shared" si="0"/>
        <v>2.2999220083214027</v>
      </c>
      <c r="W6" s="154">
        <f t="shared" si="0"/>
        <v>2.637639642075996</v>
      </c>
      <c r="X6" s="154">
        <f t="shared" si="0"/>
        <v>4.6562038077699057</v>
      </c>
      <c r="Y6" s="155">
        <f t="shared" ref="Y6:Y34" si="3">IFERROR(J6-N6,0)</f>
        <v>3.5737857963457031</v>
      </c>
      <c r="Z6" s="156">
        <f t="shared" si="1"/>
        <v>1.3024682502682787</v>
      </c>
      <c r="AA6" s="3" cm="1">
        <f t="array" ref="AA6">+_xlfn.PERCENTRANK.EXC(_xlfn._xlws.FILTER($Z:$Z, ISNUMBER($Z:$Z)),Z6)*100</f>
        <v>51.6</v>
      </c>
    </row>
    <row r="7" spans="1:27" ht="14.4" x14ac:dyDescent="0.3">
      <c r="A7" t="s">
        <v>57</v>
      </c>
      <c r="B7" s="153" cm="1">
        <f t="array" ref="B7:O7">_xll.FDSR(A7,"FF_OPER_MGN(QTR_R,0,-13Q,FQ)")</f>
        <v>29.990641881832499</v>
      </c>
      <c r="C7" s="153">
        <v>31.029058610094499</v>
      </c>
      <c r="D7" s="153">
        <v>34.458567980691903</v>
      </c>
      <c r="E7" s="153">
        <v>31.1713894448541</v>
      </c>
      <c r="F7" s="153">
        <v>29.555708406682399</v>
      </c>
      <c r="G7" s="153">
        <v>30.742785362467401</v>
      </c>
      <c r="H7" s="153">
        <v>33.763746602550697</v>
      </c>
      <c r="I7" s="153">
        <v>30.1336342711569</v>
      </c>
      <c r="J7" s="153">
        <v>28.115945572575999</v>
      </c>
      <c r="K7" s="153">
        <v>29.859968788223899</v>
      </c>
      <c r="L7" s="153">
        <v>30.742441572630899</v>
      </c>
      <c r="M7" s="153">
        <v>27.6152020056353</v>
      </c>
      <c r="N7" s="153">
        <v>27.8161501464579</v>
      </c>
      <c r="O7" s="153">
        <v>30.817862209338202</v>
      </c>
      <c r="P7" s="128"/>
      <c r="Q7" s="154">
        <f t="shared" si="2"/>
        <v>0.43493347515009972</v>
      </c>
      <c r="R7" s="154">
        <f t="shared" si="0"/>
        <v>0.28627324762709705</v>
      </c>
      <c r="S7" s="154">
        <f t="shared" si="0"/>
        <v>0.69482137814120648</v>
      </c>
      <c r="T7" s="154">
        <f t="shared" si="0"/>
        <v>1.0377551736971995</v>
      </c>
      <c r="U7" s="154">
        <f t="shared" si="0"/>
        <v>1.4397628341063999</v>
      </c>
      <c r="V7" s="154">
        <f t="shared" si="0"/>
        <v>0.88281657424350257</v>
      </c>
      <c r="W7" s="154">
        <f t="shared" si="0"/>
        <v>3.0213050299197981</v>
      </c>
      <c r="X7" s="154">
        <f t="shared" si="0"/>
        <v>2.5184322655216</v>
      </c>
      <c r="Y7" s="155">
        <f t="shared" si="3"/>
        <v>0.29979542611809862</v>
      </c>
      <c r="Z7" s="156">
        <f t="shared" si="1"/>
        <v>0.50259515734613025</v>
      </c>
      <c r="AA7" s="3" cm="1">
        <f t="array" ref="AA7">+_xlfn.PERCENTRANK.EXC(_xlfn._xlws.FILTER($Z:$Z, ISNUMBER($Z:$Z)),Z7)*100</f>
        <v>41.9</v>
      </c>
    </row>
    <row r="8" spans="1:27" ht="14.4" x14ac:dyDescent="0.3">
      <c r="A8" t="s">
        <v>58</v>
      </c>
      <c r="B8" s="153" cm="1">
        <f t="array" ref="B8:O8">_xll.FDSR(A8,"FF_OPER_MGN(QTR_R,0,-13Q,FQ)")</f>
        <v>32.507768800497203</v>
      </c>
      <c r="C8" s="153">
        <v>33.7275212839265</v>
      </c>
      <c r="D8" s="153">
        <v>32.091571711474501</v>
      </c>
      <c r="E8" s="153">
        <v>32.298784149754702</v>
      </c>
      <c r="F8" s="153">
        <v>32.281427221172002</v>
      </c>
      <c r="G8" s="153">
        <v>33.270781811177301</v>
      </c>
      <c r="H8" s="153">
        <v>27.3375116063138</v>
      </c>
      <c r="I8" s="153">
        <v>27.9422119070592</v>
      </c>
      <c r="J8" s="153">
        <v>29.269436997319001</v>
      </c>
      <c r="K8" s="153">
        <v>27.724775117283301</v>
      </c>
      <c r="L8" s="153">
        <v>23.204075405617001</v>
      </c>
      <c r="M8" s="153">
        <v>24.099395214304501</v>
      </c>
      <c r="N8" s="153">
        <v>27.524563909449</v>
      </c>
      <c r="O8" s="153">
        <v>29.256049488432499</v>
      </c>
      <c r="P8" s="128"/>
      <c r="Q8" s="154">
        <f t="shared" si="2"/>
        <v>0.22634157932520083</v>
      </c>
      <c r="R8" s="154">
        <f t="shared" si="0"/>
        <v>0.45673947274919868</v>
      </c>
      <c r="S8" s="154">
        <f t="shared" si="0"/>
        <v>4.7540601051607005</v>
      </c>
      <c r="T8" s="154">
        <f t="shared" si="0"/>
        <v>4.3565722426955027</v>
      </c>
      <c r="U8" s="154">
        <f t="shared" si="0"/>
        <v>3.011990223853001</v>
      </c>
      <c r="V8" s="154">
        <f t="shared" si="0"/>
        <v>5.5460066938940003</v>
      </c>
      <c r="W8" s="154">
        <f t="shared" si="0"/>
        <v>4.1334362006967993</v>
      </c>
      <c r="X8" s="154">
        <f t="shared" si="0"/>
        <v>3.8428166927546989</v>
      </c>
      <c r="Y8" s="155">
        <f t="shared" si="3"/>
        <v>1.7448730878700012</v>
      </c>
      <c r="Z8" s="156">
        <f t="shared" si="1"/>
        <v>1.6140277188565302</v>
      </c>
      <c r="AA8" s="3" cm="1">
        <f t="array" ref="AA8">+_xlfn.PERCENTRANK.EXC(_xlfn._xlws.FILTER($Z:$Z, ISNUMBER($Z:$Z)),Z8)*100</f>
        <v>64.5</v>
      </c>
    </row>
    <row r="9" spans="1:27" ht="14.4" x14ac:dyDescent="0.3">
      <c r="A9" t="s">
        <v>59</v>
      </c>
      <c r="B9" s="153" cm="1">
        <f t="array" ref="B9:O9">_xll.FDSR(A9,"FF_OPER_MGN(QTR_R,0,-13Q,FQ)")</f>
        <v>11.550249847944601</v>
      </c>
      <c r="C9" s="153">
        <v>12.021173402198301</v>
      </c>
      <c r="D9" s="153">
        <v>11.384404021470599</v>
      </c>
      <c r="E9" s="153">
        <v>11.1236994656244</v>
      </c>
      <c r="F9" s="153">
        <v>9.9806050940348801</v>
      </c>
      <c r="G9" s="153">
        <v>10.8399098476761</v>
      </c>
      <c r="H9" s="153">
        <v>7.8623919605085897</v>
      </c>
      <c r="I9" s="153">
        <v>7.9897681765129303</v>
      </c>
      <c r="J9" s="153">
        <v>5.8243974312226996</v>
      </c>
      <c r="K9" s="153">
        <v>3.9235854834403798</v>
      </c>
      <c r="L9" s="153">
        <v>2.3431007211602899</v>
      </c>
      <c r="M9" s="153">
        <v>2.1164270934139</v>
      </c>
      <c r="N9" s="153">
        <v>2.8102677466717298</v>
      </c>
      <c r="O9" s="153">
        <v>3.3647074988835799</v>
      </c>
      <c r="P9" s="128"/>
      <c r="Q9" s="154">
        <f t="shared" si="2"/>
        <v>1.5696447539097207</v>
      </c>
      <c r="R9" s="154">
        <f t="shared" si="0"/>
        <v>1.1812635545222001</v>
      </c>
      <c r="S9" s="154">
        <f t="shared" si="0"/>
        <v>3.5220120609620098</v>
      </c>
      <c r="T9" s="154">
        <f t="shared" si="0"/>
        <v>3.1339312891114695</v>
      </c>
      <c r="U9" s="154">
        <f t="shared" si="0"/>
        <v>4.1562076628121805</v>
      </c>
      <c r="V9" s="154">
        <f t="shared" si="0"/>
        <v>6.9163243642357202</v>
      </c>
      <c r="W9" s="154">
        <f t="shared" si="0"/>
        <v>5.5192912393483002</v>
      </c>
      <c r="X9" s="154">
        <f t="shared" si="0"/>
        <v>5.8733410830990298</v>
      </c>
      <c r="Y9" s="155">
        <f t="shared" si="3"/>
        <v>3.0141296845509697</v>
      </c>
      <c r="Z9" s="156">
        <f t="shared" si="1"/>
        <v>2.0000325090240971</v>
      </c>
      <c r="AA9" s="3" cm="1">
        <f t="array" ref="AA9">+_xlfn.PERCENTRANK.EXC(_xlfn._xlws.FILTER($Z:$Z, ISNUMBER($Z:$Z)),Z9)*100</f>
        <v>70.899999999999991</v>
      </c>
    </row>
    <row r="10" spans="1:27" ht="14.4" x14ac:dyDescent="0.3">
      <c r="A10" t="s">
        <v>60</v>
      </c>
      <c r="B10" s="153" cm="1">
        <f t="array" ref="B10:O10">_xll.FDSR(A10,"FF_OPER_MGN(QTR_R,0,-13Q,FQ)")</f>
        <v>38.2397191574724</v>
      </c>
      <c r="C10" s="153">
        <v>39.6094374833378</v>
      </c>
      <c r="D10" s="153">
        <v>43.2153392330383</v>
      </c>
      <c r="E10" s="153">
        <v>36.160523694321903</v>
      </c>
      <c r="F10" s="153">
        <v>31.739596083231302</v>
      </c>
      <c r="G10" s="153">
        <v>26.507567870585401</v>
      </c>
      <c r="H10" s="153">
        <v>23.367611403728802</v>
      </c>
      <c r="I10" s="153">
        <v>46.508875739644999</v>
      </c>
      <c r="J10" s="153">
        <v>45.842721946822898</v>
      </c>
      <c r="K10" s="153">
        <v>45.997938852628003</v>
      </c>
      <c r="L10" s="153">
        <v>46.158160403813802</v>
      </c>
      <c r="M10" s="153">
        <v>45.352743561030202</v>
      </c>
      <c r="N10" s="153">
        <v>44.2462192816635</v>
      </c>
      <c r="O10" s="153">
        <v>42.120202394175003</v>
      </c>
      <c r="P10" s="128"/>
      <c r="Q10" s="154">
        <f t="shared" si="2"/>
        <v>6.5001230742410989</v>
      </c>
      <c r="R10" s="154">
        <f t="shared" si="0"/>
        <v>13.101869612752399</v>
      </c>
      <c r="S10" s="154">
        <f t="shared" si="0"/>
        <v>19.847727829309498</v>
      </c>
      <c r="T10" s="154">
        <f t="shared" si="0"/>
        <v>-10.348352045323097</v>
      </c>
      <c r="U10" s="154">
        <f t="shared" si="0"/>
        <v>-14.103125863591597</v>
      </c>
      <c r="V10" s="154">
        <f t="shared" si="0"/>
        <v>-19.490370982042602</v>
      </c>
      <c r="W10" s="154">
        <f t="shared" si="0"/>
        <v>-22.790549000085001</v>
      </c>
      <c r="X10" s="154">
        <f t="shared" si="0"/>
        <v>1.1561321786147971</v>
      </c>
      <c r="Y10" s="155">
        <f t="shared" si="3"/>
        <v>1.5965026651593988</v>
      </c>
      <c r="Z10" s="156">
        <f t="shared" si="1"/>
        <v>9.4653204748517492</v>
      </c>
      <c r="AA10" s="3" cm="1">
        <f t="array" ref="AA10">+_xlfn.PERCENTRANK.EXC(_xlfn._xlws.FILTER($Z:$Z, ISNUMBER($Z:$Z)),Z10)*100</f>
        <v>96.7</v>
      </c>
    </row>
    <row r="11" spans="1:27" ht="14.4" x14ac:dyDescent="0.3">
      <c r="A11" t="s">
        <v>61</v>
      </c>
      <c r="B11" s="153" cm="1">
        <f t="array" ref="B11:O11">_xll.FDSR(A11,"FF_OPER_MGN(QTR_R,0,-13Q,FQ)")</f>
        <v>43.019193534809297</v>
      </c>
      <c r="C11" s="153">
        <v>41.487450961856602</v>
      </c>
      <c r="D11" s="153">
        <v>48.484034308153298</v>
      </c>
      <c r="E11" s="153">
        <v>42.7652812338318</v>
      </c>
      <c r="F11" s="153">
        <v>38.1049883545341</v>
      </c>
      <c r="G11" s="153">
        <v>38.579070086407903</v>
      </c>
      <c r="H11" s="153">
        <v>43.708708334372098</v>
      </c>
      <c r="I11" s="153">
        <v>41.480700521290899</v>
      </c>
      <c r="J11" s="153">
        <v>37.632426013312902</v>
      </c>
      <c r="K11" s="153">
        <v>29.223250130912898</v>
      </c>
      <c r="L11" s="153">
        <v>32.945748484377397</v>
      </c>
      <c r="M11" s="153">
        <v>20.437324096124701</v>
      </c>
      <c r="N11" s="153">
        <v>28.9986815626952</v>
      </c>
      <c r="O11" s="153">
        <v>30.543213415508099</v>
      </c>
      <c r="P11" s="128"/>
      <c r="Q11" s="154">
        <f t="shared" si="2"/>
        <v>4.9142051802751965</v>
      </c>
      <c r="R11" s="154">
        <f t="shared" si="0"/>
        <v>2.9083808754486995</v>
      </c>
      <c r="S11" s="154">
        <f t="shared" si="0"/>
        <v>4.7753259737812002</v>
      </c>
      <c r="T11" s="154">
        <f t="shared" si="0"/>
        <v>1.284580712540901</v>
      </c>
      <c r="U11" s="154">
        <f t="shared" si="0"/>
        <v>0.47256234122119878</v>
      </c>
      <c r="V11" s="154">
        <f t="shared" si="0"/>
        <v>9.3558199554950043</v>
      </c>
      <c r="W11" s="154">
        <f t="shared" si="0"/>
        <v>10.762959849994701</v>
      </c>
      <c r="X11" s="154">
        <f t="shared" si="0"/>
        <v>21.043376425166198</v>
      </c>
      <c r="Y11" s="155">
        <f t="shared" si="3"/>
        <v>8.6337444506177015</v>
      </c>
      <c r="Z11" s="156">
        <f t="shared" si="1"/>
        <v>3.9217196007550186</v>
      </c>
      <c r="AA11" s="3" cm="1">
        <f t="array" ref="AA11">+_xlfn.PERCENTRANK.EXC(_xlfn._xlws.FILTER($Z:$Z, ISNUMBER($Z:$Z)),Z11)*100</f>
        <v>80.600000000000009</v>
      </c>
    </row>
    <row r="12" spans="1:27" ht="14.4" x14ac:dyDescent="0.3">
      <c r="A12" t="s">
        <v>62</v>
      </c>
      <c r="B12" s="153" cm="1">
        <f t="array" ref="B12:O12">_xll.FDSR(A12,"FF_OPER_MGN(QTR_R,0,-13Q,FQ)")</f>
        <v>41.909947880592</v>
      </c>
      <c r="C12" s="153">
        <v>44.542750202508302</v>
      </c>
      <c r="D12" s="153">
        <v>40.5248826970235</v>
      </c>
      <c r="E12" s="153">
        <v>41.510250201775598</v>
      </c>
      <c r="F12" s="153">
        <v>43.985797187061102</v>
      </c>
      <c r="G12" s="153">
        <v>46.145799788510601</v>
      </c>
      <c r="H12" s="153">
        <v>43.432755553717001</v>
      </c>
      <c r="I12" s="153">
        <v>47.950341047378501</v>
      </c>
      <c r="J12" s="153">
        <v>47.411212576787001</v>
      </c>
      <c r="K12" s="153">
        <v>48.318411249301398</v>
      </c>
      <c r="L12" s="153">
        <v>49.627849119810797</v>
      </c>
      <c r="M12" s="153">
        <v>48.903222653863999</v>
      </c>
      <c r="N12" s="153">
        <v>50.046655243201101</v>
      </c>
      <c r="O12" s="153">
        <v>53.725403707121501</v>
      </c>
      <c r="P12" s="128"/>
      <c r="Q12" s="154">
        <f t="shared" si="2"/>
        <v>-2.0758493064691024</v>
      </c>
      <c r="R12" s="154">
        <f t="shared" si="0"/>
        <v>-1.6030495860022995</v>
      </c>
      <c r="S12" s="154">
        <f t="shared" si="0"/>
        <v>-2.9078728566935013</v>
      </c>
      <c r="T12" s="154">
        <f t="shared" si="0"/>
        <v>-6.4400908456029029</v>
      </c>
      <c r="U12" s="154">
        <f t="shared" si="0"/>
        <v>-3.4254153897258988</v>
      </c>
      <c r="V12" s="154">
        <f t="shared" si="0"/>
        <v>-2.1726114607907974</v>
      </c>
      <c r="W12" s="154">
        <f t="shared" si="0"/>
        <v>-6.1950935660937958</v>
      </c>
      <c r="X12" s="154">
        <f t="shared" si="0"/>
        <v>-0.95288160648549791</v>
      </c>
      <c r="Y12" s="155">
        <f t="shared" si="3"/>
        <v>-2.6354426664141002</v>
      </c>
      <c r="Z12" s="156">
        <f t="shared" si="1"/>
        <v>-2.5368382542873213</v>
      </c>
      <c r="AA12" s="3" cm="1">
        <f t="array" ref="AA12">+_xlfn.PERCENTRANK.EXC(_xlfn._xlws.FILTER($Z:$Z, ISNUMBER($Z:$Z)),Z12)*100</f>
        <v>9.6</v>
      </c>
    </row>
    <row r="13" spans="1:27" ht="14.4" x14ac:dyDescent="0.3">
      <c r="A13" t="s">
        <v>63</v>
      </c>
      <c r="B13" s="153" cm="1">
        <f t="array" ref="B13:O13">_xll.FDSR(A13,"FF_OPER_MGN(QTR_R,0,-13Q,FQ)")</f>
        <v>4.1029516358463702</v>
      </c>
      <c r="C13" s="153">
        <v>2.5497801913628102</v>
      </c>
      <c r="D13" s="153">
        <v>6.1850857743027197</v>
      </c>
      <c r="E13" s="153">
        <v>11.007862759113699</v>
      </c>
      <c r="F13" s="153">
        <v>8.7333333333333307</v>
      </c>
      <c r="G13" s="153">
        <v>5.4973944885216701</v>
      </c>
      <c r="H13" s="153">
        <v>8.2012158779353896</v>
      </c>
      <c r="I13" s="153">
        <v>7.55460385438972</v>
      </c>
      <c r="J13" s="153">
        <v>9.6241023789465192</v>
      </c>
      <c r="K13" s="153">
        <v>11.4192635775215</v>
      </c>
      <c r="L13" s="153">
        <v>16.181429393864601</v>
      </c>
      <c r="M13" s="153">
        <v>17.190267549175001</v>
      </c>
      <c r="N13" s="153">
        <v>15.389157907169</v>
      </c>
      <c r="O13" s="153">
        <v>19.2098528470889</v>
      </c>
      <c r="P13" s="128"/>
      <c r="Q13" s="154">
        <f t="shared" si="2"/>
        <v>-4.6303816974869605</v>
      </c>
      <c r="R13" s="154">
        <f t="shared" si="0"/>
        <v>-2.9476142971588599</v>
      </c>
      <c r="S13" s="154">
        <f t="shared" si="0"/>
        <v>-2.01613010363267</v>
      </c>
      <c r="T13" s="154">
        <f t="shared" si="0"/>
        <v>3.4532589047239792</v>
      </c>
      <c r="U13" s="154">
        <f t="shared" si="0"/>
        <v>-0.89076904561318848</v>
      </c>
      <c r="V13" s="154">
        <f t="shared" si="0"/>
        <v>-5.9218690889998298</v>
      </c>
      <c r="W13" s="154">
        <f t="shared" si="0"/>
        <v>-7.9802135159292114</v>
      </c>
      <c r="X13" s="154">
        <f t="shared" si="0"/>
        <v>-9.635663694785281</v>
      </c>
      <c r="Y13" s="155">
        <f t="shared" si="3"/>
        <v>-5.7650555282224811</v>
      </c>
      <c r="Z13" s="156">
        <f t="shared" si="1"/>
        <v>-2.7943370983965781</v>
      </c>
      <c r="AA13" s="3" cm="1">
        <f t="array" ref="AA13">+_xlfn.PERCENTRANK.EXC(_xlfn._xlws.FILTER($Z:$Z, ISNUMBER($Z:$Z)),Z13)*100</f>
        <v>6.4</v>
      </c>
    </row>
    <row r="14" spans="1:27" ht="14.4" x14ac:dyDescent="0.3">
      <c r="A14" t="s">
        <v>64</v>
      </c>
      <c r="B14" s="153" cm="1">
        <f t="array" ref="B14:O14">_xll.FDSR(A14,"FF_OPER_MGN(QTR_R,0,-13Q,FQ)")</f>
        <v>49.566767752611497</v>
      </c>
      <c r="C14" s="153">
        <v>48.638876839029201</v>
      </c>
      <c r="D14" s="153">
        <v>49.0561787668072</v>
      </c>
      <c r="E14" s="153">
        <v>47.4217275141675</v>
      </c>
      <c r="F14" s="153">
        <v>42.734451509260602</v>
      </c>
      <c r="G14" s="153">
        <v>42.0386632619729</v>
      </c>
      <c r="H14" s="153">
        <v>41.587751468974602</v>
      </c>
      <c r="I14" s="153">
        <v>41.690019422615201</v>
      </c>
      <c r="J14" s="153">
        <v>42.0105729946374</v>
      </c>
      <c r="K14" s="153">
        <v>45.452987177848598</v>
      </c>
      <c r="L14" s="153">
        <v>51.8992045981581</v>
      </c>
      <c r="M14" s="153">
        <v>50.609579994653899</v>
      </c>
      <c r="N14" s="153">
        <v>49.067863206587297</v>
      </c>
      <c r="O14" s="153">
        <v>45.734639665345597</v>
      </c>
      <c r="P14" s="128"/>
      <c r="Q14" s="154">
        <f t="shared" si="2"/>
        <v>6.8323162433508955</v>
      </c>
      <c r="R14" s="154">
        <f t="shared" si="0"/>
        <v>6.6002135770563015</v>
      </c>
      <c r="S14" s="154">
        <f t="shared" si="0"/>
        <v>7.4684272978325978</v>
      </c>
      <c r="T14" s="154">
        <f t="shared" si="0"/>
        <v>5.7317080915522993</v>
      </c>
      <c r="U14" s="154">
        <f t="shared" si="0"/>
        <v>0.72387851462320185</v>
      </c>
      <c r="V14" s="154">
        <f t="shared" si="0"/>
        <v>-3.4143239158756984</v>
      </c>
      <c r="W14" s="154">
        <f t="shared" si="0"/>
        <v>-10.311453129183498</v>
      </c>
      <c r="X14" s="154">
        <f t="shared" si="0"/>
        <v>-8.9195605720386979</v>
      </c>
      <c r="Y14" s="155">
        <f t="shared" si="3"/>
        <v>-7.0572902119498977</v>
      </c>
      <c r="Z14" s="156">
        <f t="shared" si="1"/>
        <v>6.7798468391789983</v>
      </c>
      <c r="AA14" s="3" cm="1">
        <f t="array" ref="AA14">+_xlfn.PERCENTRANK.EXC(_xlfn._xlws.FILTER($Z:$Z, ISNUMBER($Z:$Z)),Z14)*100</f>
        <v>90.3</v>
      </c>
    </row>
    <row r="15" spans="1:27" ht="14.4" x14ac:dyDescent="0.3">
      <c r="A15" t="s">
        <v>65</v>
      </c>
      <c r="B15" s="153" cm="1">
        <f t="array" ref="B15:O15">_xll.FDSR(A15,"FF_OPER_MGN(QTR_R,0,-13Q,FQ)")</f>
        <v>16.844835972544999</v>
      </c>
      <c r="C15" s="153">
        <v>14.1699637782112</v>
      </c>
      <c r="D15" s="153">
        <v>17.2815963588857</v>
      </c>
      <c r="E15" s="153">
        <v>13.964191623205499</v>
      </c>
      <c r="F15" s="153">
        <v>15.6642072330838</v>
      </c>
      <c r="G15" s="153">
        <v>15.4358009992322</v>
      </c>
      <c r="H15" s="153">
        <v>12.6060229609321</v>
      </c>
      <c r="I15" s="153">
        <v>14.199120266065901</v>
      </c>
      <c r="J15" s="153">
        <v>13.5746948747608</v>
      </c>
      <c r="K15" s="153">
        <v>12.354642652208</v>
      </c>
      <c r="L15" s="153">
        <v>16.497591966390001</v>
      </c>
      <c r="M15" s="153">
        <v>11.2920004161032</v>
      </c>
      <c r="N15" s="153">
        <v>14.558864056902101</v>
      </c>
      <c r="O15" s="153">
        <v>12.582753412475499</v>
      </c>
      <c r="P15" s="128"/>
      <c r="Q15" s="154">
        <f t="shared" si="2"/>
        <v>1.1806287394611985</v>
      </c>
      <c r="R15" s="154">
        <f t="shared" si="0"/>
        <v>-1.265837221021</v>
      </c>
      <c r="S15" s="154">
        <f t="shared" si="0"/>
        <v>4.6755733979536007</v>
      </c>
      <c r="T15" s="154">
        <f t="shared" si="0"/>
        <v>-0.23492864286040138</v>
      </c>
      <c r="U15" s="154">
        <f t="shared" si="0"/>
        <v>2.0895123583230006</v>
      </c>
      <c r="V15" s="154">
        <f t="shared" si="0"/>
        <v>3.0811583470241999</v>
      </c>
      <c r="W15" s="154">
        <f t="shared" si="0"/>
        <v>-3.8915690054579013</v>
      </c>
      <c r="X15" s="154">
        <f t="shared" si="0"/>
        <v>2.9071198499627009</v>
      </c>
      <c r="Y15" s="155">
        <f t="shared" si="3"/>
        <v>-0.98416918214130078</v>
      </c>
      <c r="Z15" s="156">
        <f t="shared" si="1"/>
        <v>1.0041221447828594</v>
      </c>
      <c r="AA15" s="3" cm="1">
        <f t="array" ref="AA15">+_xlfn.PERCENTRANK.EXC(_xlfn._xlws.FILTER($Z:$Z, ISNUMBER($Z:$Z)),Z15)*100</f>
        <v>45.1</v>
      </c>
    </row>
    <row r="16" spans="1:27" ht="14.4" x14ac:dyDescent="0.3">
      <c r="A16" t="s">
        <v>66</v>
      </c>
      <c r="B16" s="153" cm="1">
        <f t="array" ref="B16:O16">_xll.FDSR(A16,"FF_OPER_MGN(QTR_R,0,-13Q,FQ)")</f>
        <v>31.435079726651502</v>
      </c>
      <c r="C16" s="153">
        <v>32.647928063887299</v>
      </c>
      <c r="D16" s="153">
        <v>31.486199575371501</v>
      </c>
      <c r="E16" s="153">
        <v>30.834340991535701</v>
      </c>
      <c r="F16" s="153">
        <v>30.638010069888001</v>
      </c>
      <c r="G16" s="153">
        <v>34.149926506614399</v>
      </c>
      <c r="H16" s="153">
        <v>30.0828313253012</v>
      </c>
      <c r="I16" s="153">
        <v>28.993122633490501</v>
      </c>
      <c r="J16" s="153">
        <v>27.664016702802499</v>
      </c>
      <c r="K16" s="153">
        <v>31.2567753125678</v>
      </c>
      <c r="L16" s="153">
        <v>27.222132602032602</v>
      </c>
      <c r="M16" s="153">
        <v>25.523421588594701</v>
      </c>
      <c r="N16" s="153">
        <v>24.552206203582401</v>
      </c>
      <c r="O16" s="153">
        <v>38.961148648648603</v>
      </c>
      <c r="P16" s="128"/>
      <c r="Q16" s="154">
        <f t="shared" si="2"/>
        <v>0.79706965676350094</v>
      </c>
      <c r="R16" s="154">
        <f t="shared" si="0"/>
        <v>-1.5019984427270998</v>
      </c>
      <c r="S16" s="154">
        <f t="shared" si="0"/>
        <v>1.4033682500703009</v>
      </c>
      <c r="T16" s="154">
        <f t="shared" si="0"/>
        <v>1.8412183580452002</v>
      </c>
      <c r="U16" s="154">
        <f t="shared" si="0"/>
        <v>2.9739933670855017</v>
      </c>
      <c r="V16" s="154">
        <f t="shared" si="0"/>
        <v>2.8931511940465988</v>
      </c>
      <c r="W16" s="154">
        <f t="shared" si="0"/>
        <v>2.8606987232685981</v>
      </c>
      <c r="X16" s="154">
        <f t="shared" si="0"/>
        <v>3.4697010448957997</v>
      </c>
      <c r="Y16" s="155">
        <f t="shared" si="3"/>
        <v>3.1118104992200983</v>
      </c>
      <c r="Z16" s="156">
        <f t="shared" si="1"/>
        <v>0.33302381570585071</v>
      </c>
      <c r="AA16" s="3" cm="1">
        <f t="array" ref="AA16">+_xlfn.PERCENTRANK.EXC(_xlfn._xlws.FILTER($Z:$Z, ISNUMBER($Z:$Z)),Z16)*100</f>
        <v>38.700000000000003</v>
      </c>
    </row>
    <row r="17" spans="1:27" ht="12.75" customHeight="1" x14ac:dyDescent="0.3">
      <c r="A17" t="s">
        <v>67</v>
      </c>
      <c r="B17" s="153" cm="1">
        <f t="array" ref="B17:O17">_xll.FDSR(A17,"FF_OPER_MGN(QTR_R,0,-13Q,FQ)")</f>
        <v>26.352570528426199</v>
      </c>
      <c r="C17" s="153">
        <v>26.962646061611402</v>
      </c>
      <c r="D17" s="153">
        <v>30.458896396396401</v>
      </c>
      <c r="E17" s="153">
        <v>24.8970866494302</v>
      </c>
      <c r="F17" s="153">
        <v>31.2760886454314</v>
      </c>
      <c r="G17" s="153">
        <v>25.904031287605299</v>
      </c>
      <c r="H17" s="153">
        <v>21.636790742404902</v>
      </c>
      <c r="I17" s="153">
        <v>27.947696459551501</v>
      </c>
      <c r="J17" s="153">
        <v>29.366865642430799</v>
      </c>
      <c r="K17" s="153">
        <v>29.632689024726002</v>
      </c>
      <c r="L17" s="153">
        <v>27.114622831359799</v>
      </c>
      <c r="M17" s="153">
        <v>29.256210388285901</v>
      </c>
      <c r="N17" s="153">
        <v>30.996372704602098</v>
      </c>
      <c r="O17" s="153">
        <v>30.553638409602399</v>
      </c>
      <c r="P17" s="128"/>
      <c r="Q17" s="154">
        <f t="shared" si="2"/>
        <v>-4.9235181170052016</v>
      </c>
      <c r="R17" s="154">
        <f t="shared" si="0"/>
        <v>1.0586147740061023</v>
      </c>
      <c r="S17" s="154">
        <f t="shared" si="0"/>
        <v>8.8221056539914997</v>
      </c>
      <c r="T17" s="154">
        <f t="shared" si="0"/>
        <v>-3.0506098101213013</v>
      </c>
      <c r="U17" s="154">
        <f t="shared" si="0"/>
        <v>1.9092230030006014</v>
      </c>
      <c r="V17" s="154">
        <f t="shared" si="0"/>
        <v>-3.7286577371207024</v>
      </c>
      <c r="W17" s="154">
        <f t="shared" si="0"/>
        <v>-5.4778320889548979</v>
      </c>
      <c r="X17" s="154">
        <f t="shared" si="0"/>
        <v>-1.3085139287343992</v>
      </c>
      <c r="Y17" s="155">
        <f t="shared" si="3"/>
        <v>-1.6295070621712995</v>
      </c>
      <c r="Z17" s="156">
        <f t="shared" si="1"/>
        <v>-0.1924626648140802</v>
      </c>
      <c r="AA17" s="3" cm="1">
        <f t="array" ref="AA17">+_xlfn.PERCENTRANK.EXC(_xlfn._xlws.FILTER($Z:$Z, ISNUMBER($Z:$Z)),Z17)*100</f>
        <v>25.8</v>
      </c>
    </row>
    <row r="18" spans="1:27" ht="14.4" x14ac:dyDescent="0.3">
      <c r="A18" t="s">
        <v>68</v>
      </c>
      <c r="B18" s="153" cm="1">
        <f t="array" ref="B18:O18">_xll.FDSR(A18,"FF_OPER_MGN(QTR_R,0,-13Q,FQ)")</f>
        <v>4.10705629023348</v>
      </c>
      <c r="C18" s="153">
        <v>4.3083407302743204</v>
      </c>
      <c r="D18" s="153">
        <v>4.3527144233857999</v>
      </c>
      <c r="E18" s="153">
        <v>3.9554685473028801</v>
      </c>
      <c r="F18" s="153">
        <v>4.6889302270646898</v>
      </c>
      <c r="G18" s="153">
        <v>4.2357034945637402</v>
      </c>
      <c r="H18" s="153">
        <v>4.1836805315246703</v>
      </c>
      <c r="I18" s="153">
        <v>3.8568692321086502</v>
      </c>
      <c r="J18" s="153">
        <v>4.5263314195208899</v>
      </c>
      <c r="K18" s="153">
        <v>4.0971497232454199</v>
      </c>
      <c r="L18" s="153">
        <v>3.3898615039500601</v>
      </c>
      <c r="M18" s="153">
        <v>1.7635934115553</v>
      </c>
      <c r="N18" s="153">
        <v>4.4838707567104299</v>
      </c>
      <c r="O18" s="153">
        <v>3.89774597546073</v>
      </c>
      <c r="P18" s="128"/>
      <c r="Q18" s="154">
        <f t="shared" si="2"/>
        <v>-0.5818739368312098</v>
      </c>
      <c r="R18" s="154">
        <f t="shared" si="0"/>
        <v>7.2637235710580228E-2</v>
      </c>
      <c r="S18" s="154">
        <f t="shared" si="0"/>
        <v>0.1690338918611296</v>
      </c>
      <c r="T18" s="154">
        <f t="shared" si="0"/>
        <v>9.8599315194229931E-2</v>
      </c>
      <c r="U18" s="154">
        <f t="shared" si="0"/>
        <v>0.16259880754379985</v>
      </c>
      <c r="V18" s="154">
        <f t="shared" si="0"/>
        <v>0.13855377131832025</v>
      </c>
      <c r="W18" s="154">
        <f t="shared" si="0"/>
        <v>0.7938190275746102</v>
      </c>
      <c r="X18" s="154">
        <f t="shared" si="0"/>
        <v>2.0932758205533499</v>
      </c>
      <c r="Y18" s="155">
        <f t="shared" si="3"/>
        <v>4.2460662810460015E-2</v>
      </c>
      <c r="Z18" s="156">
        <f t="shared" si="1"/>
        <v>-0.16729169412766093</v>
      </c>
      <c r="AA18" s="3" cm="1">
        <f t="array" ref="AA18">+_xlfn.PERCENTRANK.EXC(_xlfn._xlws.FILTER($Z:$Z, ISNUMBER($Z:$Z)),Z18)*100</f>
        <v>28.999999999999996</v>
      </c>
    </row>
    <row r="19" spans="1:27" ht="14.4" x14ac:dyDescent="0.3">
      <c r="A19" t="s">
        <v>69</v>
      </c>
      <c r="B19" s="153" cm="1">
        <f t="array" ref="B19:O19">_xll.FDSR(A19,"FF_OPER_MGN(QTR_R,0,-13Q,FQ)")</f>
        <v>34.515240861986797</v>
      </c>
      <c r="C19" s="153">
        <v>32.753219051004798</v>
      </c>
      <c r="D19" s="153">
        <v>28.3943959268409</v>
      </c>
      <c r="E19" s="153">
        <v>30.120280155269601</v>
      </c>
      <c r="F19" s="153">
        <v>30.5666068757487</v>
      </c>
      <c r="G19" s="153">
        <v>32.3038727029924</v>
      </c>
      <c r="H19" s="153">
        <v>25.398850485837301</v>
      </c>
      <c r="I19" s="153">
        <v>27.370735650768001</v>
      </c>
      <c r="J19" s="153">
        <v>24.8719907779743</v>
      </c>
      <c r="K19" s="153">
        <v>24.350272692117901</v>
      </c>
      <c r="L19" s="153">
        <v>19.587593305462399</v>
      </c>
      <c r="M19" s="153">
        <v>20.2572576788276</v>
      </c>
      <c r="N19" s="153">
        <v>17.683572824805601</v>
      </c>
      <c r="O19" s="153">
        <v>16.495781384945801</v>
      </c>
      <c r="P19" s="128"/>
      <c r="Q19" s="154">
        <f t="shared" si="2"/>
        <v>3.9486339862380966</v>
      </c>
      <c r="R19" s="154">
        <f t="shared" si="0"/>
        <v>0.44934634801239781</v>
      </c>
      <c r="S19" s="154">
        <f t="shared" si="0"/>
        <v>2.9955454410035998</v>
      </c>
      <c r="T19" s="154">
        <f t="shared" si="0"/>
        <v>2.7495445045015998</v>
      </c>
      <c r="U19" s="154">
        <f t="shared" si="0"/>
        <v>5.6946160977744</v>
      </c>
      <c r="V19" s="154">
        <f t="shared" si="0"/>
        <v>7.9536000108744993</v>
      </c>
      <c r="W19" s="154">
        <f t="shared" si="0"/>
        <v>5.811257180374902</v>
      </c>
      <c r="X19" s="154">
        <f t="shared" si="0"/>
        <v>7.1134779719404015</v>
      </c>
      <c r="Y19" s="155">
        <f t="shared" si="3"/>
        <v>7.1884179531686989</v>
      </c>
      <c r="Z19" s="156">
        <f t="shared" si="1"/>
        <v>2.588321037549838</v>
      </c>
      <c r="AA19" s="3" cm="1">
        <f t="array" ref="AA19">+_xlfn.PERCENTRANK.EXC(_xlfn._xlws.FILTER($Z:$Z, ISNUMBER($Z:$Z)),Z19)*100</f>
        <v>77.400000000000006</v>
      </c>
    </row>
    <row r="20" spans="1:27" ht="14.4" x14ac:dyDescent="0.3">
      <c r="A20" t="s">
        <v>70</v>
      </c>
      <c r="B20" s="153" cm="1">
        <f t="array" ref="B20:O20">_xll.FDSR(A20,"FF_OPER_MGN(QTR_R,0,-13Q,FQ)")</f>
        <v>45.127493138445899</v>
      </c>
      <c r="C20" s="153">
        <v>41.652983462309003</v>
      </c>
      <c r="D20" s="153">
        <v>41.986876330101701</v>
      </c>
      <c r="E20" s="153">
        <v>38.765287478909997</v>
      </c>
      <c r="F20" s="153">
        <v>38.079944792440799</v>
      </c>
      <c r="G20" s="153">
        <v>29.875684306569301</v>
      </c>
      <c r="H20" s="153">
        <v>32.908888746338199</v>
      </c>
      <c r="I20" s="153">
        <v>36.063209315057001</v>
      </c>
      <c r="J20" s="153">
        <v>26.7417379482923</v>
      </c>
      <c r="K20" s="153">
        <v>22.974137931034502</v>
      </c>
      <c r="L20" s="153">
        <v>28.9599824700759</v>
      </c>
      <c r="M20" s="153">
        <v>28.025239137950901</v>
      </c>
      <c r="N20" s="153">
        <v>25.439272503082599</v>
      </c>
      <c r="O20" s="153">
        <v>32.905249679897601</v>
      </c>
      <c r="P20" s="128"/>
      <c r="Q20" s="154">
        <f t="shared" si="2"/>
        <v>7.0475483460051009</v>
      </c>
      <c r="R20" s="154">
        <f t="shared" si="0"/>
        <v>11.777299155739701</v>
      </c>
      <c r="S20" s="154">
        <f t="shared" si="0"/>
        <v>9.0779875837635018</v>
      </c>
      <c r="T20" s="154">
        <f t="shared" si="0"/>
        <v>2.7020781638529954</v>
      </c>
      <c r="U20" s="154">
        <f t="shared" si="0"/>
        <v>11.338206844148498</v>
      </c>
      <c r="V20" s="154">
        <f t="shared" si="0"/>
        <v>6.9015463755347994</v>
      </c>
      <c r="W20" s="154">
        <f t="shared" si="0"/>
        <v>3.9489062762622993</v>
      </c>
      <c r="X20" s="154">
        <f t="shared" si="0"/>
        <v>8.0379701771061001</v>
      </c>
      <c r="Y20" s="155">
        <f t="shared" si="3"/>
        <v>1.3024654452097018</v>
      </c>
      <c r="Z20" s="156">
        <f t="shared" si="1"/>
        <v>8.4380144182619521</v>
      </c>
      <c r="AA20" s="3" cm="1">
        <f t="array" ref="AA20">+_xlfn.PERCENTRANK.EXC(_xlfn._xlws.FILTER($Z:$Z, ISNUMBER($Z:$Z)),Z20)*100</f>
        <v>93.5</v>
      </c>
    </row>
    <row r="21" spans="1:27" ht="14.4" x14ac:dyDescent="0.3">
      <c r="A21" t="s">
        <v>71</v>
      </c>
      <c r="B21" s="153" cm="1">
        <f t="array" ref="B21:O21">_xll.FDSR(A21,"FF_OPER_MGN(QTR_R,0,-13Q,FQ)")</f>
        <v>66.958316948486001</v>
      </c>
      <c r="C21" s="153">
        <v>67.406712528663704</v>
      </c>
      <c r="D21" s="153">
        <v>68.6119873817035</v>
      </c>
      <c r="E21" s="153">
        <v>66.340854736404296</v>
      </c>
      <c r="F21" s="153">
        <v>67.179775280898895</v>
      </c>
      <c r="G21" s="153">
        <v>66.210826210826198</v>
      </c>
      <c r="H21" s="153">
        <v>69.3073893907806</v>
      </c>
      <c r="I21" s="153">
        <v>66.209780462306895</v>
      </c>
      <c r="J21" s="153">
        <v>67.770528130001196</v>
      </c>
      <c r="K21" s="153">
        <v>67.100814026299304</v>
      </c>
      <c r="L21" s="153">
        <v>68.724798387096797</v>
      </c>
      <c r="M21" s="153">
        <v>65.686400410941303</v>
      </c>
      <c r="N21" s="153">
        <v>67.065292096219906</v>
      </c>
      <c r="O21" s="153">
        <v>67.074697454444305</v>
      </c>
      <c r="P21" s="128"/>
      <c r="Q21" s="154">
        <f t="shared" si="2"/>
        <v>-0.22145833241289381</v>
      </c>
      <c r="R21" s="154">
        <f t="shared" si="2"/>
        <v>1.1958863178375054</v>
      </c>
      <c r="S21" s="154">
        <f t="shared" si="2"/>
        <v>-0.69540200907709959</v>
      </c>
      <c r="T21" s="154">
        <f t="shared" si="2"/>
        <v>0.13107427409740069</v>
      </c>
      <c r="U21" s="154">
        <f t="shared" si="2"/>
        <v>-0.59075284910230152</v>
      </c>
      <c r="V21" s="154">
        <f t="shared" si="2"/>
        <v>-0.88998781547310557</v>
      </c>
      <c r="W21" s="154">
        <f t="shared" si="2"/>
        <v>0.58259100368380246</v>
      </c>
      <c r="X21" s="154">
        <f t="shared" si="2"/>
        <v>0.52338005136559218</v>
      </c>
      <c r="Y21" s="155">
        <f t="shared" si="3"/>
        <v>0.70523603378128996</v>
      </c>
      <c r="Z21" s="156">
        <f t="shared" si="1"/>
        <v>0.14420958798041428</v>
      </c>
      <c r="AA21" s="3" cm="1">
        <f t="array" ref="AA21">+_xlfn.PERCENTRANK.EXC(_xlfn._xlws.FILTER($Z:$Z, ISNUMBER($Z:$Z)),Z21)*100</f>
        <v>32.200000000000003</v>
      </c>
    </row>
    <row r="22" spans="1:27" ht="11.25" customHeight="1" x14ac:dyDescent="0.3">
      <c r="A22" t="s">
        <v>72</v>
      </c>
      <c r="B22" s="153" cm="1">
        <f t="array" ref="B22:O22">_xll.FDSR(A22,"FF_OPER_MGN(QTR_R,0,-13Q,FQ)")</f>
        <v>62.3942107199804</v>
      </c>
      <c r="C22" s="153">
        <v>60.400276052450003</v>
      </c>
      <c r="D22" s="153">
        <v>53.696029942521101</v>
      </c>
      <c r="E22" s="153">
        <v>58.366128375627603</v>
      </c>
      <c r="F22" s="153">
        <v>58.436332279390598</v>
      </c>
      <c r="G22" s="153">
        <v>57.644465438513599</v>
      </c>
      <c r="H22" s="153">
        <v>55.913322142530099</v>
      </c>
      <c r="I22" s="153">
        <v>58.963778083447998</v>
      </c>
      <c r="J22" s="153">
        <v>58.531145451648896</v>
      </c>
      <c r="K22" s="153">
        <v>58.011817865832498</v>
      </c>
      <c r="L22" s="153">
        <v>55.047291487532199</v>
      </c>
      <c r="M22" s="153">
        <v>57.408695652173897</v>
      </c>
      <c r="N22" s="153">
        <v>57.096069868995599</v>
      </c>
      <c r="O22" s="153">
        <v>57.015503875969003</v>
      </c>
      <c r="P22" s="128"/>
      <c r="Q22" s="154">
        <f t="shared" si="2"/>
        <v>3.957878440589802</v>
      </c>
      <c r="R22" s="154">
        <f t="shared" si="2"/>
        <v>2.7558106139364043</v>
      </c>
      <c r="S22" s="154">
        <f t="shared" si="2"/>
        <v>-2.2172922000089983</v>
      </c>
      <c r="T22" s="154">
        <f t="shared" si="2"/>
        <v>-0.59764970782039484</v>
      </c>
      <c r="U22" s="154">
        <f t="shared" si="2"/>
        <v>-9.481317225829855E-2</v>
      </c>
      <c r="V22" s="154">
        <f t="shared" si="2"/>
        <v>-0.36735242731889883</v>
      </c>
      <c r="W22" s="154">
        <f t="shared" si="2"/>
        <v>0.86603065499789977</v>
      </c>
      <c r="X22" s="154">
        <f t="shared" si="2"/>
        <v>1.5550824312741014</v>
      </c>
      <c r="Y22" s="155">
        <f t="shared" si="3"/>
        <v>1.4350755826532975</v>
      </c>
      <c r="Z22" s="156">
        <f t="shared" si="1"/>
        <v>1.9066711496330031</v>
      </c>
      <c r="AA22" s="3" cm="1">
        <f t="array" ref="AA22">+_xlfn.PERCENTRANK.EXC(_xlfn._xlws.FILTER($Z:$Z, ISNUMBER($Z:$Z)),Z22)*100</f>
        <v>67.7</v>
      </c>
    </row>
    <row r="23" spans="1:27" ht="14.4" x14ac:dyDescent="0.3">
      <c r="A23" t="s">
        <v>73</v>
      </c>
      <c r="B23" s="153" cm="1">
        <f t="array" ref="B23:O23">_xll.FDSR(A23,"FF_OPER_MGN(QTR_R,0,-13Q,FQ)")</f>
        <v>34.288827532928202</v>
      </c>
      <c r="C23" s="153">
        <v>30.6854930210575</v>
      </c>
      <c r="D23" s="153">
        <v>21.759933803909799</v>
      </c>
      <c r="E23" s="153">
        <v>29.263953765138702</v>
      </c>
      <c r="F23" s="153">
        <v>26.973132189986401</v>
      </c>
      <c r="G23" s="153">
        <v>28.1781164804047</v>
      </c>
      <c r="H23" s="153">
        <v>16.938057756153899</v>
      </c>
      <c r="I23" s="153">
        <v>22.435828692943801</v>
      </c>
      <c r="J23" s="153">
        <v>22.317281360487399</v>
      </c>
      <c r="K23" s="153">
        <v>21.0049178441765</v>
      </c>
      <c r="L23" s="153">
        <v>7.0033149292293402</v>
      </c>
      <c r="M23" s="153">
        <v>19.3426381307433</v>
      </c>
      <c r="N23" s="153">
        <v>19.802447660587202</v>
      </c>
      <c r="O23" s="153">
        <v>25.059537223204501</v>
      </c>
      <c r="P23" s="128"/>
      <c r="Q23" s="154">
        <f t="shared" si="2"/>
        <v>7.315695342941801</v>
      </c>
      <c r="R23" s="154">
        <f t="shared" si="2"/>
        <v>2.5073765406527997</v>
      </c>
      <c r="S23" s="154">
        <f t="shared" si="2"/>
        <v>4.8218760477559002</v>
      </c>
      <c r="T23" s="154">
        <f t="shared" si="2"/>
        <v>6.8281250721949007</v>
      </c>
      <c r="U23" s="154">
        <f t="shared" si="2"/>
        <v>4.655850829499002</v>
      </c>
      <c r="V23" s="154">
        <f t="shared" si="2"/>
        <v>7.1731986362282001</v>
      </c>
      <c r="W23" s="154">
        <f t="shared" si="2"/>
        <v>9.934742826924559</v>
      </c>
      <c r="X23" s="154">
        <f t="shared" si="2"/>
        <v>3.0931905622005011</v>
      </c>
      <c r="Y23" s="155">
        <f t="shared" si="3"/>
        <v>2.5148336999001977</v>
      </c>
      <c r="Z23" s="156">
        <f t="shared" si="1"/>
        <v>5.3256788161432311</v>
      </c>
      <c r="AA23" s="3" cm="1">
        <f t="array" ref="AA23">+_xlfn.PERCENTRANK.EXC(_xlfn._xlws.FILTER($Z:$Z, ISNUMBER($Z:$Z)),Z23)*100</f>
        <v>83.8</v>
      </c>
    </row>
    <row r="24" spans="1:27" ht="11.25" customHeight="1" x14ac:dyDescent="0.3">
      <c r="A24" t="s">
        <v>74</v>
      </c>
      <c r="B24" s="153" cm="1">
        <f t="array" ref="B24:O24">_xll.FDSR(A24,"FF_OPER_MGN(QTR_R,0,-13Q,FQ)")</f>
        <v>10.6278969630962</v>
      </c>
      <c r="C24" s="153">
        <v>12.1237922481768</v>
      </c>
      <c r="D24" s="153">
        <v>10.084157322668499</v>
      </c>
      <c r="E24" s="153">
        <v>11.889508851691099</v>
      </c>
      <c r="F24" s="153">
        <v>12.2145877965123</v>
      </c>
      <c r="G24" s="153">
        <v>13.213797519796101</v>
      </c>
      <c r="H24" s="153">
        <v>9.1038742001091304</v>
      </c>
      <c r="I24" s="153">
        <v>14.3485198451221</v>
      </c>
      <c r="J24" s="153">
        <v>11.947106123311301</v>
      </c>
      <c r="K24" s="153">
        <v>16.3664405431783</v>
      </c>
      <c r="L24" s="153">
        <v>16.587615856577202</v>
      </c>
      <c r="M24" s="153">
        <v>18.318224445139101</v>
      </c>
      <c r="N24" s="153">
        <v>19.741209464136698</v>
      </c>
      <c r="O24" s="153">
        <v>9.5791467724246395</v>
      </c>
      <c r="P24" s="128"/>
      <c r="Q24" s="154">
        <f t="shared" si="2"/>
        <v>-1.5866908334160996</v>
      </c>
      <c r="R24" s="154">
        <f t="shared" si="2"/>
        <v>-1.0900052716193009</v>
      </c>
      <c r="S24" s="154">
        <f t="shared" si="2"/>
        <v>0.98028312255936889</v>
      </c>
      <c r="T24" s="154">
        <f t="shared" si="2"/>
        <v>-2.4590109934310007</v>
      </c>
      <c r="U24" s="154">
        <f t="shared" si="2"/>
        <v>0.26748167320099903</v>
      </c>
      <c r="V24" s="154">
        <f t="shared" si="2"/>
        <v>-3.1526430233821987</v>
      </c>
      <c r="W24" s="154">
        <f t="shared" si="2"/>
        <v>-7.4837416564680712</v>
      </c>
      <c r="X24" s="154">
        <f t="shared" si="2"/>
        <v>-3.9697046000170015</v>
      </c>
      <c r="Y24" s="155">
        <f t="shared" si="3"/>
        <v>-7.7941033408253979</v>
      </c>
      <c r="Z24" s="156">
        <f t="shared" si="1"/>
        <v>-1.0115223896834564</v>
      </c>
      <c r="AA24" s="3" cm="1">
        <f t="array" ref="AA24">+_xlfn.PERCENTRANK.EXC(_xlfn._xlws.FILTER($Z:$Z, ISNUMBER($Z:$Z)),Z24)*100</f>
        <v>16.100000000000001</v>
      </c>
    </row>
    <row r="25" spans="1:27" ht="14.4" x14ac:dyDescent="0.3">
      <c r="A25" t="s">
        <v>75</v>
      </c>
      <c r="B25" s="153" cm="1">
        <f t="array" ref="B25:O25">_xll.FDSR(A25,"FF_OPER_MGN(QTR_R,0,-13Q,FQ)")</f>
        <v>28.8067056990017</v>
      </c>
      <c r="C25" s="153">
        <v>28.7613044669773</v>
      </c>
      <c r="D25" s="153">
        <v>15.613481948576799</v>
      </c>
      <c r="E25" s="153">
        <v>22.768135291499799</v>
      </c>
      <c r="F25" s="153">
        <v>28.3232359230221</v>
      </c>
      <c r="G25" s="153">
        <v>27.607333270975602</v>
      </c>
      <c r="H25" s="153">
        <v>19.611051376747199</v>
      </c>
      <c r="I25" s="153">
        <v>28.104942609510399</v>
      </c>
      <c r="J25" s="153">
        <v>27.533203306399201</v>
      </c>
      <c r="K25" s="153">
        <v>28.6993582990135</v>
      </c>
      <c r="L25" s="153">
        <v>24.6680362779977</v>
      </c>
      <c r="M25" s="153">
        <v>27.048361310951201</v>
      </c>
      <c r="N25" s="153">
        <v>25.6687606606482</v>
      </c>
      <c r="O25" s="153">
        <v>27.684170114746401</v>
      </c>
      <c r="P25" s="128"/>
      <c r="Q25" s="154">
        <f t="shared" si="2"/>
        <v>0.48346977597960006</v>
      </c>
      <c r="R25" s="154">
        <f t="shared" si="2"/>
        <v>1.1539711960016987</v>
      </c>
      <c r="S25" s="154">
        <f t="shared" si="2"/>
        <v>-3.9975694281703991</v>
      </c>
      <c r="T25" s="154">
        <f t="shared" si="2"/>
        <v>-5.3368073180105995</v>
      </c>
      <c r="U25" s="154">
        <f t="shared" si="2"/>
        <v>0.79003261662289859</v>
      </c>
      <c r="V25" s="154">
        <f t="shared" si="2"/>
        <v>-1.0920250280378987</v>
      </c>
      <c r="W25" s="154">
        <f t="shared" si="2"/>
        <v>-5.0569849012505017</v>
      </c>
      <c r="X25" s="154">
        <f t="shared" si="2"/>
        <v>1.0565812985591982</v>
      </c>
      <c r="Y25" s="155">
        <f t="shared" si="3"/>
        <v>1.8644426457510015</v>
      </c>
      <c r="Z25" s="156">
        <f t="shared" si="1"/>
        <v>-0.79361534824279023</v>
      </c>
      <c r="AA25" s="3" cm="1">
        <f t="array" ref="AA25">+_xlfn.PERCENTRANK.EXC(_xlfn._xlws.FILTER($Z:$Z, ISNUMBER($Z:$Z)),Z25)*100</f>
        <v>19.3</v>
      </c>
    </row>
    <row r="26" spans="1:27" ht="14.4" x14ac:dyDescent="0.3">
      <c r="A26" t="s">
        <v>76</v>
      </c>
      <c r="B26" s="153" cm="1">
        <f t="array" ref="B26:O26">_xll.FDSR(A26,"FF_OPER_MGN(QTR_R,0,-13Q,FQ)")</f>
        <v>4.0028478759591799</v>
      </c>
      <c r="C26" s="153">
        <v>3.6344804858528299</v>
      </c>
      <c r="D26" s="153">
        <v>3.5333301153641901</v>
      </c>
      <c r="E26" s="153">
        <v>3.8169567235906001</v>
      </c>
      <c r="F26" s="153">
        <v>3.7545928394428798</v>
      </c>
      <c r="G26" s="153">
        <v>3.52828445296191</v>
      </c>
      <c r="H26" s="153">
        <v>3.4325853388466898</v>
      </c>
      <c r="I26" s="153">
        <v>3.52297343518413</v>
      </c>
      <c r="J26" s="153">
        <v>3.1296600059648099</v>
      </c>
      <c r="K26" s="153">
        <v>3.4433467231209098</v>
      </c>
      <c r="L26" s="153">
        <v>3.21656226463619</v>
      </c>
      <c r="M26" s="153">
        <v>3.4636778516042201</v>
      </c>
      <c r="N26" s="153">
        <v>3.40520191649555</v>
      </c>
      <c r="O26" s="153">
        <v>3.4910604192355099</v>
      </c>
      <c r="P26" s="128"/>
      <c r="Q26" s="154">
        <f t="shared" si="2"/>
        <v>0.2482550365163001</v>
      </c>
      <c r="R26" s="154">
        <f t="shared" si="2"/>
        <v>0.10619603289091994</v>
      </c>
      <c r="S26" s="154">
        <f t="shared" si="2"/>
        <v>0.10074477651750025</v>
      </c>
      <c r="T26" s="154">
        <f t="shared" si="2"/>
        <v>0.29398328840647014</v>
      </c>
      <c r="U26" s="154">
        <f t="shared" si="2"/>
        <v>0.62493283347806994</v>
      </c>
      <c r="V26" s="154">
        <f t="shared" si="2"/>
        <v>8.493772984100012E-2</v>
      </c>
      <c r="W26" s="154">
        <f t="shared" si="2"/>
        <v>0.21602307421049982</v>
      </c>
      <c r="X26" s="154">
        <f t="shared" si="2"/>
        <v>5.9295583579909827E-2</v>
      </c>
      <c r="Y26" s="155">
        <f t="shared" si="3"/>
        <v>-0.27554191053074018</v>
      </c>
      <c r="Z26" s="156">
        <f t="shared" si="1"/>
        <v>0.18070810861794312</v>
      </c>
      <c r="AA26" s="3" cm="1">
        <f t="array" ref="AA26">+_xlfn.PERCENTRANK.EXC(_xlfn._xlws.FILTER($Z:$Z, ISNUMBER($Z:$Z)),Z26)*100</f>
        <v>35.4</v>
      </c>
    </row>
    <row r="27" spans="1:27" ht="14.4" x14ac:dyDescent="0.3">
      <c r="A27" t="s">
        <v>77</v>
      </c>
      <c r="B27" s="153" cm="1">
        <f t="array" ref="B27:O27">_xll.FDSR(A27,"FF_OPER_MGN(QTR_R,0,-13Q,FQ)")</f>
        <v>14.477549307595501</v>
      </c>
      <c r="C27" s="153">
        <v>12.8788639100763</v>
      </c>
      <c r="D27" s="153">
        <v>11.3212774531533</v>
      </c>
      <c r="E27" s="153">
        <v>13.4719148618743</v>
      </c>
      <c r="F27" s="153">
        <v>15.133757961783401</v>
      </c>
      <c r="G27" s="153">
        <v>13.946400131802999</v>
      </c>
      <c r="H27" s="153">
        <v>11.909963778531599</v>
      </c>
      <c r="I27" s="153">
        <v>14.3357199681782</v>
      </c>
      <c r="J27" s="153">
        <v>15.353248205797399</v>
      </c>
      <c r="K27" s="153">
        <v>14.8992135706042</v>
      </c>
      <c r="L27" s="153">
        <v>13.2622589377913</v>
      </c>
      <c r="M27" s="153">
        <v>15.8160115250051</v>
      </c>
      <c r="N27" s="153">
        <v>16.464194373401501</v>
      </c>
      <c r="O27" s="153">
        <v>15.2385113601316</v>
      </c>
      <c r="P27" s="128"/>
      <c r="Q27" s="154">
        <f t="shared" si="2"/>
        <v>-0.65620865418789975</v>
      </c>
      <c r="R27" s="154">
        <f t="shared" si="2"/>
        <v>-1.0675362217266997</v>
      </c>
      <c r="S27" s="154">
        <f t="shared" si="2"/>
        <v>-0.58868632537829946</v>
      </c>
      <c r="T27" s="154">
        <f t="shared" si="2"/>
        <v>-0.86380510630390006</v>
      </c>
      <c r="U27" s="154">
        <f t="shared" si="2"/>
        <v>-0.21949024401399875</v>
      </c>
      <c r="V27" s="154">
        <f t="shared" si="2"/>
        <v>-0.95281343880120062</v>
      </c>
      <c r="W27" s="154">
        <f t="shared" si="2"/>
        <v>-1.3522951592597003</v>
      </c>
      <c r="X27" s="154">
        <f t="shared" si="2"/>
        <v>-1.4802915568269004</v>
      </c>
      <c r="Y27" s="155">
        <f t="shared" si="3"/>
        <v>-1.1109461676041015</v>
      </c>
      <c r="Z27" s="156">
        <f t="shared" si="1"/>
        <v>-0.78686210389921973</v>
      </c>
      <c r="AA27" s="3" cm="1">
        <f t="array" ref="AA27">+_xlfn.PERCENTRANK.EXC(_xlfn._xlws.FILTER($Z:$Z, ISNUMBER($Z:$Z)),Z27)*100</f>
        <v>22.5</v>
      </c>
    </row>
    <row r="28" spans="1:27" ht="14.4" x14ac:dyDescent="0.3">
      <c r="A28" t="s">
        <v>78</v>
      </c>
      <c r="B28" s="153" cm="1">
        <f t="array" ref="B28:O28">_xll.FDSR(A28,"FF_OPER_MGN(QTR_R,0,-13Q,FQ)")</f>
        <v>26.832500246588399</v>
      </c>
      <c r="C28" s="153">
        <v>19.9181992521398</v>
      </c>
      <c r="D28" s="153">
        <v>1.3344708701552499</v>
      </c>
      <c r="E28" s="153">
        <v>15.5944183174458</v>
      </c>
      <c r="F28" s="153">
        <v>15.533655590193099</v>
      </c>
      <c r="G28" s="153">
        <v>12.750457957744899</v>
      </c>
      <c r="H28" s="153">
        <v>10.815155749157601</v>
      </c>
      <c r="I28" s="153">
        <v>7.16337101076933</v>
      </c>
      <c r="J28" s="153">
        <v>1.88893284856849</v>
      </c>
      <c r="K28" s="153">
        <v>0.78353192964016505</v>
      </c>
      <c r="L28" s="153">
        <v>-3.5047500707791999</v>
      </c>
      <c r="M28" s="153">
        <v>-13.0139365531096</v>
      </c>
      <c r="N28" s="153">
        <v>-8.8253948119490104</v>
      </c>
      <c r="O28" s="153">
        <v>-8.83575254784847</v>
      </c>
      <c r="P28" s="128"/>
      <c r="Q28" s="154">
        <f t="shared" si="2"/>
        <v>11.2988446563953</v>
      </c>
      <c r="R28" s="154">
        <f t="shared" si="2"/>
        <v>7.1677412943949008</v>
      </c>
      <c r="S28" s="154">
        <f t="shared" si="2"/>
        <v>-9.4806848790023501</v>
      </c>
      <c r="T28" s="154">
        <f t="shared" si="2"/>
        <v>8.4310473066764704</v>
      </c>
      <c r="U28" s="154">
        <f t="shared" si="2"/>
        <v>13.644722741624609</v>
      </c>
      <c r="V28" s="154">
        <f t="shared" si="2"/>
        <v>11.966926028104734</v>
      </c>
      <c r="W28" s="154">
        <f t="shared" si="2"/>
        <v>14.3199058199368</v>
      </c>
      <c r="X28" s="154">
        <f t="shared" si="2"/>
        <v>20.17730756387893</v>
      </c>
      <c r="Y28" s="155">
        <f t="shared" si="3"/>
        <v>10.714327660517501</v>
      </c>
      <c r="Z28" s="156">
        <f t="shared" si="1"/>
        <v>5.6168280057437681</v>
      </c>
      <c r="AA28" s="3" cm="1">
        <f t="array" ref="AA28">+_xlfn.PERCENTRANK.EXC(_xlfn._xlws.FILTER($Z:$Z, ISNUMBER($Z:$Z)),Z28)*100</f>
        <v>87</v>
      </c>
    </row>
    <row r="29" spans="1:27" ht="14.4" x14ac:dyDescent="0.3">
      <c r="A29" t="s">
        <v>79</v>
      </c>
      <c r="B29" s="153" cm="1">
        <f t="array" ref="B29:O29">_xll.FDSR(A29,"FF_OPER_MGN(QTR_R,0,-13Q,FQ)")</f>
        <v>37.606172599364598</v>
      </c>
      <c r="C29" s="153">
        <v>29.955782058007902</v>
      </c>
      <c r="D29" s="153">
        <v>30.9892729439809</v>
      </c>
      <c r="E29" s="153">
        <v>27.399723374827101</v>
      </c>
      <c r="F29" s="153">
        <v>34.531876642234799</v>
      </c>
      <c r="G29" s="153">
        <v>24.281072298943901</v>
      </c>
      <c r="H29" s="153">
        <v>35.347178518984698</v>
      </c>
      <c r="I29" s="153">
        <v>32.6129101744812</v>
      </c>
      <c r="J29" s="153">
        <v>34.273350162279101</v>
      </c>
      <c r="K29" s="153">
        <v>47.222903885480598</v>
      </c>
      <c r="L29" s="153">
        <v>40.2552741220819</v>
      </c>
      <c r="M29" s="153">
        <v>39.353227113151497</v>
      </c>
      <c r="N29" s="153">
        <v>38.490022629088699</v>
      </c>
      <c r="O29" s="153">
        <v>37.088196188506402</v>
      </c>
      <c r="P29" s="128"/>
      <c r="Q29" s="154">
        <f t="shared" si="2"/>
        <v>3.0742959571297988</v>
      </c>
      <c r="R29" s="154">
        <f t="shared" si="2"/>
        <v>5.674709759064001</v>
      </c>
      <c r="S29" s="154">
        <f t="shared" si="2"/>
        <v>-4.357905575003798</v>
      </c>
      <c r="T29" s="154">
        <f t="shared" si="2"/>
        <v>-5.2131867996540997</v>
      </c>
      <c r="U29" s="154">
        <f t="shared" si="2"/>
        <v>0.25852647995569811</v>
      </c>
      <c r="V29" s="154">
        <f t="shared" si="2"/>
        <v>-22.941831586536697</v>
      </c>
      <c r="W29" s="154">
        <f t="shared" si="2"/>
        <v>-4.9080956030972018</v>
      </c>
      <c r="X29" s="154">
        <f t="shared" si="2"/>
        <v>-6.740316938670297</v>
      </c>
      <c r="Y29" s="155">
        <f t="shared" si="3"/>
        <v>-4.2166724668095981</v>
      </c>
      <c r="Z29" s="156">
        <f t="shared" si="1"/>
        <v>1.5392315156049503</v>
      </c>
      <c r="AA29" s="3" cm="1">
        <f t="array" ref="AA29">+_xlfn.PERCENTRANK.EXC(_xlfn._xlws.FILTER($Z:$Z, ISNUMBER($Z:$Z)),Z29)*100</f>
        <v>57.999999999999993</v>
      </c>
    </row>
    <row r="30" spans="1:27" ht="14.4" x14ac:dyDescent="0.3">
      <c r="A30" t="s">
        <v>80</v>
      </c>
      <c r="B30" s="153" cm="1">
        <f t="array" ref="B30:O30">_xll.FDSR(A30,"FF_OPER_MGN(QTR_R,0,-13Q,FQ)")</f>
        <v>14.067724064412999</v>
      </c>
      <c r="C30" s="153">
        <v>12.074652998046099</v>
      </c>
      <c r="D30" s="153">
        <v>16.9121269016327</v>
      </c>
      <c r="E30" s="153">
        <v>14.543155900770801</v>
      </c>
      <c r="F30" s="153">
        <v>14.795918367346999</v>
      </c>
      <c r="G30" s="153">
        <v>6.6546778802383297</v>
      </c>
      <c r="H30" s="153">
        <v>11.907523775869199</v>
      </c>
      <c r="I30" s="153">
        <v>14.9401663775079</v>
      </c>
      <c r="J30" s="153">
        <v>19.013392780881102</v>
      </c>
      <c r="K30" s="153">
        <v>7.3198847262248004</v>
      </c>
      <c r="L30" s="153">
        <v>15.2347470898788</v>
      </c>
      <c r="M30" s="153">
        <v>12.1331621423331</v>
      </c>
      <c r="N30" s="153">
        <v>12.1344652282844</v>
      </c>
      <c r="O30" s="153">
        <v>8.1925195538392295</v>
      </c>
      <c r="P30" s="128"/>
      <c r="Q30" s="154">
        <f t="shared" si="2"/>
        <v>-0.72819430293399989</v>
      </c>
      <c r="R30" s="154">
        <f t="shared" si="2"/>
        <v>5.4199751178077697</v>
      </c>
      <c r="S30" s="154">
        <f t="shared" si="2"/>
        <v>5.0046031257635004</v>
      </c>
      <c r="T30" s="154">
        <f t="shared" si="2"/>
        <v>-0.39701047673709944</v>
      </c>
      <c r="U30" s="154">
        <f t="shared" si="2"/>
        <v>-4.2174744135341022</v>
      </c>
      <c r="V30" s="154">
        <f t="shared" si="2"/>
        <v>-0.66520684598647062</v>
      </c>
      <c r="W30" s="154">
        <f t="shared" si="2"/>
        <v>-3.3272233140096006</v>
      </c>
      <c r="X30" s="154">
        <f t="shared" si="2"/>
        <v>2.8070042351747997</v>
      </c>
      <c r="Y30" s="155">
        <f t="shared" si="3"/>
        <v>6.8789275525967017</v>
      </c>
      <c r="Z30" s="156">
        <f t="shared" si="1"/>
        <v>2.2959343916477208</v>
      </c>
      <c r="AA30" s="3" cm="1">
        <f t="array" ref="AA30">+_xlfn.PERCENTRANK.EXC(_xlfn._xlws.FILTER($Z:$Z, ISNUMBER($Z:$Z)),Z30)*100</f>
        <v>74.099999999999994</v>
      </c>
    </row>
    <row r="31" spans="1:27" ht="14.4" x14ac:dyDescent="0.3">
      <c r="A31" t="s">
        <v>81</v>
      </c>
      <c r="B31" s="153" cm="1">
        <f t="array" ref="B31:O31">_xll.FDSR(A31,"FF_OPER_MGN(QTR_R,0,-13Q,FQ)")</f>
        <v>15.551819382730899</v>
      </c>
      <c r="C31" s="153">
        <v>16.945263847918699</v>
      </c>
      <c r="D31" s="153">
        <v>14.9636632446952</v>
      </c>
      <c r="E31" s="153">
        <v>14.232137333745699</v>
      </c>
      <c r="F31" s="153">
        <v>15.2892976924467</v>
      </c>
      <c r="G31" s="153">
        <v>14.9006823658048</v>
      </c>
      <c r="H31" s="153">
        <v>9.4050978811091692</v>
      </c>
      <c r="I31" s="153">
        <v>16.928439071737401</v>
      </c>
      <c r="J31" s="153">
        <v>18.922057517590002</v>
      </c>
      <c r="K31" s="153">
        <v>21.8191327500951</v>
      </c>
      <c r="L31" s="153">
        <v>22.299369806480399</v>
      </c>
      <c r="M31" s="153">
        <v>29.62464684515</v>
      </c>
      <c r="N31" s="153">
        <v>28.224420425466899</v>
      </c>
      <c r="O31" s="153">
        <v>31.7912171039535</v>
      </c>
      <c r="P31" s="128"/>
      <c r="Q31" s="154">
        <f t="shared" si="2"/>
        <v>0.26252169028419914</v>
      </c>
      <c r="R31" s="154">
        <f t="shared" si="2"/>
        <v>2.0445814821138999</v>
      </c>
      <c r="S31" s="154">
        <f t="shared" si="2"/>
        <v>5.5585653635860304</v>
      </c>
      <c r="T31" s="154">
        <f t="shared" si="2"/>
        <v>-2.6963017379917016</v>
      </c>
      <c r="U31" s="154">
        <f t="shared" si="2"/>
        <v>-3.6327598251433013</v>
      </c>
      <c r="V31" s="154">
        <f t="shared" si="2"/>
        <v>-6.9184503842903009</v>
      </c>
      <c r="W31" s="154">
        <f t="shared" si="2"/>
        <v>-12.89427192537123</v>
      </c>
      <c r="X31" s="154">
        <f t="shared" si="2"/>
        <v>-12.696207773412599</v>
      </c>
      <c r="Y31" s="155">
        <f t="shared" si="3"/>
        <v>-9.3023629078768977</v>
      </c>
      <c r="Z31" s="156">
        <f t="shared" si="1"/>
        <v>1.5604660196658855</v>
      </c>
      <c r="AA31" s="3" cm="1">
        <f t="array" ref="AA31">+_xlfn.PERCENTRANK.EXC(_xlfn._xlws.FILTER($Z:$Z, ISNUMBER($Z:$Z)),Z31)*100</f>
        <v>61.199999999999996</v>
      </c>
    </row>
    <row r="32" spans="1:27" ht="14.4" x14ac:dyDescent="0.3">
      <c r="A32" t="s">
        <v>82</v>
      </c>
      <c r="B32" s="153" cm="1">
        <f t="array" ref="B32:O32">_xll.FDSR(A32,"FF_OPER_MGN(QTR_R,0,-13Q,FQ)")</f>
        <v>21.039781703288799</v>
      </c>
      <c r="C32" s="153">
        <v>23.144215210355998</v>
      </c>
      <c r="D32" s="153">
        <v>25.6832099442464</v>
      </c>
      <c r="E32" s="153">
        <v>26.526199567557601</v>
      </c>
      <c r="F32" s="153">
        <v>17.874537307617398</v>
      </c>
      <c r="G32" s="153">
        <v>22.847239415697</v>
      </c>
      <c r="H32" s="153">
        <v>26.752483559535499</v>
      </c>
      <c r="I32" s="153">
        <v>26.688308719308701</v>
      </c>
      <c r="J32" s="153">
        <v>19.714883471999201</v>
      </c>
      <c r="K32" s="153">
        <v>20.978672513454299</v>
      </c>
      <c r="L32" s="153">
        <v>22.5773841043662</v>
      </c>
      <c r="M32" s="153">
        <v>24.6700950902387</v>
      </c>
      <c r="N32" s="153">
        <v>17.8170637970792</v>
      </c>
      <c r="O32" s="153">
        <v>20.7729219338527</v>
      </c>
      <c r="P32" s="128"/>
      <c r="Q32" s="154">
        <f t="shared" si="2"/>
        <v>3.1652443956714009</v>
      </c>
      <c r="R32" s="154">
        <f t="shared" si="2"/>
        <v>0.29697579465899793</v>
      </c>
      <c r="S32" s="154">
        <f t="shared" si="2"/>
        <v>-1.0692736152890987</v>
      </c>
      <c r="T32" s="154">
        <f t="shared" si="2"/>
        <v>-0.16210915175109974</v>
      </c>
      <c r="U32" s="154">
        <f t="shared" si="2"/>
        <v>-1.8403461643818027</v>
      </c>
      <c r="V32" s="154">
        <f t="shared" si="2"/>
        <v>1.8685669022427014</v>
      </c>
      <c r="W32" s="154">
        <f t="shared" si="2"/>
        <v>4.175099455169299</v>
      </c>
      <c r="X32" s="154">
        <f t="shared" si="2"/>
        <v>2.0182136290700008</v>
      </c>
      <c r="Y32" s="155">
        <f t="shared" si="3"/>
        <v>1.8978196749200009</v>
      </c>
      <c r="Z32" s="156">
        <f t="shared" si="1"/>
        <v>1.12512485843333</v>
      </c>
      <c r="AA32" s="3" cm="1">
        <f t="array" ref="AA32">+_xlfn.PERCENTRANK.EXC(_xlfn._xlws.FILTER($Z:$Z, ISNUMBER($Z:$Z)),Z32)*100</f>
        <v>48.3</v>
      </c>
    </row>
    <row r="33" spans="1:27" ht="14.4" x14ac:dyDescent="0.3">
      <c r="A33" t="s">
        <v>83</v>
      </c>
      <c r="B33" s="153" cm="1">
        <f t="array" ref="B33:O33">_xll.FDSR(A33,"FF_OPER_MGN(QTR_R,0,-13Q,FQ)")</f>
        <v>6.2575639883085596</v>
      </c>
      <c r="C33" s="153">
        <v>8.4447289904134202</v>
      </c>
      <c r="D33" s="153">
        <v>8.5668970747966302</v>
      </c>
      <c r="E33" s="153">
        <v>11.597312477743801</v>
      </c>
      <c r="F33" s="153">
        <v>14.099934409189</v>
      </c>
      <c r="G33" s="153">
        <v>9.1857370419528301</v>
      </c>
      <c r="H33" s="153">
        <v>4.1674824193554096</v>
      </c>
      <c r="I33" s="153">
        <v>3.5965143770789001</v>
      </c>
      <c r="J33" s="153">
        <v>1.1136023073072301</v>
      </c>
      <c r="K33" s="153">
        <v>1.0038532837153</v>
      </c>
      <c r="L33" s="153">
        <v>6.1110579323014402</v>
      </c>
      <c r="M33" s="153">
        <v>14.1230707637551</v>
      </c>
      <c r="N33" s="153">
        <v>18.2590730508226</v>
      </c>
      <c r="O33" s="153">
        <v>18.1546567796881</v>
      </c>
      <c r="P33" s="128"/>
      <c r="Q33" s="154">
        <f t="shared" si="2"/>
        <v>-7.8423704208804406</v>
      </c>
      <c r="R33" s="154">
        <f t="shared" si="2"/>
        <v>-0.74100805153940996</v>
      </c>
      <c r="S33" s="154">
        <f t="shared" si="2"/>
        <v>4.3994146554412206</v>
      </c>
      <c r="T33" s="154">
        <f t="shared" si="2"/>
        <v>8.0007981006649</v>
      </c>
      <c r="U33" s="154">
        <f t="shared" si="2"/>
        <v>12.98633210188177</v>
      </c>
      <c r="V33" s="154">
        <f t="shared" si="2"/>
        <v>8.1818837582375306</v>
      </c>
      <c r="W33" s="154">
        <f t="shared" si="2"/>
        <v>-1.9435755129460306</v>
      </c>
      <c r="X33" s="154">
        <f t="shared" si="2"/>
        <v>-10.5265563866762</v>
      </c>
      <c r="Y33" s="155">
        <f t="shared" si="3"/>
        <v>-17.145470743515371</v>
      </c>
      <c r="Z33" s="156">
        <f t="shared" si="1"/>
        <v>-1.6792878426592655</v>
      </c>
      <c r="AA33" s="3" cm="1">
        <f t="array" ref="AA33">+_xlfn.PERCENTRANK.EXC(_xlfn._xlws.FILTER($Z:$Z, ISNUMBER($Z:$Z)),Z33)*100</f>
        <v>12.9</v>
      </c>
    </row>
    <row r="34" spans="1:27" ht="14.4" x14ac:dyDescent="0.3">
      <c r="A34" t="s">
        <v>84</v>
      </c>
      <c r="B34" s="153" cm="1">
        <f t="array" ref="B34:O34">_xll.FDSR(A34,"FF_OPER_MGN(QTR_R,0,-13Q,FQ)")</f>
        <v>25.283319453998999</v>
      </c>
      <c r="C34" s="153">
        <v>25.211699629092401</v>
      </c>
      <c r="D34" s="153">
        <v>29.318409100379299</v>
      </c>
      <c r="E34" s="153">
        <v>28.095230798306201</v>
      </c>
      <c r="F34" s="153">
        <v>23.1897506063811</v>
      </c>
      <c r="G34" s="153">
        <v>24.178967954321902</v>
      </c>
      <c r="H34" s="153">
        <v>27.8094086295946</v>
      </c>
      <c r="I34" s="153">
        <v>27.507031526878102</v>
      </c>
      <c r="J34" s="153">
        <v>23.6504554242272</v>
      </c>
      <c r="K34" s="153">
        <v>26.606032173610298</v>
      </c>
      <c r="L34" s="153">
        <v>27.4899360118884</v>
      </c>
      <c r="M34" s="153">
        <v>30.892625003747199</v>
      </c>
      <c r="N34" s="153">
        <v>26.9235120911992</v>
      </c>
      <c r="O34" s="153">
        <v>30.75491856096</v>
      </c>
      <c r="P34" s="128"/>
      <c r="Q34" s="154">
        <f t="shared" si="2"/>
        <v>2.0935688476178989</v>
      </c>
      <c r="R34" s="154">
        <f t="shared" si="2"/>
        <v>1.0327316747704991</v>
      </c>
      <c r="S34" s="154">
        <f t="shared" si="2"/>
        <v>1.5090004707846987</v>
      </c>
      <c r="T34" s="154">
        <f t="shared" si="2"/>
        <v>0.58819927142809902</v>
      </c>
      <c r="U34" s="154">
        <f t="shared" si="2"/>
        <v>-0.46070481784609996</v>
      </c>
      <c r="V34" s="154">
        <f t="shared" si="2"/>
        <v>-2.4270642192883969</v>
      </c>
      <c r="W34" s="154">
        <f t="shared" si="2"/>
        <v>0.31947261770620017</v>
      </c>
      <c r="X34" s="154">
        <f t="shared" si="2"/>
        <v>-3.3855934768690972</v>
      </c>
      <c r="Y34" s="155">
        <f t="shared" si="3"/>
        <v>-3.2730566669719998</v>
      </c>
      <c r="Z34" s="156">
        <f t="shared" si="1"/>
        <v>1.5078670627780588</v>
      </c>
      <c r="AA34" s="3" cm="1">
        <f t="array" ref="AA34">+_xlfn.PERCENTRANK.EXC(_xlfn._xlws.FILTER($Z:$Z, ISNUMBER($Z:$Z)),Z34)*100</f>
        <v>54.800000000000004</v>
      </c>
    </row>
  </sheetData>
  <mergeCells count="1">
    <mergeCell ref="Q2:Y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E11"/>
  <sheetViews>
    <sheetView workbookViewId="0">
      <selection activeCell="D29" sqref="D29"/>
    </sheetView>
  </sheetViews>
  <sheetFormatPr defaultRowHeight="14.4" x14ac:dyDescent="0.3"/>
  <cols>
    <col min="1" max="1" width="10.5546875" customWidth="1"/>
  </cols>
  <sheetData>
    <row r="1" spans="1:31" x14ac:dyDescent="0.3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</row>
    <row r="2" spans="1:31" ht="25.5" customHeight="1" x14ac:dyDescent="0.3">
      <c r="A2" s="2" cm="1">
        <f t="array" ref="A2:A7">_xll.FDS($B$1,"JULIAN(FE_VALUATION(ROE,MEAN,LTMA,,-5AY,0,AY,'').dates)")</f>
        <v>44090</v>
      </c>
      <c r="B2" cm="1">
        <f t="array" ref="B2:B7">_xll.FDSB(B$1,"FE_VALUATION(ROE,MEAN,LTMA,,-5AY,0,AY,'')")</f>
        <v>33.601073999999997</v>
      </c>
      <c r="C2" cm="1">
        <f t="array" ref="C2:C7">_xll.FDSB(C$1,"FE_VALUATION(ROE,MEAN,LTMA,,-5AY,0,AY,'')")</f>
        <v>36.856670000000001</v>
      </c>
      <c r="D2" cm="1">
        <f t="array" ref="D2:D7">_xll.FDSB(D$1,"FE_VALUATION(ROE,MEAN,LTMA,,-5AY,0,AY,'')")</f>
        <v>87.511510000000001</v>
      </c>
      <c r="E2" cm="1">
        <f t="array" ref="E2:E7">_xll.FDSB(E$1,"FE_VALUATION(ROE,MEAN,LTMA,,-5AY,0,AY,'')")</f>
        <v>14.708679999999999</v>
      </c>
      <c r="F2" cm="1">
        <f t="array" ref="F2:F7">_xll.FDSB(F$1,"FE_VALUATION(ROE,MEAN,LTMA,,-5AY,0,AY,'')")</f>
        <v>16.776726</v>
      </c>
      <c r="G2" cm="1">
        <f t="array" ref="G2:G7">_xll.FDSB(G$1,"FE_VALUATION(ROE,MEAN,LTMA,,-5AY,0,AY,'')")</f>
        <v>38.03951</v>
      </c>
      <c r="H2" cm="1">
        <f t="array" ref="H2:H7">_xll.FDSB(H$1,"FE_VALUATION(ROE,MEAN,LTMA,,-5AY,0,AY,'')")</f>
        <v>18.612259000000002</v>
      </c>
      <c r="I2" cm="1">
        <f t="array" ref="I2:I7">_xll.FDSB(I$1,"FE_VALUATION(ROE,MEAN,LTMA,,-5AY,0,AY,'')")</f>
        <v>23.121075000000001</v>
      </c>
      <c r="J2" cm="1">
        <f t="array" ref="J2:J7">_xll.FDSB(J$1,"FE_VALUATION(ROE,MEAN,LTMA,,-5AY,0,AY,'')")</f>
        <v>10.001428000000001</v>
      </c>
      <c r="K2" cm="1">
        <f t="array" ref="K2:K7">_xll.FDSB(K$1,"FE_VALUATION(ROE,MEAN,LTMA,,-5AY,0,AY,'')")</f>
        <v>24.456022000000001</v>
      </c>
      <c r="L2" cm="1">
        <f t="array" ref="L2:L7">_xll.FDSB(L$1,"FE_VALUATION(ROE,MEAN,LTMA,,-5AY,0,AY,'')")</f>
        <v>5.5456466999999998</v>
      </c>
      <c r="M2" cm="1">
        <f t="array" ref="M2:M7">_xll.FDSB(M$1,"FE_VALUATION(ROE,MEAN,LTMA,,-5AY,0,AY,'')")</f>
        <v>103.50357</v>
      </c>
      <c r="N2" cm="1">
        <f t="array" ref="N2:N7">_xll.FDSB(N$1,"FE_VALUATION(ROE,MEAN,LTMA,,-5AY,0,AY,'')")</f>
        <v>9.3522700000000007</v>
      </c>
      <c r="O2" cm="1">
        <f t="array" ref="O2:O7">_xll.FDSB(O$1,"FE_VALUATION(ROE,MEAN,LTMA,,-5AY,0,AY,'')")</f>
        <v>15.56255</v>
      </c>
      <c r="P2" cm="1">
        <f t="array" ref="P2:P7">_xll.FDSB(P$1,"FE_VALUATION(ROE,MEAN,LTMA,,-5AY,0,AY,'')")</f>
        <v>21.369630000000001</v>
      </c>
      <c r="Q2" cm="1">
        <f t="array" ref="Q2:Q7">_xll.FDSB(Q$1,"FE_VALUATION(ROE,MEAN,LTMA,,-5AY,0,AY,'')")</f>
        <v>122.11709</v>
      </c>
      <c r="R2" cm="1">
        <f t="array" ref="R2:R7">_xll.FDSB(R$1,"FE_VALUATION(ROE,MEAN,LTMA,,-5AY,0,AY,'')")</f>
        <v>29.248276000000001</v>
      </c>
      <c r="S2" cm="1">
        <f t="array" ref="S2:S7">_xll.FDSB(S$1,"FE_VALUATION(ROE,MEAN,LTMA,,-5AY,0,AY,'')")</f>
        <v>112.52544</v>
      </c>
      <c r="T2" cm="1">
        <f t="array" ref="T2:T7">_xll.FDSB(T$1,"FE_VALUATION(ROE,MEAN,LTMA,,-5AY,0,AY,'')")</f>
        <v>25.570830999999998</v>
      </c>
      <c r="U2" cm="1">
        <f t="array" ref="U2:U7">_xll.FDSB(U$1,"FE_VALUATION(ROE,MEAN,LTMA,,-5AY,0,AY,'')")</f>
        <v>1.3317448999999999</v>
      </c>
      <c r="V2" cm="1">
        <f t="array" ref="V2:V7">_xll.FDSB(V$1,"FE_VALUATION(ROE,MEAN,LTMA,,-5AY,0,AY,'')")</f>
        <v>32.531796</v>
      </c>
      <c r="W2" cm="1">
        <f t="array" ref="W2:W7">_xll.FDSB(W$1,"FE_VALUATION(ROE,MEAN,LTMA,,-5AY,0,AY,'')")</f>
        <v>21.341626999999999</v>
      </c>
      <c r="X2" cm="1">
        <f t="array" ref="X2:X7">_xll.FDSB(X$1,"FE_VALUATION(ROE,MEAN,LTMA,,-5AY,0,AY,'')")</f>
        <v>26171.098000000002</v>
      </c>
      <c r="Y2" t="str" cm="1">
        <f t="array" ref="Y2:Y7">_xll.FDSB(Y$1,"FE_VALUATION(ROE,MEAN,LTMA,,-5AY,0,AY,'')")</f>
        <v/>
      </c>
      <c r="Z2" cm="1">
        <f t="array" ref="Z2:Z7">_xll.FDSB(Z$1,"FE_VALUATION(ROE,MEAN,LTMA,,-5AY,0,AY,'')")</f>
        <v>6794.9853999999996</v>
      </c>
      <c r="AA2" cm="1">
        <f t="array" ref="AA2:AA7">_xll.FDSB(AA$1,"FE_VALUATION(ROE,MEAN,LTMA,,-5AY,0,AY,'')")</f>
        <v>17.907978</v>
      </c>
      <c r="AB2" cm="1">
        <f t="array" ref="AB2:AB7">_xll.FDSB(AB$1,"FE_VALUATION(ROE,MEAN,LTMA,,-5AY,0,AY,'')")</f>
        <v>6.8350406000000001</v>
      </c>
      <c r="AC2" cm="1">
        <f t="array" ref="AC2:AC7">_xll.FDSB(AC$1,"FE_VALUATION(ROE,MEAN,LTMA,,-5AY,0,AY,'')")</f>
        <v>27.872502999999998</v>
      </c>
      <c r="AD2" cm="1">
        <f t="array" ref="AD2:AD7">_xll.FDSB(AD$1,"FE_VALUATION(ROE,MEAN,LTMA,,-5AY,0,AY,'')")</f>
        <v>9.027882</v>
      </c>
      <c r="AE2" cm="1">
        <f t="array" ref="AE2:AE7">_xll.FDSB(AE$1,"FE_VALUATION(ROE,MEAN,LTMA,,-5AY,0,AY,'')")</f>
        <v>10.966621999999999</v>
      </c>
    </row>
    <row r="3" spans="1:31" ht="25.5" customHeight="1" x14ac:dyDescent="0.3">
      <c r="A3" s="2">
        <v>44455</v>
      </c>
      <c r="B3">
        <v>43.419420000000002</v>
      </c>
      <c r="C3">
        <v>40.549557</v>
      </c>
      <c r="D3">
        <v>147.10552999999999</v>
      </c>
      <c r="E3">
        <v>24.454563</v>
      </c>
      <c r="F3">
        <v>19.471409000000001</v>
      </c>
      <c r="G3">
        <v>46.014342999999997</v>
      </c>
      <c r="H3">
        <v>24.903811999999999</v>
      </c>
      <c r="I3">
        <v>29.697037000000002</v>
      </c>
      <c r="J3" s="28">
        <v>16.011987999999999</v>
      </c>
      <c r="K3" s="28">
        <v>26.880285000000001</v>
      </c>
      <c r="L3">
        <v>5.3618072999999997</v>
      </c>
      <c r="M3">
        <v>266.54288000000003</v>
      </c>
      <c r="N3">
        <v>14.788380999999999</v>
      </c>
      <c r="O3">
        <v>19.950333000000001</v>
      </c>
      <c r="P3">
        <v>18.297550000000001</v>
      </c>
      <c r="Q3">
        <v>103.13284</v>
      </c>
      <c r="R3">
        <v>31.249379999999999</v>
      </c>
      <c r="S3">
        <v>113.35277600000001</v>
      </c>
      <c r="T3">
        <v>30.659939000000001</v>
      </c>
      <c r="U3">
        <v>7.6995215000000004</v>
      </c>
      <c r="V3">
        <v>35.147579999999998</v>
      </c>
      <c r="W3">
        <v>26.327059999999999</v>
      </c>
      <c r="X3">
        <v>820.76990000000001</v>
      </c>
      <c r="Y3">
        <v>16.517123999999999</v>
      </c>
      <c r="Z3">
        <v>121.81229</v>
      </c>
      <c r="AA3">
        <v>16.378609999999998</v>
      </c>
      <c r="AB3">
        <v>9.5847630000000006</v>
      </c>
      <c r="AC3">
        <v>30.793772000000001</v>
      </c>
      <c r="AD3">
        <v>12.443725000000001</v>
      </c>
      <c r="AE3">
        <v>11.298361999999999</v>
      </c>
    </row>
    <row r="4" spans="1:31" ht="25.5" customHeight="1" x14ac:dyDescent="0.3">
      <c r="A4" s="2">
        <v>44820</v>
      </c>
      <c r="B4">
        <v>37.802765000000001</v>
      </c>
      <c r="C4">
        <v>40.025283999999999</v>
      </c>
      <c r="D4">
        <v>170.82559000000001</v>
      </c>
      <c r="E4">
        <v>25.983893999999999</v>
      </c>
      <c r="F4">
        <v>6.7661350000000002</v>
      </c>
      <c r="G4">
        <v>66.668014999999997</v>
      </c>
      <c r="H4">
        <v>23.008258999999999</v>
      </c>
      <c r="I4">
        <v>40.641055999999999</v>
      </c>
      <c r="J4" s="28">
        <v>28.943982999999999</v>
      </c>
      <c r="K4" s="28">
        <v>31.89508</v>
      </c>
      <c r="L4">
        <v>6.1524925000000001</v>
      </c>
      <c r="M4" t="str">
        <v/>
      </c>
      <c r="N4">
        <v>13.849777</v>
      </c>
      <c r="O4">
        <v>19.713384999999999</v>
      </c>
      <c r="P4">
        <v>16.842870000000001</v>
      </c>
      <c r="Q4">
        <v>74.898250000000004</v>
      </c>
      <c r="R4">
        <v>40.43139</v>
      </c>
      <c r="S4">
        <v>139.16470000000001</v>
      </c>
      <c r="T4">
        <v>25.018450000000001</v>
      </c>
      <c r="U4">
        <v>23.803476</v>
      </c>
      <c r="V4">
        <v>34.444189999999999</v>
      </c>
      <c r="W4">
        <v>27.018145000000001</v>
      </c>
      <c r="X4" t="str">
        <v/>
      </c>
      <c r="Y4">
        <v>6.9773607000000002</v>
      </c>
      <c r="Z4">
        <v>116.9449</v>
      </c>
      <c r="AA4">
        <v>13.432342</v>
      </c>
      <c r="AB4">
        <v>10.684533999999999</v>
      </c>
      <c r="AC4">
        <v>28.561464000000001</v>
      </c>
      <c r="AD4">
        <v>12.485208500000001</v>
      </c>
      <c r="AE4">
        <v>11.211268</v>
      </c>
    </row>
    <row r="5" spans="1:31" ht="25.5" customHeight="1" x14ac:dyDescent="0.3">
      <c r="A5" s="2">
        <v>45184</v>
      </c>
      <c r="B5">
        <v>59.140079999999998</v>
      </c>
      <c r="C5">
        <v>34.245007000000001</v>
      </c>
      <c r="D5">
        <v>161.05190999999999</v>
      </c>
      <c r="E5">
        <v>24.111637000000002</v>
      </c>
      <c r="F5">
        <v>8.5352809999999995</v>
      </c>
      <c r="G5">
        <v>75.20505</v>
      </c>
      <c r="H5">
        <v>21.651320999999999</v>
      </c>
      <c r="I5">
        <v>32.574120000000001</v>
      </c>
      <c r="J5" s="28">
        <v>22.330909999999999</v>
      </c>
      <c r="K5" s="28">
        <v>25.910969999999999</v>
      </c>
      <c r="L5">
        <v>6.2646537000000002</v>
      </c>
      <c r="M5">
        <v>338.23633000000001</v>
      </c>
      <c r="N5">
        <v>14.906255</v>
      </c>
      <c r="O5">
        <v>20.935943999999999</v>
      </c>
      <c r="P5">
        <v>16.603377999999999</v>
      </c>
      <c r="Q5">
        <v>62.102829999999997</v>
      </c>
      <c r="R5">
        <v>42.877983</v>
      </c>
      <c r="S5">
        <v>175.04830999999999</v>
      </c>
      <c r="T5">
        <v>21.777629999999998</v>
      </c>
      <c r="U5">
        <v>21.432894000000001</v>
      </c>
      <c r="V5">
        <v>33.296227000000002</v>
      </c>
      <c r="W5">
        <v>25.390062</v>
      </c>
      <c r="X5">
        <v>2349.9814000000001</v>
      </c>
      <c r="Y5">
        <v>12.934907000000001</v>
      </c>
      <c r="Z5">
        <v>132.66055</v>
      </c>
      <c r="AA5">
        <v>14.462797</v>
      </c>
      <c r="AB5">
        <v>10.234089000000001</v>
      </c>
      <c r="AC5">
        <v>29.024640000000002</v>
      </c>
      <c r="AD5">
        <v>6.4259490000000001</v>
      </c>
      <c r="AE5">
        <v>10.525090000000001</v>
      </c>
    </row>
    <row r="6" spans="1:31" ht="25.5" customHeight="1" x14ac:dyDescent="0.3">
      <c r="A6" s="2">
        <v>45551</v>
      </c>
      <c r="B6">
        <v>76.402500000000003</v>
      </c>
      <c r="C6">
        <v>31.466871000000001</v>
      </c>
      <c r="D6">
        <v>155.87710000000001</v>
      </c>
      <c r="E6">
        <v>27.698844999999999</v>
      </c>
      <c r="F6">
        <v>17.068724</v>
      </c>
      <c r="G6">
        <v>36.219185000000003</v>
      </c>
      <c r="H6">
        <v>28.229464</v>
      </c>
      <c r="I6">
        <v>27.917459999999998</v>
      </c>
      <c r="J6" s="28">
        <v>12.071731</v>
      </c>
      <c r="K6" s="28">
        <v>25.433789999999998</v>
      </c>
      <c r="L6">
        <v>6.7324586000000002</v>
      </c>
      <c r="M6">
        <v>130.55135999999999</v>
      </c>
      <c r="N6">
        <v>15.370224</v>
      </c>
      <c r="O6">
        <v>21.173732999999999</v>
      </c>
      <c r="P6">
        <v>20.191326</v>
      </c>
      <c r="Q6">
        <v>70.471590000000006</v>
      </c>
      <c r="R6">
        <v>50.361229999999999</v>
      </c>
      <c r="S6">
        <v>157.83530999999999</v>
      </c>
      <c r="T6">
        <v>32.771320000000003</v>
      </c>
      <c r="U6">
        <v>14.611443</v>
      </c>
      <c r="V6">
        <v>34.199646000000001</v>
      </c>
      <c r="W6">
        <v>29.18713</v>
      </c>
      <c r="X6">
        <v>315.09253000000001</v>
      </c>
      <c r="Y6">
        <v>17.918139</v>
      </c>
      <c r="Z6">
        <v>207.39940000000001</v>
      </c>
      <c r="AA6">
        <v>14.360116</v>
      </c>
      <c r="AB6">
        <v>9.1011690000000005</v>
      </c>
      <c r="AC6">
        <v>30.480125000000001</v>
      </c>
      <c r="AD6">
        <v>8.2206200000000003</v>
      </c>
      <c r="AE6">
        <v>9.6732910000000007</v>
      </c>
    </row>
    <row r="7" spans="1:31" ht="25.5" customHeight="1" x14ac:dyDescent="0.3">
      <c r="A7" s="2">
        <v>45916</v>
      </c>
      <c r="B7">
        <v>79.382996000000006</v>
      </c>
      <c r="C7">
        <v>28.561747</v>
      </c>
      <c r="D7">
        <v>171.29378</v>
      </c>
      <c r="E7">
        <v>30.000361999999999</v>
      </c>
      <c r="F7">
        <v>19.545411999999999</v>
      </c>
      <c r="G7">
        <v>40.34046</v>
      </c>
      <c r="H7">
        <v>31.533353999999999</v>
      </c>
      <c r="I7">
        <v>24.770239</v>
      </c>
      <c r="J7" s="28">
        <v>8.3004940000000005</v>
      </c>
      <c r="K7" s="28">
        <v>28.595903</v>
      </c>
      <c r="L7">
        <v>6.6920650000000004</v>
      </c>
      <c r="M7">
        <v>70.134550000000004</v>
      </c>
      <c r="N7">
        <v>15.71185</v>
      </c>
      <c r="O7">
        <v>21.422896999999999</v>
      </c>
      <c r="P7">
        <v>21.330074</v>
      </c>
      <c r="Q7">
        <v>75.621544</v>
      </c>
      <c r="R7">
        <v>58.430176000000003</v>
      </c>
      <c r="S7">
        <v>173.18915000000001</v>
      </c>
      <c r="T7">
        <v>39.184497999999998</v>
      </c>
      <c r="U7">
        <v>11.499843</v>
      </c>
      <c r="V7">
        <v>33.682789999999997</v>
      </c>
      <c r="W7">
        <v>27.48254</v>
      </c>
      <c r="X7">
        <v>142.32678000000001</v>
      </c>
      <c r="Y7">
        <v>21.495386</v>
      </c>
      <c r="Z7">
        <v>639.16970000000003</v>
      </c>
      <c r="AA7">
        <v>13.879982</v>
      </c>
      <c r="AB7">
        <v>9.3957060000000006</v>
      </c>
      <c r="AC7">
        <v>30.077106000000001</v>
      </c>
      <c r="AD7">
        <v>7.6926017</v>
      </c>
      <c r="AE7">
        <v>9.1858079999999998</v>
      </c>
    </row>
    <row r="9" spans="1:31" x14ac:dyDescent="0.3">
      <c r="A9" t="s">
        <v>9</v>
      </c>
      <c r="B9" s="6">
        <f>MIN(_xlfn.ANCHORARRAY(B2))</f>
        <v>33.601073999999997</v>
      </c>
      <c r="C9" s="6">
        <f t="shared" ref="C9:AE9" si="0">MIN(_xlfn.ANCHORARRAY(C2))</f>
        <v>28.561747</v>
      </c>
      <c r="D9" s="6">
        <f t="shared" si="0"/>
        <v>87.511510000000001</v>
      </c>
      <c r="E9" s="6">
        <f t="shared" si="0"/>
        <v>14.708679999999999</v>
      </c>
      <c r="F9" s="6">
        <f t="shared" si="0"/>
        <v>6.7661350000000002</v>
      </c>
      <c r="G9" s="6">
        <f t="shared" si="0"/>
        <v>36.219185000000003</v>
      </c>
      <c r="H9" s="6">
        <f t="shared" si="0"/>
        <v>18.612259000000002</v>
      </c>
      <c r="I9" s="6">
        <f t="shared" si="0"/>
        <v>23.121075000000001</v>
      </c>
      <c r="J9" s="6">
        <f t="shared" si="0"/>
        <v>8.3004940000000005</v>
      </c>
      <c r="K9" s="6">
        <f t="shared" si="0"/>
        <v>24.456022000000001</v>
      </c>
      <c r="L9" s="6">
        <f t="shared" si="0"/>
        <v>5.3618072999999997</v>
      </c>
      <c r="M9" s="6">
        <f t="shared" si="0"/>
        <v>70.134550000000004</v>
      </c>
      <c r="N9" s="6">
        <f t="shared" si="0"/>
        <v>9.3522700000000007</v>
      </c>
      <c r="O9" s="6">
        <f t="shared" si="0"/>
        <v>15.56255</v>
      </c>
      <c r="P9" s="6">
        <f t="shared" si="0"/>
        <v>16.603377999999999</v>
      </c>
      <c r="Q9" s="6">
        <f t="shared" si="0"/>
        <v>62.102829999999997</v>
      </c>
      <c r="R9" s="6">
        <f t="shared" si="0"/>
        <v>29.248276000000001</v>
      </c>
      <c r="S9" s="6">
        <f t="shared" si="0"/>
        <v>112.52544</v>
      </c>
      <c r="T9" s="6">
        <f t="shared" si="0"/>
        <v>21.777629999999998</v>
      </c>
      <c r="U9" s="6">
        <f t="shared" si="0"/>
        <v>1.3317448999999999</v>
      </c>
      <c r="V9" s="6">
        <f t="shared" si="0"/>
        <v>32.531796</v>
      </c>
      <c r="W9" s="6">
        <f t="shared" si="0"/>
        <v>21.341626999999999</v>
      </c>
      <c r="X9" s="6">
        <f t="shared" si="0"/>
        <v>142.32678000000001</v>
      </c>
      <c r="Y9" s="6">
        <f t="shared" si="0"/>
        <v>6.9773607000000002</v>
      </c>
      <c r="Z9" s="6">
        <f t="shared" si="0"/>
        <v>116.9449</v>
      </c>
      <c r="AA9" s="6">
        <f t="shared" si="0"/>
        <v>13.432342</v>
      </c>
      <c r="AB9" s="6">
        <f t="shared" si="0"/>
        <v>6.8350406000000001</v>
      </c>
      <c r="AC9" s="6">
        <f t="shared" si="0"/>
        <v>27.872502999999998</v>
      </c>
      <c r="AD9" s="6">
        <f t="shared" si="0"/>
        <v>6.4259490000000001</v>
      </c>
      <c r="AE9" s="6">
        <f t="shared" si="0"/>
        <v>9.1858079999999998</v>
      </c>
    </row>
    <row r="10" spans="1:31" x14ac:dyDescent="0.3">
      <c r="A10" t="s">
        <v>102</v>
      </c>
      <c r="B10" s="6">
        <f>AVERAGE(_xlfn.ANCHORARRAY(B2))</f>
        <v>54.958139166666676</v>
      </c>
      <c r="C10" s="6">
        <f t="shared" ref="C10:AE10" si="1">AVERAGE(_xlfn.ANCHORARRAY(C2))</f>
        <v>35.28418933333333</v>
      </c>
      <c r="D10" s="6">
        <f t="shared" si="1"/>
        <v>148.94423666666668</v>
      </c>
      <c r="E10" s="6">
        <f t="shared" si="1"/>
        <v>24.492996833333333</v>
      </c>
      <c r="F10" s="6">
        <f t="shared" si="1"/>
        <v>14.693947833333333</v>
      </c>
      <c r="G10" s="6">
        <f t="shared" si="1"/>
        <v>50.414427166666663</v>
      </c>
      <c r="H10" s="6">
        <f t="shared" si="1"/>
        <v>24.656411500000001</v>
      </c>
      <c r="I10" s="6">
        <f t="shared" si="1"/>
        <v>29.786831166666669</v>
      </c>
      <c r="J10" s="6">
        <f t="shared" si="1"/>
        <v>16.276755666666666</v>
      </c>
      <c r="K10" s="6">
        <f t="shared" si="1"/>
        <v>27.195341666666664</v>
      </c>
      <c r="L10" s="6">
        <f t="shared" si="1"/>
        <v>6.1248539666666666</v>
      </c>
      <c r="M10" s="6">
        <f t="shared" si="1"/>
        <v>181.79373799999999</v>
      </c>
      <c r="N10" s="6">
        <f t="shared" si="1"/>
        <v>13.9964595</v>
      </c>
      <c r="O10" s="6">
        <f t="shared" si="1"/>
        <v>19.793140333333337</v>
      </c>
      <c r="P10" s="6">
        <f t="shared" si="1"/>
        <v>19.105804666666668</v>
      </c>
      <c r="Q10" s="6">
        <f t="shared" si="1"/>
        <v>84.724024</v>
      </c>
      <c r="R10" s="6">
        <f t="shared" si="1"/>
        <v>42.099739166666666</v>
      </c>
      <c r="S10" s="6">
        <f t="shared" si="1"/>
        <v>145.18594766666666</v>
      </c>
      <c r="T10" s="6">
        <f t="shared" si="1"/>
        <v>29.163778000000004</v>
      </c>
      <c r="U10" s="6">
        <f t="shared" si="1"/>
        <v>13.396487066666666</v>
      </c>
      <c r="V10" s="6">
        <f t="shared" si="1"/>
        <v>33.883704833333326</v>
      </c>
      <c r="W10" s="6">
        <f t="shared" si="1"/>
        <v>26.124427333333333</v>
      </c>
      <c r="X10" s="6">
        <f t="shared" si="1"/>
        <v>5959.8537220000007</v>
      </c>
      <c r="Y10" s="6">
        <f t="shared" si="1"/>
        <v>15.168583340000001</v>
      </c>
      <c r="Z10" s="6">
        <f t="shared" si="1"/>
        <v>1335.4953733333334</v>
      </c>
      <c r="AA10" s="6">
        <f t="shared" si="1"/>
        <v>15.070304166666666</v>
      </c>
      <c r="AB10" s="6">
        <f t="shared" si="1"/>
        <v>9.3058836000000014</v>
      </c>
      <c r="AC10" s="6">
        <f t="shared" si="1"/>
        <v>29.468268333333338</v>
      </c>
      <c r="AD10" s="6">
        <f t="shared" si="1"/>
        <v>9.3826643666666669</v>
      </c>
      <c r="AE10" s="6">
        <f t="shared" si="1"/>
        <v>10.476740166666668</v>
      </c>
    </row>
    <row r="11" spans="1:31" x14ac:dyDescent="0.3">
      <c r="A11" t="s">
        <v>34</v>
      </c>
      <c r="B11" s="6">
        <f>B7</f>
        <v>79.382996000000006</v>
      </c>
      <c r="C11" s="6">
        <f t="shared" ref="C11:AE11" si="2">C7</f>
        <v>28.561747</v>
      </c>
      <c r="D11" s="6">
        <f t="shared" si="2"/>
        <v>171.29378</v>
      </c>
      <c r="E11" s="6">
        <f t="shared" si="2"/>
        <v>30.000361999999999</v>
      </c>
      <c r="F11" s="6">
        <f t="shared" si="2"/>
        <v>19.545411999999999</v>
      </c>
      <c r="G11" s="6">
        <f t="shared" si="2"/>
        <v>40.34046</v>
      </c>
      <c r="H11" s="6">
        <f t="shared" si="2"/>
        <v>31.533353999999999</v>
      </c>
      <c r="I11" s="6">
        <f t="shared" si="2"/>
        <v>24.770239</v>
      </c>
      <c r="J11" s="6">
        <f t="shared" si="2"/>
        <v>8.3004940000000005</v>
      </c>
      <c r="K11" s="6">
        <f t="shared" si="2"/>
        <v>28.595903</v>
      </c>
      <c r="L11" s="6">
        <f t="shared" si="2"/>
        <v>6.6920650000000004</v>
      </c>
      <c r="M11" s="6">
        <f t="shared" si="2"/>
        <v>70.134550000000004</v>
      </c>
      <c r="N11" s="6">
        <f t="shared" si="2"/>
        <v>15.71185</v>
      </c>
      <c r="O11" s="6">
        <f t="shared" si="2"/>
        <v>21.422896999999999</v>
      </c>
      <c r="P11" s="6">
        <f t="shared" si="2"/>
        <v>21.330074</v>
      </c>
      <c r="Q11" s="6">
        <f t="shared" si="2"/>
        <v>75.621544</v>
      </c>
      <c r="R11" s="6">
        <f t="shared" si="2"/>
        <v>58.430176000000003</v>
      </c>
      <c r="S11" s="6">
        <f t="shared" si="2"/>
        <v>173.18915000000001</v>
      </c>
      <c r="T11" s="6">
        <f t="shared" si="2"/>
        <v>39.184497999999998</v>
      </c>
      <c r="U11" s="6">
        <f t="shared" si="2"/>
        <v>11.499843</v>
      </c>
      <c r="V11" s="6">
        <f t="shared" si="2"/>
        <v>33.682789999999997</v>
      </c>
      <c r="W11" s="6">
        <f t="shared" si="2"/>
        <v>27.48254</v>
      </c>
      <c r="X11" s="6">
        <f t="shared" si="2"/>
        <v>142.32678000000001</v>
      </c>
      <c r="Y11" s="6">
        <f t="shared" si="2"/>
        <v>21.495386</v>
      </c>
      <c r="Z11" s="6">
        <f t="shared" si="2"/>
        <v>639.16970000000003</v>
      </c>
      <c r="AA11" s="6">
        <f t="shared" si="2"/>
        <v>13.879982</v>
      </c>
      <c r="AB11" s="6">
        <f t="shared" si="2"/>
        <v>9.3957060000000006</v>
      </c>
      <c r="AC11" s="6">
        <f t="shared" si="2"/>
        <v>30.077106000000001</v>
      </c>
      <c r="AD11" s="6">
        <f t="shared" si="2"/>
        <v>7.6926017</v>
      </c>
      <c r="AE11" s="6">
        <f t="shared" si="2"/>
        <v>9.1858079999999998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E10"/>
  <sheetViews>
    <sheetView topLeftCell="G1" workbookViewId="0">
      <selection activeCell="L18" sqref="L18"/>
    </sheetView>
  </sheetViews>
  <sheetFormatPr defaultRowHeight="14.4" x14ac:dyDescent="0.3"/>
  <cols>
    <col min="1" max="1" width="10.5546875" customWidth="1"/>
  </cols>
  <sheetData>
    <row r="1" spans="1:31" x14ac:dyDescent="0.3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</row>
    <row r="2" spans="1:31" x14ac:dyDescent="0.3">
      <c r="A2" s="2" cm="1">
        <f t="array" ref="A2:A7">_xll.FDS($B$1,"JULIAN(FE_VALUATION(ROE,MEAN,LTMA,,-5AY,0,AY,'').dates)")</f>
        <v>44090</v>
      </c>
      <c r="B2" s="21" cm="1">
        <f t="array" ref="B2">_xll.FDSB(B$1,"SUM(FF_EPS(QTR_R,-20CQ,-23CQ))")</f>
        <v>0.1115</v>
      </c>
      <c r="C2" s="21" cm="1">
        <f t="array" ref="C2">_xll.FDSB(C$1,"SUM(FF_EPS(QTR_R,-20CQ,-23CQ))")</f>
        <v>5.7598000000000003</v>
      </c>
      <c r="D2" s="21" cm="1">
        <f t="array" ref="D2">_xll.FDSB(D$1,"SUM(FF_EPS(QTR_R,-20CQ,-23CQ))")</f>
        <v>3.2892999999999999</v>
      </c>
      <c r="E2" s="21" cm="1">
        <f t="array" ref="E2">_xll.FDSB(E$1,"SUM(FF_EPS(QTR_R,-20CQ,-23CQ))")</f>
        <v>2.2738999999999998</v>
      </c>
      <c r="F2" s="21" cm="1">
        <f t="array" ref="F2">_xll.FDSB(F$1,"SUM(FF_EPS(QTR_R,-20CQ,-23CQ))")</f>
        <v>1.3008</v>
      </c>
      <c r="G2" s="21" cm="1">
        <f t="array" ref="G2">_xll.FDSB(G$1,"SUM(FF_EPS(QTR_R,-20CQ,-23CQ))")</f>
        <v>0.3876</v>
      </c>
      <c r="H2" s="21" cm="1">
        <f t="array" ref="H2">_xll.FDSB(H$1,"SUM(FF_EPS(QTR_R,-20CQ,-23CQ))")</f>
        <v>8.1867999999999999</v>
      </c>
      <c r="I2" s="21" cm="1">
        <f t="array" ref="I2">_xll.FDSB(I$1,"SUM(FF_EPS(QTR_R,-20CQ,-23CQ))")</f>
        <v>1.0073000000000001</v>
      </c>
      <c r="J2" s="21" cm="1">
        <f t="array" ref="J2">_xll.FDSB(J$1,"SUM(FF_EPS(QTR_R,-20CQ,-23CQ))")</f>
        <v>0.12809999999999999</v>
      </c>
      <c r="K2" s="21" cm="1">
        <f t="array" ref="K2">_xll.FDSB(K$1,"SUM(FF_EPS(QTR_R,-20CQ,-23CQ))")</f>
        <v>17.543700000000001</v>
      </c>
      <c r="L2" s="21" cm="1">
        <f t="array" ref="L2">_xll.FDSB(L$1,"SUM(FF_EPS(QTR_R,-20CQ,-23CQ))")</f>
        <v>9.1265999999999998</v>
      </c>
      <c r="M2" s="21" cm="1">
        <f t="array" ref="M2">_xll.FDSB(M$1,"SUM(FF_EPS(QTR_R,-20CQ,-23CQ))")</f>
        <v>2.4651999999999998</v>
      </c>
      <c r="N2" s="21" cm="1">
        <f t="array" ref="N2">_xll.FDSB(N$1,"SUM(FF_EPS(QTR_R,-20CQ,-23CQ))")</f>
        <v>7.4214000000000002</v>
      </c>
      <c r="O2" s="21" cm="1">
        <f t="array" ref="O2">_xll.FDSB(O$1,"SUM(FF_EPS(QTR_R,-20CQ,-23CQ))")</f>
        <v>1.3333999999999999</v>
      </c>
      <c r="P2" s="21" cm="1">
        <f t="array" ref="P2">_xll.FDSB(P$1,"SUM(FF_EPS(QTR_R,-20CQ,-23CQ))")</f>
        <v>12.144399999999999</v>
      </c>
      <c r="Q2" s="21" cm="1">
        <f t="array" ref="Q2">_xll.FDSB(Q$1,"SUM(FF_EPS(QTR_R,-20CQ,-23CQ))")</f>
        <v>6.1481000000000003</v>
      </c>
      <c r="R2" s="21" cm="1">
        <f t="array" ref="R2">_xll.FDSB(R$1,"SUM(FF_EPS(QTR_R,-20CQ,-23CQ))")</f>
        <v>5.1227999999999998</v>
      </c>
      <c r="S2" s="21" cm="1">
        <f t="array" ref="S2">_xll.FDSB(S$1,"SUM(FF_EPS(QTR_R,-20CQ,-23CQ))")</f>
        <v>7.2266000000000004</v>
      </c>
      <c r="T2" s="21" cm="1">
        <f t="array" ref="T2">_xll.FDSB(T$1,"SUM(FF_EPS(QTR_R,-20CQ,-23CQ))")</f>
        <v>5.9271000000000003</v>
      </c>
      <c r="U2" s="21" cm="1">
        <f t="array" ref="U2">_xll.FDSB(U$1,"SUM(FF_EPS(QTR_R,-20CQ,-23CQ))")</f>
        <v>1.6793</v>
      </c>
      <c r="V2" s="21" cm="1">
        <f t="array" ref="V2">_xll.FDSB(V$1,"SUM(FF_EPS(QTR_R,-20CQ,-23CQ))")</f>
        <v>5.6894</v>
      </c>
      <c r="W2" s="21" cm="1">
        <f t="array" ref="W2">_xll.FDSB(W$1,"SUM(FF_EPS(QTR_R,-20CQ,-23CQ))")</f>
        <v>6.4744999999999999</v>
      </c>
      <c r="X2" s="21" cm="1">
        <f t="array" ref="X2">_xll.FDSB(X$1,"SUM(FF_EPS(QTR_R,-20CQ,-23CQ))")</f>
        <v>6.8959000000000001</v>
      </c>
      <c r="Y2" s="21" cm="1">
        <f t="array" ref="Y2">_xll.FDSB(Y$1,"SUM(FF_EPS(QTR_R,-20CQ,-23CQ))")</f>
        <v>-0.26869999999999999</v>
      </c>
      <c r="Z2" s="21" cm="1">
        <f t="array" ref="Z2">_xll.FDSB(Z$1,"SUM(FF_EPS(QTR_R,-20CQ,-23CQ))")</f>
        <v>4.7008999999999999</v>
      </c>
      <c r="AA2" s="21" cm="1">
        <f t="array" ref="AA2">_xll.FDSB(AA$1,"SUM(FF_EPS(QTR_R,-20CQ,-23CQ))")</f>
        <v>9.2268000000000008</v>
      </c>
      <c r="AB2" s="21" cm="1">
        <f t="array" ref="AB2">_xll.FDSB(AB$1,"SUM(FF_EPS(QTR_R,-20CQ,-23CQ))")</f>
        <v>2.0809000000000002</v>
      </c>
      <c r="AC2" s="21" cm="1">
        <f t="array" ref="AC2">_xll.FDSB(AC$1,"SUM(FF_EPS(QTR_R,-20CQ,-23CQ))")</f>
        <v>4.9612999999999996</v>
      </c>
      <c r="AD2" s="21" cm="1">
        <f t="array" ref="AD2">_xll.FDSB(AD$1,"SUM(FF_EPS(QTR_R,-20CQ,-23CQ))")</f>
        <v>3196.3272999999999</v>
      </c>
      <c r="AE2" s="21" cm="1">
        <f t="array" ref="AE2">_xll.FDSB(AE$1,"SUM(FF_EPS(QTR_R,-20CQ,-23CQ))")</f>
        <v>0.91220000000000001</v>
      </c>
    </row>
    <row r="3" spans="1:31" x14ac:dyDescent="0.3">
      <c r="A3" s="2">
        <v>44455</v>
      </c>
      <c r="B3" s="21" cm="1">
        <f t="array" ref="B3">_xll.FDSB(B$1,"SUM(FF_EPS(QTR_R,-16CQ,-19CQ))")</f>
        <v>0.18629999999999999</v>
      </c>
      <c r="C3" s="21" cm="1">
        <f t="array" ref="C3">_xll.FDSB(C$1,"SUM(FF_EPS(QTR_R,-16CQ,-19CQ))")</f>
        <v>8.0550999999999995</v>
      </c>
      <c r="D3" s="21" cm="1">
        <f t="array" ref="D3">_xll.FDSB(D$1,"SUM(FF_EPS(QTR_R,-16CQ,-19CQ))")</f>
        <v>5.1060999999999996</v>
      </c>
      <c r="E3" s="21" cm="1">
        <f t="array" ref="E3">_xll.FDSB(E$1,"SUM(FF_EPS(QTR_R,-16CQ,-19CQ))")</f>
        <v>4.6120000000000001</v>
      </c>
      <c r="F3" s="21" cm="1">
        <f t="array" ref="F3">_xll.FDSB(F$1,"SUM(FF_EPS(QTR_R,-16CQ,-19CQ))")</f>
        <v>2.8690000000000002</v>
      </c>
      <c r="G3" s="21" cm="1">
        <f t="array" ref="G3">_xll.FDSB(G$1,"SUM(FF_EPS(QTR_R,-16CQ,-19CQ))")</f>
        <v>0.9284</v>
      </c>
      <c r="H3" s="21" cm="1">
        <f t="array" ref="H3">_xll.FDSB(H$1,"SUM(FF_EPS(QTR_R,-16CQ,-19CQ))")</f>
        <v>13.504</v>
      </c>
      <c r="I3" s="21" cm="1">
        <f t="array" ref="I3">_xll.FDSB(I$1,"SUM(FF_EPS(QTR_R,-16CQ,-19CQ))")</f>
        <v>1.0978000000000001</v>
      </c>
      <c r="J3" s="21" cm="1">
        <f t="array" ref="J3">_xll.FDSB(J$1,"SUM(FF_EPS(QTR_R,-16CQ,-19CQ))")</f>
        <v>0.63980000000000004</v>
      </c>
      <c r="K3" s="21" cm="1">
        <f t="array" ref="K3">_xll.FDSB(K$1,"SUM(FF_EPS(QTR_R,-16CQ,-19CQ))")</f>
        <v>21.369700000000002</v>
      </c>
      <c r="L3" s="21" cm="1">
        <f t="array" ref="L3">_xll.FDSB(L$1,"SUM(FF_EPS(QTR_R,-16CQ,-19CQ))")</f>
        <v>45.423099999999998</v>
      </c>
      <c r="M3" s="21" cm="1">
        <f t="array" ref="M3">_xll.FDSB(M$1,"SUM(FF_EPS(QTR_R,-16CQ,-19CQ))")</f>
        <v>3.8491</v>
      </c>
      <c r="N3" s="21" cm="1">
        <f t="array" ref="N3">_xll.FDSB(N$1,"SUM(FF_EPS(QTR_R,-16CQ,-19CQ))")</f>
        <v>14.994300000000001</v>
      </c>
      <c r="O3" s="21" cm="1">
        <f t="array" ref="O3">_xll.FDSB(O$1,"SUM(FF_EPS(QTR_R,-16CQ,-19CQ))")</f>
        <v>0.67589999999999995</v>
      </c>
      <c r="P3" s="21" cm="1">
        <f t="array" ref="P3">_xll.FDSB(P$1,"SUM(FF_EPS(QTR_R,-16CQ,-19CQ))")</f>
        <v>23.2348</v>
      </c>
      <c r="Q3" s="21" cm="1">
        <f t="array" ref="Q3">_xll.FDSB(Q$1,"SUM(FF_EPS(QTR_R,-16CQ,-19CQ))")</f>
        <v>6.6578999999999997</v>
      </c>
      <c r="R3" s="21" cm="1">
        <f t="array" ref="R3">_xll.FDSB(R$1,"SUM(FF_EPS(QTR_R,-16CQ,-19CQ))")</f>
        <v>4.8110999999999997</v>
      </c>
      <c r="S3" s="21" cm="1">
        <f t="array" ref="S3">_xll.FDSB(S$1,"SUM(FF_EPS(QTR_R,-16CQ,-19CQ))")</f>
        <v>7.1989000000000001</v>
      </c>
      <c r="T3" s="21" cm="1">
        <f t="array" ref="T3">_xll.FDSB(T$1,"SUM(FF_EPS(QTR_R,-16CQ,-19CQ))")</f>
        <v>9.6453000000000007</v>
      </c>
      <c r="U3" s="21" cm="1">
        <f t="array" ref="U3">_xll.FDSB(U$1,"SUM(FF_EPS(QTR_R,-16CQ,-19CQ))")</f>
        <v>-3.1214</v>
      </c>
      <c r="V3" s="21" cm="1">
        <f t="array" ref="V3">_xll.FDSB(V$1,"SUM(FF_EPS(QTR_R,-16CQ,-19CQ))")</f>
        <v>6.6509999999999998</v>
      </c>
      <c r="W3" s="21" cm="1">
        <f t="array" ref="W3">_xll.FDSB(W$1,"SUM(FF_EPS(QTR_R,-16CQ,-19CQ))")</f>
        <v>7.8901000000000003</v>
      </c>
      <c r="X3" s="21" cm="1">
        <f t="array" ref="X3">_xll.FDSB(X$1,"SUM(FF_EPS(QTR_R,-16CQ,-19CQ))")</f>
        <v>9.6898</v>
      </c>
      <c r="Y3" s="21" cm="1">
        <f t="array" ref="Y3">_xll.FDSB(Y$1,"SUM(FF_EPS(QTR_R,-16CQ,-19CQ))")</f>
        <v>-0.71789999999999998</v>
      </c>
      <c r="Z3" s="21" cm="1">
        <f t="array" ref="Z3">_xll.FDSB(Z$1,"SUM(FF_EPS(QTR_R,-16CQ,-19CQ))")</f>
        <v>3.7126000000000001</v>
      </c>
      <c r="AA3" s="21" cm="1">
        <f t="array" ref="AA3">_xll.FDSB(AA$1,"SUM(FF_EPS(QTR_R,-16CQ,-19CQ))")</f>
        <v>7.9770000000000003</v>
      </c>
      <c r="AB3" s="21" cm="1">
        <f t="array" ref="AB3">_xll.FDSB(AB$1,"SUM(FF_EPS(QTR_R,-16CQ,-19CQ))")</f>
        <v>2.9946000000000002</v>
      </c>
      <c r="AC3" s="21" cm="1">
        <f t="array" ref="AC3">_xll.FDSB(AC$1,"SUM(FF_EPS(QTR_R,-16CQ,-19CQ))")</f>
        <v>5.4942000000000002</v>
      </c>
      <c r="AD3" s="21" cm="1">
        <f t="array" ref="AD3">_xll.FDSB(AD$1,"SUM(FF_EPS(QTR_R,-16CQ,-19CQ))")</f>
        <v>4748.6106</v>
      </c>
      <c r="AE3" s="21" cm="1">
        <f t="array" ref="AE3">_xll.FDSB(AE$1,"SUM(FF_EPS(QTR_R,-16CQ,-19CQ))")</f>
        <v>1.0876999999999999</v>
      </c>
    </row>
    <row r="4" spans="1:31" x14ac:dyDescent="0.3">
      <c r="A4" s="2">
        <v>44820</v>
      </c>
      <c r="B4" s="21" cm="1">
        <f t="array" ref="B4">_xll.FDSB(B$1,"SUM(FF_EPS(QTR_R,-12CQ,-15CQ))")</f>
        <v>0.27889999999999998</v>
      </c>
      <c r="C4" s="21" cm="1">
        <f t="array" ref="C4">_xll.FDSB(C$1,"SUM(FF_EPS(QTR_R,-12CQ,-15CQ))")</f>
        <v>9.6440999999999999</v>
      </c>
      <c r="D4" s="21" cm="1">
        <f t="array" ref="D4">_xll.FDSB(D$1,"SUM(FF_EPS(QTR_R,-12CQ,-15CQ))")</f>
        <v>6.0518999999999998</v>
      </c>
      <c r="E4" s="21" cm="1">
        <f t="array" ref="E4">_xll.FDSB(E$1,"SUM(FF_EPS(QTR_R,-12CQ,-15CQ))")</f>
        <v>5.3739999999999997</v>
      </c>
      <c r="F4" s="21" cm="1">
        <f t="array" ref="F4">_xll.FDSB(F$1,"SUM(FF_EPS(QTR_R,-12CQ,-15CQ))")</f>
        <v>1.1173999999999999</v>
      </c>
      <c r="G4" s="21" cm="1">
        <f t="array" ref="G4">_xll.FDSB(G$1,"SUM(FF_EPS(QTR_R,-12CQ,-15CQ))")</f>
        <v>1.5972999999999999</v>
      </c>
      <c r="H4" s="21" cm="1">
        <f t="array" ref="H4">_xll.FDSB(H$1,"SUM(FF_EPS(QTR_R,-12CQ,-15CQ))")</f>
        <v>12.0776</v>
      </c>
      <c r="I4" s="21" cm="1">
        <f t="array" ref="I4">_xll.FDSB(I$1,"SUM(FF_EPS(QTR_R,-12CQ,-15CQ))")</f>
        <v>2.2383999999999999</v>
      </c>
      <c r="J4" s="21" cm="1">
        <f t="array" ref="J4">_xll.FDSB(J$1,"SUM(FF_EPS(QTR_R,-12CQ,-15CQ))")</f>
        <v>2.7675000000000001</v>
      </c>
      <c r="K4" s="21" cm="1">
        <f t="array" ref="K4">_xll.FDSB(K$1,"SUM(FF_EPS(QTR_R,-12CQ,-15CQ))")</f>
        <v>29.396699999999999</v>
      </c>
      <c r="L4" s="21" cm="1">
        <f t="array" ref="L4">_xll.FDSB(L$1,"SUM(FF_EPS(QTR_R,-12CQ,-15CQ))")</f>
        <v>5.1285999999999996</v>
      </c>
      <c r="M4" s="21" cm="1">
        <f t="array" ref="M4">_xll.FDSB(M$1,"SUM(FF_EPS(QTR_R,-12CQ,-15CQ))")</f>
        <v>1.5421</v>
      </c>
      <c r="N4" s="21" cm="1">
        <f t="array" ref="N4">_xll.FDSB(N$1,"SUM(FF_EPS(QTR_R,-12CQ,-15CQ))")</f>
        <v>12.4602</v>
      </c>
      <c r="O4" s="21" cm="1">
        <f t="array" ref="O4">_xll.FDSB(O$1,"SUM(FF_EPS(QTR_R,-12CQ,-15CQ))")</f>
        <v>1.0444</v>
      </c>
      <c r="P4" s="21" cm="1">
        <f t="array" ref="P4">_xll.FDSB(P$1,"SUM(FF_EPS(QTR_R,-12CQ,-15CQ))")</f>
        <v>22.446200000000001</v>
      </c>
      <c r="Q4" s="21" cm="1">
        <f t="array" ref="Q4">_xll.FDSB(Q$1,"SUM(FF_EPS(QTR_R,-12CQ,-15CQ))")</f>
        <v>6.2708000000000004</v>
      </c>
      <c r="R4" s="21" cm="1">
        <f t="array" ref="R4">_xll.FDSB(R$1,"SUM(FF_EPS(QTR_R,-12CQ,-15CQ))")</f>
        <v>6.6344000000000003</v>
      </c>
      <c r="S4" s="21" cm="1">
        <f t="array" ref="S4">_xll.FDSB(S$1,"SUM(FF_EPS(QTR_R,-12CQ,-15CQ))")</f>
        <v>9.8689</v>
      </c>
      <c r="T4" s="21" cm="1">
        <f t="array" ref="T4">_xll.FDSB(T$1,"SUM(FF_EPS(QTR_R,-12CQ,-15CQ))")</f>
        <v>11.2454</v>
      </c>
      <c r="U4" s="21" cm="1">
        <f t="array" ref="U4">_xll.FDSB(U$1,"SUM(FF_EPS(QTR_R,-12CQ,-15CQ))")</f>
        <v>9.1548999999999996</v>
      </c>
      <c r="V4" s="21" cm="1">
        <f t="array" ref="V4">_xll.FDSB(V$1,"SUM(FF_EPS(QTR_R,-12CQ,-15CQ))")</f>
        <v>6.8799000000000001</v>
      </c>
      <c r="W4" s="21" cm="1">
        <f t="array" ref="W4">_xll.FDSB(W$1,"SUM(FF_EPS(QTR_R,-12CQ,-15CQ))")</f>
        <v>9.6555999999999997</v>
      </c>
      <c r="X4" s="21" cm="1">
        <f t="array" ref="X4">_xll.FDSB(X$1,"SUM(FF_EPS(QTR_R,-12CQ,-15CQ))")</f>
        <v>11.226900000000001</v>
      </c>
      <c r="Y4" s="21" cm="1">
        <f t="array" ref="Y4">_xll.FDSB(Y$1,"SUM(FF_EPS(QTR_R,-12CQ,-15CQ))")</f>
        <v>-0.26669999999999999</v>
      </c>
      <c r="Z4" s="21" cm="1">
        <f t="array" ref="Z4">_xll.FDSB(Z$1,"SUM(FF_EPS(QTR_R,-12CQ,-15CQ))")</f>
        <v>7.0667999999999997</v>
      </c>
      <c r="AA4" s="21" cm="1">
        <f t="array" ref="AA4">_xll.FDSB(AA$1,"SUM(FF_EPS(QTR_R,-12CQ,-15CQ))")</f>
        <v>2.2023000000000001</v>
      </c>
      <c r="AB4" s="21" cm="1">
        <f t="array" ref="AB4">_xll.FDSB(AB$1,"SUM(FF_EPS(QTR_R,-12CQ,-15CQ))")</f>
        <v>3.2018</v>
      </c>
      <c r="AC4" s="21" cm="1">
        <f t="array" ref="AC4">_xll.FDSB(AC$1,"SUM(FF_EPS(QTR_R,-12CQ,-15CQ))")</f>
        <v>5.8022</v>
      </c>
      <c r="AD4" s="21" cm="1">
        <f t="array" ref="AD4">_xll.FDSB(AD$1,"SUM(FF_EPS(QTR_R,-12CQ,-15CQ))")</f>
        <v>6592.9803000000002</v>
      </c>
      <c r="AE4" s="21" cm="1">
        <f t="array" ref="AE4">_xll.FDSB(AE$1,"SUM(FF_EPS(QTR_R,-12CQ,-15CQ))")</f>
        <v>1.2103999999999999</v>
      </c>
    </row>
    <row r="5" spans="1:31" x14ac:dyDescent="0.3">
      <c r="A5" s="2">
        <v>45184</v>
      </c>
      <c r="B5" s="21" cm="1">
        <f t="array" ref="B5">_xll.FDSB(B$1,"SUM(FF_EPS(QTR_R,-8CQ,-11CQ))")</f>
        <v>0.1663</v>
      </c>
      <c r="C5" s="21" cm="1">
        <f t="array" ref="C5">_xll.FDSB(C$1,"SUM(FF_EPS(QTR_R,-8CQ,-11CQ))")</f>
        <v>9.6843000000000004</v>
      </c>
      <c r="D5" s="21" cm="1">
        <f t="array" ref="D5">_xll.FDSB(D$1,"SUM(FF_EPS(QTR_R,-8CQ,-11CQ))")</f>
        <v>5.9504999999999999</v>
      </c>
      <c r="E5" s="21" cm="1">
        <f t="array" ref="E5">_xll.FDSB(E$1,"SUM(FF_EPS(QTR_R,-8CQ,-11CQ))")</f>
        <v>4.7271999999999998</v>
      </c>
      <c r="F5" s="21" cm="1">
        <f t="array" ref="F5">_xll.FDSB(F$1,"SUM(FF_EPS(QTR_R,-8CQ,-11CQ))")</f>
        <v>1.2576000000000001</v>
      </c>
      <c r="G5" s="21" cm="1">
        <f t="array" ref="G5">_xll.FDSB(G$1,"SUM(FF_EPS(QTR_R,-8CQ,-11CQ))")</f>
        <v>2.4666999999999999</v>
      </c>
      <c r="H5" s="21" cm="1">
        <f t="array" ref="H5">_xll.FDSB(H$1,"SUM(FF_EPS(QTR_R,-8CQ,-11CQ))")</f>
        <v>8.5785</v>
      </c>
      <c r="I5" s="21" cm="1">
        <f t="array" ref="I5">_xll.FDSB(I$1,"SUM(FF_EPS(QTR_R,-8CQ,-11CQ))")</f>
        <v>2.0990000000000002</v>
      </c>
      <c r="J5" s="21" cm="1">
        <f t="array" ref="J5">_xll.FDSB(J$1,"SUM(FF_EPS(QTR_R,-8CQ,-11CQ))")</f>
        <v>3.5247999999999999</v>
      </c>
      <c r="K5" s="21" cm="1">
        <f t="array" ref="K5">_xll.FDSB(K$1,"SUM(FF_EPS(QTR_R,-8CQ,-11CQ))")</f>
        <v>37.237699999999997</v>
      </c>
      <c r="L5" s="21" cm="1">
        <f t="array" ref="L5">_xll.FDSB(L$1,"SUM(FF_EPS(QTR_R,-8CQ,-11CQ))")</f>
        <v>39.732799999999997</v>
      </c>
      <c r="M5" s="21" cm="1">
        <f t="array" ref="M5">_xll.FDSB(M$1,"SUM(FF_EPS(QTR_R,-8CQ,-11CQ))")</f>
        <v>2.504</v>
      </c>
      <c r="N5" s="21" cm="1">
        <f t="array" ref="N5">_xll.FDSB(N$1,"SUM(FF_EPS(QTR_R,-8CQ,-11CQ))")</f>
        <v>15.5467</v>
      </c>
      <c r="O5" s="21" cm="1">
        <f t="array" ref="O5">_xll.FDSB(O$1,"SUM(FF_EPS(QTR_R,-8CQ,-11CQ))")</f>
        <v>0.75780000000000003</v>
      </c>
      <c r="P5" s="21" cm="1">
        <f t="array" ref="P5">_xll.FDSB(P$1,"SUM(FF_EPS(QTR_R,-8CQ,-11CQ))")</f>
        <v>23.279599999999999</v>
      </c>
      <c r="Q5" s="21" cm="1">
        <f t="array" ref="Q5">_xll.FDSB(Q$1,"SUM(FF_EPS(QTR_R,-8CQ,-11CQ))")</f>
        <v>7.0876000000000001</v>
      </c>
      <c r="R5" s="21" cm="1">
        <f t="array" ref="R5">_xll.FDSB(R$1,"SUM(FF_EPS(QTR_R,-8CQ,-11CQ))")</f>
        <v>7.7430000000000003</v>
      </c>
      <c r="S5" s="21" cm="1">
        <f t="array" ref="S5">_xll.FDSB(S$1,"SUM(FF_EPS(QTR_R,-8CQ,-11CQ))")</f>
        <v>10.671200000000001</v>
      </c>
      <c r="T5" s="21" cm="1">
        <f t="array" ref="T5">_xll.FDSB(T$1,"SUM(FF_EPS(QTR_R,-8CQ,-11CQ))")</f>
        <v>9.4062999999999999</v>
      </c>
      <c r="U5" s="21" cm="1">
        <f t="array" ref="U5">_xll.FDSB(U$1,"SUM(FF_EPS(QTR_R,-8CQ,-11CQ))")</f>
        <v>12.503299999999999</v>
      </c>
      <c r="V5" s="21" cm="1">
        <f t="array" ref="V5">_xll.FDSB(V$1,"SUM(FF_EPS(QTR_R,-8CQ,-11CQ))")</f>
        <v>4.9363000000000001</v>
      </c>
      <c r="W5" s="21" cm="1">
        <f t="array" ref="W5">_xll.FDSB(W$1,"SUM(FF_EPS(QTR_R,-8CQ,-11CQ))")</f>
        <v>10.5677</v>
      </c>
      <c r="X5" s="21" cm="1">
        <f t="array" ref="X5">_xll.FDSB(X$1,"SUM(FF_EPS(QTR_R,-8CQ,-11CQ))")</f>
        <v>11.3674</v>
      </c>
      <c r="Y5" s="21" cm="1">
        <f t="array" ref="Y5">_xll.FDSB(Y$1,"SUM(FF_EPS(QTR_R,-8CQ,-11CQ))")</f>
        <v>-2.58E-2</v>
      </c>
      <c r="Z5" s="21" cm="1">
        <f t="array" ref="Z5">_xll.FDSB(Z$1,"SUM(FF_EPS(QTR_R,-8CQ,-11CQ))")</f>
        <v>4.8693</v>
      </c>
      <c r="AA5" s="21" cm="1">
        <f t="array" ref="AA5">_xll.FDSB(AA$1,"SUM(FF_EPS(QTR_R,-8CQ,-11CQ))")</f>
        <v>4.5358999999999998</v>
      </c>
      <c r="AB5" s="21" cm="1">
        <f t="array" ref="AB5">_xll.FDSB(AB$1,"SUM(FF_EPS(QTR_R,-8CQ,-11CQ))")</f>
        <v>3.4741</v>
      </c>
      <c r="AC5" s="21" cm="1">
        <f t="array" ref="AC5">_xll.FDSB(AC$1,"SUM(FF_EPS(QTR_R,-8CQ,-11CQ))")</f>
        <v>5.8978000000000002</v>
      </c>
      <c r="AD5" s="21" cm="1">
        <f t="array" ref="AD5">_xll.FDSB(AD$1,"SUM(FF_EPS(QTR_R,-8CQ,-11CQ))")</f>
        <v>5240.1606000000002</v>
      </c>
      <c r="AE5" s="21" cm="1">
        <f t="array" ref="AE5">_xll.FDSB(AE$1,"SUM(FF_EPS(QTR_R,-8CQ,-11CQ))")</f>
        <v>1.1482000000000001</v>
      </c>
    </row>
    <row r="6" spans="1:31" x14ac:dyDescent="0.3">
      <c r="A6" s="2">
        <v>45551</v>
      </c>
      <c r="B6" s="21" cm="1">
        <f t="array" ref="B6">_xll.FDSB(B$1,"SUM(FF_EPS(QTR_R,-4CQ,-7CQ))")</f>
        <v>1.4619</v>
      </c>
      <c r="C6" s="21" cm="1">
        <f t="array" ref="C6">_xll.FDSB(C$1,"SUM(FF_EPS(QTR_R,-4CQ,-7CQ))")</f>
        <v>11.8011</v>
      </c>
      <c r="D6" s="21" cm="1">
        <f t="array" ref="D6">_xll.FDSB(D$1,"SUM(FF_EPS(QTR_R,-4CQ,-7CQ))")</f>
        <v>6.5678999999999998</v>
      </c>
      <c r="E6" s="21" cm="1">
        <f t="array" ref="E6">_xll.FDSB(E$1,"SUM(FF_EPS(QTR_R,-4CQ,-7CQ))")</f>
        <v>6.9715999999999996</v>
      </c>
      <c r="F6" s="21" cm="1">
        <f t="array" ref="F6">_xll.FDSB(F$1,"SUM(FF_EPS(QTR_R,-4CQ,-7CQ))")</f>
        <v>4.1738999999999997</v>
      </c>
      <c r="G6" s="21" cm="1">
        <f t="array" ref="G6">_xll.FDSB(G$1,"SUM(FF_EPS(QTR_R,-4CQ,-7CQ))")</f>
        <v>1.5508999999999999</v>
      </c>
      <c r="H6" s="21" cm="1">
        <f t="array" ref="H6">_xll.FDSB(H$1,"SUM(FF_EPS(QTR_R,-4CQ,-7CQ))")</f>
        <v>19.586500000000001</v>
      </c>
      <c r="I6" s="21" cm="1">
        <f t="array" ref="I6">_xll.FDSB(I$1,"SUM(FF_EPS(QTR_R,-4CQ,-7CQ))")</f>
        <v>1.8018000000000001</v>
      </c>
      <c r="J6" s="21" cm="1">
        <f t="array" ref="J6">_xll.FDSB(J$1,"SUM(FF_EPS(QTR_R,-4CQ,-7CQ))")</f>
        <v>3.6131000000000002</v>
      </c>
      <c r="K6" s="21" cm="1">
        <f t="array" ref="K6">_xll.FDSB(K$1,"SUM(FF_EPS(QTR_R,-4CQ,-7CQ))")</f>
        <v>35.5976</v>
      </c>
      <c r="L6" s="21" cm="1">
        <f t="array" ref="L6">_xll.FDSB(L$1,"SUM(FF_EPS(QTR_R,-4CQ,-7CQ))")</f>
        <v>31.443899999999999</v>
      </c>
      <c r="M6" s="21" cm="1">
        <f t="array" ref="M6">_xll.FDSB(M$1,"SUM(FF_EPS(QTR_R,-4CQ,-7CQ))")</f>
        <v>2.8492000000000002</v>
      </c>
      <c r="N6" s="21" cm="1">
        <f t="array" ref="N6">_xll.FDSB(N$1,"SUM(FF_EPS(QTR_R,-4CQ,-7CQ))")</f>
        <v>17.928799999999999</v>
      </c>
      <c r="O6" s="21" cm="1">
        <f t="array" ref="O6">_xll.FDSB(O$1,"SUM(FF_EPS(QTR_R,-4CQ,-7CQ))")</f>
        <v>1.3676999999999999</v>
      </c>
      <c r="P6" s="21" cm="1">
        <f t="array" ref="P6">_xll.FDSB(P$1,"SUM(FF_EPS(QTR_R,-4CQ,-7CQ))")</f>
        <v>17.634699999999999</v>
      </c>
      <c r="Q6" s="21" cm="1">
        <f t="array" ref="Q6">_xll.FDSB(Q$1,"SUM(FF_EPS(QTR_R,-4CQ,-7CQ))")</f>
        <v>8.0055999999999994</v>
      </c>
      <c r="R6" s="21" cm="1">
        <f t="array" ref="R6">_xll.FDSB(R$1,"SUM(FF_EPS(QTR_R,-4CQ,-7CQ))")</f>
        <v>9.2052999999999994</v>
      </c>
      <c r="S6" s="21" cm="1">
        <f t="array" ref="S6">_xll.FDSB(S$1,"SUM(FF_EPS(QTR_R,-4CQ,-7CQ))")</f>
        <v>13.0871</v>
      </c>
      <c r="T6" s="21" cm="1">
        <f t="array" ref="T6">_xll.FDSB(T$1,"SUM(FF_EPS(QTR_R,-4CQ,-7CQ))")</f>
        <v>16.002099999999999</v>
      </c>
      <c r="U6" s="21" cm="1">
        <f t="array" ref="U6">_xll.FDSB(U$1,"SUM(FF_EPS(QTR_R,-4CQ,-7CQ))")</f>
        <v>8.3524999999999991</v>
      </c>
      <c r="V6" s="21" cm="1">
        <f t="array" ref="V6">_xll.FDSB(V$1,"SUM(FF_EPS(QTR_R,-4CQ,-7CQ))")</f>
        <v>6.9183000000000003</v>
      </c>
      <c r="W6" s="21" cm="1">
        <f t="array" ref="W6">_xll.FDSB(W$1,"SUM(FF_EPS(QTR_R,-4CQ,-7CQ))")</f>
        <v>12.3546</v>
      </c>
      <c r="X6" s="21" cm="1">
        <f t="array" ref="X6">_xll.FDSB(X$1,"SUM(FF_EPS(QTR_R,-4CQ,-7CQ))")</f>
        <v>10.2607</v>
      </c>
      <c r="Y6" s="21" cm="1">
        <f t="array" ref="Y6">_xll.FDSB(Y$1,"SUM(FF_EPS(QTR_R,-4CQ,-7CQ))")</f>
        <v>0.17</v>
      </c>
      <c r="Z6" s="21" cm="1">
        <f t="array" ref="Z6">_xll.FDSB(Z$1,"SUM(FF_EPS(QTR_R,-4CQ,-7CQ))")</f>
        <v>2.9897999999999998</v>
      </c>
      <c r="AA6" s="21" cm="1">
        <f t="array" ref="AA6">_xll.FDSB(AA$1,"SUM(FF_EPS(QTR_R,-4CQ,-7CQ))")</f>
        <v>3.7810999999999999</v>
      </c>
      <c r="AB6" s="21" cm="1">
        <f t="array" ref="AB6">_xll.FDSB(AB$1,"SUM(FF_EPS(QTR_R,-4CQ,-7CQ))")</f>
        <v>2.8437999999999999</v>
      </c>
      <c r="AC6" s="21" cm="1">
        <f t="array" ref="AC6">_xll.FDSB(AC$1,"SUM(FF_EPS(QTR_R,-4CQ,-7CQ))")</f>
        <v>6.0190999999999999</v>
      </c>
      <c r="AD6" s="21" cm="1">
        <f t="array" ref="AD6">_xll.FDSB(AD$1,"SUM(FF_EPS(QTR_R,-4CQ,-7CQ))")</f>
        <v>4091.0001999999999</v>
      </c>
      <c r="AE6" s="21" cm="1">
        <f t="array" ref="AE6">_xll.FDSB(AE$1,"SUM(FF_EPS(QTR_R,-4CQ,-7CQ))")</f>
        <v>1.0951</v>
      </c>
    </row>
    <row r="7" spans="1:31" x14ac:dyDescent="0.3">
      <c r="A7" s="2">
        <v>45916</v>
      </c>
      <c r="B7" s="21" cm="1">
        <f t="array" ref="B7">_xll.FDSB(B$1,"SUM(FF_EPS(QTR_R,0,-3CQ))")</f>
        <v>3.5135000000000001</v>
      </c>
      <c r="C7" s="21" cm="1">
        <f t="array" ref="C7">_xll.FDSB(C$1,"SUM(FF_EPS(QTR_R,0,-3CQ))")</f>
        <v>13.641500000000001</v>
      </c>
      <c r="D7" s="21" cm="1">
        <f t="array" ref="D7">_xll.FDSB(D$1,"SUM(FF_EPS(QTR_R,0,-3CQ))")</f>
        <v>6.5781999999999998</v>
      </c>
      <c r="E7" s="21" cm="1">
        <f t="array" ref="E7">_xll.FDSB(E$1,"SUM(FF_EPS(QTR_R,0,-3CQ))")</f>
        <v>9.3885000000000005</v>
      </c>
      <c r="F7" s="21" cm="1">
        <f t="array" ref="F7">_xll.FDSB(F$1,"SUM(FF_EPS(QTR_R,0,-3CQ))")</f>
        <v>6.5528000000000004</v>
      </c>
      <c r="G7" s="21" cm="1">
        <f t="array" ref="G7">_xll.FDSB(G$1,"SUM(FF_EPS(QTR_R,0,-3CQ))")</f>
        <v>3.9140999999999999</v>
      </c>
      <c r="H7" s="21" cm="1">
        <f t="array" ref="H7">_xll.FDSB(H$1,"SUM(FF_EPS(QTR_R,0,-3CQ))")</f>
        <v>27.6127</v>
      </c>
      <c r="I7" s="21" cm="1">
        <f t="array" ref="I7">_xll.FDSB(I$1,"SUM(FF_EPS(QTR_R,0,-3CQ))")</f>
        <v>1.5119</v>
      </c>
      <c r="J7" s="21" cm="1">
        <f t="array" ref="J7">_xll.FDSB(J$1,"SUM(FF_EPS(QTR_R,0,-3CQ))")</f>
        <v>1.7269000000000001</v>
      </c>
      <c r="K7" s="21" cm="1">
        <f t="array" ref="K7">_xll.FDSB(K$1,"SUM(FF_EPS(QTR_R,0,-3CQ))")</f>
        <v>56.303400000000003</v>
      </c>
      <c r="L7" s="21" cm="1">
        <f t="array" ref="L7">_xll.FDSB(L$1,"SUM(FF_EPS(QTR_R,0,-3CQ))")</f>
        <v>29.178699999999999</v>
      </c>
      <c r="M7" s="21" cm="1">
        <f t="array" ref="M7">_xll.FDSB(M$1,"SUM(FF_EPS(QTR_R,0,-3CQ))")</f>
        <v>4.3197999999999999</v>
      </c>
      <c r="N7" s="21" cm="1">
        <f t="array" ref="N7">_xll.FDSB(N$1,"SUM(FF_EPS(QTR_R,0,-3CQ))")</f>
        <v>19.4895</v>
      </c>
      <c r="O7" s="21" cm="1">
        <f t="array" ref="O7">_xll.FDSB(O$1,"SUM(FF_EPS(QTR_R,0,-3CQ))")</f>
        <v>2.6505000000000001</v>
      </c>
      <c r="P7" s="21" cm="1">
        <f t="array" ref="P7">_xll.FDSB(P$1,"SUM(FF_EPS(QTR_R,0,-3CQ))")</f>
        <v>24.5306</v>
      </c>
      <c r="Q7" s="21" cm="1">
        <f t="array" ref="Q7">_xll.FDSB(Q$1,"SUM(FF_EPS(QTR_R,0,-3CQ))")</f>
        <v>15.0808</v>
      </c>
      <c r="R7" s="21" cm="1">
        <f t="array" ref="R7">_xll.FDSB(R$1,"SUM(FF_EPS(QTR_R,0,-3CQ))")</f>
        <v>10.130100000000001</v>
      </c>
      <c r="S7" s="21" cm="1">
        <f t="array" ref="S7">_xll.FDSB(S$1,"SUM(FF_EPS(QTR_R,0,-3CQ))")</f>
        <v>14.824299999999999</v>
      </c>
      <c r="T7" s="21" cm="1">
        <f t="array" ref="T7">_xll.FDSB(T$1,"SUM(FF_EPS(QTR_R,0,-3CQ))")</f>
        <v>23.466000000000001</v>
      </c>
      <c r="U7" s="21" cm="1">
        <f t="array" ref="U7">_xll.FDSB(U$1,"SUM(FF_EPS(QTR_R,0,-3CQ))")</f>
        <v>7.0533999999999999</v>
      </c>
      <c r="V7" s="21" cm="1">
        <f t="array" ref="V7">_xll.FDSB(V$1,"SUM(FF_EPS(QTR_R,0,-3CQ))")</f>
        <v>9.35</v>
      </c>
      <c r="W7" s="21" cm="1">
        <f t="array" ref="W7">_xll.FDSB(W$1,"SUM(FF_EPS(QTR_R,0,-3CQ))")</f>
        <v>17.629300000000001</v>
      </c>
      <c r="X7" s="21" cm="1">
        <f t="array" ref="X7">_xll.FDSB(X$1,"SUM(FF_EPS(QTR_R,0,-3CQ))")</f>
        <v>14.721</v>
      </c>
      <c r="Y7" s="21" cm="1">
        <f t="array" ref="Y7">_xll.FDSB(Y$1,"SUM(FF_EPS(QTR_R,0,-3CQ))")</f>
        <v>0.3009</v>
      </c>
      <c r="Z7" s="21" cm="1">
        <f t="array" ref="Z7">_xll.FDSB(Z$1,"SUM(FF_EPS(QTR_R,0,-3CQ))")</f>
        <v>2.1013000000000002</v>
      </c>
      <c r="AA7" s="21" cm="1">
        <f t="array" ref="AA7">_xll.FDSB(AA$1,"SUM(FF_EPS(QTR_R,0,-3CQ))")</f>
        <v>8.6141000000000005</v>
      </c>
      <c r="AB7" s="21" cm="1">
        <f t="array" ref="AB7">_xll.FDSB(AB$1,"SUM(FF_EPS(QTR_R,0,-3CQ))")</f>
        <v>3.4146999999999998</v>
      </c>
      <c r="AC7" s="21" cm="1">
        <f t="array" ref="AC7">_xll.FDSB(AC$1,"SUM(FF_EPS(QTR_R,0,-3CQ))")</f>
        <v>6.5067000000000004</v>
      </c>
      <c r="AD7" s="21" cm="1">
        <f t="array" ref="AD7">_xll.FDSB(AD$1,"SUM(FF_EPS(QTR_R,0,-3CQ))")</f>
        <v>4489.9985999999999</v>
      </c>
      <c r="AE7" s="21" cm="1">
        <f t="array" ref="AE7">_xll.FDSB(AE$1,"SUM(FF_EPS(QTR_R,0,-3CQ))")</f>
        <v>1.1013999999999999</v>
      </c>
    </row>
    <row r="8" spans="1:31" x14ac:dyDescent="0.3">
      <c r="A8" s="2"/>
    </row>
    <row r="9" spans="1:31" x14ac:dyDescent="0.3">
      <c r="A9" t="s">
        <v>103</v>
      </c>
      <c r="B9">
        <f t="shared" ref="B9:AE9" si="0">COUNT(B2:B7)</f>
        <v>6</v>
      </c>
      <c r="C9">
        <f t="shared" si="0"/>
        <v>6</v>
      </c>
      <c r="D9">
        <f t="shared" si="0"/>
        <v>6</v>
      </c>
      <c r="E9">
        <f t="shared" si="0"/>
        <v>6</v>
      </c>
      <c r="F9">
        <f t="shared" si="0"/>
        <v>6</v>
      </c>
      <c r="G9">
        <f t="shared" si="0"/>
        <v>6</v>
      </c>
      <c r="H9">
        <f t="shared" si="0"/>
        <v>6</v>
      </c>
      <c r="I9">
        <f t="shared" si="0"/>
        <v>6</v>
      </c>
      <c r="J9">
        <f t="shared" si="0"/>
        <v>6</v>
      </c>
      <c r="K9">
        <f t="shared" si="0"/>
        <v>6</v>
      </c>
      <c r="L9">
        <f t="shared" si="0"/>
        <v>6</v>
      </c>
      <c r="M9">
        <f t="shared" si="0"/>
        <v>6</v>
      </c>
      <c r="N9">
        <f t="shared" si="0"/>
        <v>6</v>
      </c>
      <c r="O9">
        <f t="shared" si="0"/>
        <v>6</v>
      </c>
      <c r="P9">
        <f t="shared" si="0"/>
        <v>6</v>
      </c>
      <c r="Q9">
        <f t="shared" si="0"/>
        <v>6</v>
      </c>
      <c r="R9">
        <f t="shared" si="0"/>
        <v>6</v>
      </c>
      <c r="S9">
        <f t="shared" si="0"/>
        <v>6</v>
      </c>
      <c r="T9">
        <f t="shared" si="0"/>
        <v>6</v>
      </c>
      <c r="U9">
        <f t="shared" si="0"/>
        <v>6</v>
      </c>
      <c r="V9">
        <f t="shared" si="0"/>
        <v>6</v>
      </c>
      <c r="W9">
        <f t="shared" si="0"/>
        <v>6</v>
      </c>
      <c r="X9">
        <f t="shared" si="0"/>
        <v>6</v>
      </c>
      <c r="Y9">
        <f t="shared" si="0"/>
        <v>6</v>
      </c>
      <c r="Z9">
        <f t="shared" si="0"/>
        <v>6</v>
      </c>
      <c r="AA9">
        <f t="shared" si="0"/>
        <v>6</v>
      </c>
      <c r="AB9">
        <f t="shared" si="0"/>
        <v>6</v>
      </c>
      <c r="AC9">
        <f t="shared" si="0"/>
        <v>6</v>
      </c>
      <c r="AD9">
        <f t="shared" si="0"/>
        <v>6</v>
      </c>
      <c r="AE9">
        <f t="shared" si="0"/>
        <v>6</v>
      </c>
    </row>
    <row r="10" spans="1:31" x14ac:dyDescent="0.3">
      <c r="A10" t="s">
        <v>8</v>
      </c>
      <c r="B10" s="22" cm="1">
        <f t="array" ref="B10">(B7/INDEX(B2:B7,MATCH(TRUE,INDEX(ISNUMBER(B2:B7),0),0)))^(1/B9)-1</f>
        <v>0.77723223492508331</v>
      </c>
      <c r="C10" s="22" cm="1">
        <f t="array" ref="C10">(C7/INDEX(C2:C7,MATCH(TRUE,INDEX(ISNUMBER(C2:C7),0),0)))^(1/C9)-1</f>
        <v>0.15454036323514497</v>
      </c>
      <c r="D10" s="22" cm="1">
        <f t="array" ref="D10">(D7/INDEX(D2:D7,MATCH(TRUE,INDEX(ISNUMBER(D2:D7),0),0)))^(1/D9)-1</f>
        <v>0.1224506731385</v>
      </c>
      <c r="E10" s="22" cm="1">
        <f t="array" ref="E10">(E7/INDEX(E2:E7,MATCH(TRUE,INDEX(ISNUMBER(E2:E7),0),0)))^(1/E9)-1</f>
        <v>0.26659414124167058</v>
      </c>
      <c r="F10" s="22" cm="1">
        <f t="array" ref="F10">(F7/INDEX(F2:F7,MATCH(TRUE,INDEX(ISNUMBER(F2:F7),0),0)))^(1/F9)-1</f>
        <v>0.30929064288060371</v>
      </c>
      <c r="G10" s="22" cm="1">
        <f t="array" ref="G10">(G7/INDEX(G2:G7,MATCH(TRUE,INDEX(ISNUMBER(G2:G7),0),0)))^(1/G9)-1</f>
        <v>0.47019415380447382</v>
      </c>
      <c r="H10" s="22" cm="1">
        <f t="array" ref="H10">(H7/INDEX(H2:H7,MATCH(TRUE,INDEX(ISNUMBER(H2:H7),0),0)))^(1/H9)-1</f>
        <v>0.22461370545761161</v>
      </c>
      <c r="I10" s="22" cm="1">
        <f t="array" ref="I10">(I7/INDEX(I2:I7,MATCH(TRUE,INDEX(ISNUMBER(I2:I7),0),0)))^(1/I9)-1</f>
        <v>7.0025281401705719E-2</v>
      </c>
      <c r="J10" s="22" cm="1">
        <f t="array" ref="J10">(J7/INDEX(J2:J7,MATCH(TRUE,INDEX(ISNUMBER(J2:J7),0),0)))^(1/J9)-1</f>
        <v>0.54271727717287988</v>
      </c>
      <c r="K10" s="22" cm="1">
        <f t="array" ref="K10">(K7/INDEX(K2:K7,MATCH(TRUE,INDEX(ISNUMBER(K2:K7),0),0)))^(1/K9)-1</f>
        <v>0.21451319687307624</v>
      </c>
      <c r="L10" s="22" cm="1">
        <f t="array" ref="L10">(L7/INDEX(L2:L7,MATCH(TRUE,INDEX(ISNUMBER(L2:L7),0),0)))^(1/L9)-1</f>
        <v>0.21374136637122731</v>
      </c>
      <c r="M10" s="22" cm="1">
        <f t="array" ref="M10">(M7/INDEX(M2:M7,MATCH(TRUE,INDEX(ISNUMBER(M2:M7),0),0)))^(1/M9)-1</f>
        <v>9.7998921445749509E-2</v>
      </c>
      <c r="N10" s="22" cm="1">
        <f t="array" ref="N10">(N7/INDEX(N2:N7,MATCH(TRUE,INDEX(ISNUMBER(N2:N7),0),0)))^(1/N9)-1</f>
        <v>0.17458867607743955</v>
      </c>
      <c r="O10" s="22" cm="1">
        <f t="array" ref="O10">(O7/INDEX(O2:O7,MATCH(TRUE,INDEX(ISNUMBER(O2:O7),0),0)))^(1/O9)-1</f>
        <v>0.12131567426434087</v>
      </c>
      <c r="P10" s="22" cm="1">
        <f t="array" ref="P10">(P7/INDEX(P2:P7,MATCH(TRUE,INDEX(ISNUMBER(P2:P7),0),0)))^(1/P9)-1</f>
        <v>0.1243167598753192</v>
      </c>
      <c r="Q10" s="22" cm="1">
        <f t="array" ref="Q10">(Q7/INDEX(Q2:Q7,MATCH(TRUE,INDEX(ISNUMBER(Q2:Q7),0),0)))^(1/Q9)-1</f>
        <v>0.1613075324014297</v>
      </c>
      <c r="R10" s="22" cm="1">
        <f t="array" ref="R10">(R7/INDEX(R2:R7,MATCH(TRUE,INDEX(ISNUMBER(R2:R7),0),0)))^(1/R9)-1</f>
        <v>0.1203431297316444</v>
      </c>
      <c r="S10" s="22" cm="1">
        <f t="array" ref="S10">(S7/INDEX(S2:S7,MATCH(TRUE,INDEX(ISNUMBER(S2:S7),0),0)))^(1/S9)-1</f>
        <v>0.12721483665131905</v>
      </c>
      <c r="T10" s="22" cm="1">
        <f t="array" ref="T10">(T7/INDEX(T2:T7,MATCH(TRUE,INDEX(ISNUMBER(T2:T7),0),0)))^(1/T9)-1</f>
        <v>0.25776489353783139</v>
      </c>
      <c r="U10" s="22" cm="1">
        <f t="array" ref="U10">(U7/INDEX(U2:U7,MATCH(TRUE,INDEX(ISNUMBER(U2:U7),0),0)))^(1/U9)-1</f>
        <v>0.27021831638089977</v>
      </c>
      <c r="V10" s="22" cm="1">
        <f t="array" ref="V10">(V7/INDEX(V2:V7,MATCH(TRUE,INDEX(ISNUMBER(V2:V7),0),0)))^(1/V9)-1</f>
        <v>8.6319370736041456E-2</v>
      </c>
      <c r="W10" s="22" cm="1">
        <f t="array" ref="W10">(W7/INDEX(W2:W7,MATCH(TRUE,INDEX(ISNUMBER(W2:W7),0),0)))^(1/W9)-1</f>
        <v>0.1816933880267948</v>
      </c>
      <c r="X10" s="22" cm="1">
        <f t="array" ref="X10">(X7/INDEX(X2:X7,MATCH(TRUE,INDEX(ISNUMBER(X2:X7),0),0)))^(1/X9)-1</f>
        <v>0.13472614015632689</v>
      </c>
      <c r="Y10" s="22" t="e" cm="1">
        <f t="array" ref="Y10">(Y7/INDEX(Y2:Y7,MATCH(TRUE,INDEX(ISNUMBER(Y2:Y7),0),0)))^(1/Y9)-1</f>
        <v>#NUM!</v>
      </c>
      <c r="Z10" s="22" cm="1">
        <f t="array" ref="Z10">(Z7/INDEX(Z2:Z7,MATCH(TRUE,INDEX(ISNUMBER(Z2:Z7),0),0)))^(1/Z9)-1</f>
        <v>-0.12558451222912181</v>
      </c>
      <c r="AA10" s="22" cm="1">
        <f t="array" ref="AA10">(AA7/INDEX(AA2:AA7,MATCH(TRUE,INDEX(ISNUMBER(AA2:AA7),0),0)))^(1/AA9)-1</f>
        <v>-1.1386658524808912E-2</v>
      </c>
      <c r="AB10" s="22" cm="1">
        <f t="array" ref="AB10">(AB7/INDEX(AB2:AB7,MATCH(TRUE,INDEX(ISNUMBER(AB2:AB7),0),0)))^(1/AB9)-1</f>
        <v>8.605101060462661E-2</v>
      </c>
      <c r="AC10" s="22" cm="1">
        <f t="array" ref="AC10">(AC7/INDEX(AC2:AC7,MATCH(TRUE,INDEX(ISNUMBER(AC2:AC7),0),0)))^(1/AC9)-1</f>
        <v>4.6230915729310373E-2</v>
      </c>
      <c r="AD10" s="22" cm="1">
        <f t="array" ref="AD10">(AD7/INDEX(AD2:AD7,MATCH(TRUE,INDEX(ISNUMBER(AD2:AD7),0),0)))^(1/AD9)-1</f>
        <v>5.8276519286162065E-2</v>
      </c>
      <c r="AE10" s="22" cm="1">
        <f t="array" ref="AE10">(AE7/INDEX(AE2:AE7,MATCH(TRUE,INDEX(ISNUMBER(AE2:AE7),0),0)))^(1/AE9)-1</f>
        <v>3.1911614738541205E-2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FC30-F40C-4D15-92B9-0FE5AF6CBEFA}">
  <dimension ref="A1:AE11"/>
  <sheetViews>
    <sheetView workbookViewId="0">
      <selection activeCell="C2" sqref="C2:AE7"/>
    </sheetView>
  </sheetViews>
  <sheetFormatPr defaultRowHeight="14.4" x14ac:dyDescent="0.3"/>
  <cols>
    <col min="1" max="1" width="10.5546875" customWidth="1"/>
  </cols>
  <sheetData>
    <row r="1" spans="1:31" x14ac:dyDescent="0.3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</row>
    <row r="2" spans="1:31" ht="25.5" customHeight="1" x14ac:dyDescent="0.3">
      <c r="A2" s="2" cm="1">
        <f t="array" ref="A2:A7">_xll.FDSB($B$1,"JULIAN(FF_GROSS_MGN(ANN_R,-5AY,0).dates)")</f>
        <v>43861</v>
      </c>
      <c r="B2" s="3" cm="1">
        <f t="array" ref="B2:B7">_xll.FDSB(B$1,"FF_GROSS_MGN(ANN_R,-5AY,0)")</f>
        <v>62.126763143432903</v>
      </c>
      <c r="C2" s="3" cm="1">
        <f t="array" ref="C2:C7">_xll.FDSB(C$1,"FF_GROSS_MGN(ANN_R,-5AY,0)")</f>
        <v>67.781001992797997</v>
      </c>
      <c r="D2" s="3" cm="1">
        <f t="array" ref="D2:D7">_xll.FDSB(D$1,"FF_GROSS_MGN(ANN_R,-5AY,0)")</f>
        <v>37.583087149187598</v>
      </c>
      <c r="E2" s="3" cm="1">
        <f t="array" ref="E2:E7">_xll.FDSB(E$1,"FF_GROSS_MGN(ANN_R,-5AY,0)")</f>
        <v>55.455322734538598</v>
      </c>
      <c r="F2" s="3" cm="1">
        <f t="array" ref="F2:F7">_xll.FDSB(F$1,"FF_GROSS_MGN(ANN_R,-5AY,0)")</f>
        <v>40.9900114786006</v>
      </c>
      <c r="G2" s="3" cm="1">
        <f t="array" ref="G2:G7">_xll.FDSB(G$1,"FF_GROSS_MGN(ANN_R,-5AY,0)")</f>
        <v>47.183254414302802</v>
      </c>
      <c r="H2" s="3" cm="1">
        <f t="array" ref="H2:H7">_xll.FDSB(H$1,"FF_GROSS_MGN(ANN_R,-5AY,0)")</f>
        <v>81.936998741106393</v>
      </c>
      <c r="I2" s="3" cm="1">
        <f t="array" ref="I2:I7">_xll.FDSB(I$1,"FF_GROSS_MGN(ANN_R,-5AY,0)")</f>
        <v>57.667905092639401</v>
      </c>
      <c r="J2" s="3" cm="1">
        <f t="array" ref="J2:J7">_xll.FDSB(J$1,"FF_GROSS_MGN(ANN_R,-5AY,0)")</f>
        <v>16.555456098950302</v>
      </c>
      <c r="K2" s="3" cm="1">
        <f t="array" ref="K2:K7">_xll.FDSB(K$1,"FF_GROSS_MGN(ANN_R,-5AY,0)")</f>
        <v>43.497511496949301</v>
      </c>
      <c r="L2" s="3" cm="1">
        <f t="array" ref="L2:L7">_xll.FDSB(L$1,"FF_GROSS_MGN(ANN_R,-5AY,0)")</f>
        <v>20.4998900304773</v>
      </c>
      <c r="M2" s="3" cm="1">
        <f t="array" ref="M2:M7">_xll.FDSB(M$1,"FF_GROSS_MGN(ANN_R,-5AY,0)")</f>
        <v>75.621992423466807</v>
      </c>
      <c r="N2" s="3" t="str" cm="1">
        <f t="array" ref="N2:N7">_xll.FDSB(N$1,"FF_GROSS_MGN(ANN_R,-5AY,0)")</f>
        <v/>
      </c>
      <c r="O2" s="3" cm="1">
        <f t="array" ref="O2:O7">_xll.FDSB(O$1,"FF_GROSS_MGN(ANN_R,-5AY,0)")</f>
        <v>24.688528219496</v>
      </c>
      <c r="P2" s="3" cm="1">
        <f t="array" ref="P2:P7">_xll.FDSB(P$1,"FF_GROSS_MGN(ANN_R,-5AY,0)")</f>
        <v>43.949598318530398</v>
      </c>
      <c r="Q2" s="3" cm="1">
        <f t="array" ref="Q2:Q7">_xll.FDSB(Q$1,"FF_GROSS_MGN(ANN_R,-5AY,0)")</f>
        <v>78.847196397768798</v>
      </c>
      <c r="R2" s="3" cm="1">
        <f t="array" ref="R2:R7">_xll.FDSB(R$1,"FF_GROSS_MGN(ANN_R,-5AY,0)")</f>
        <v>79.018148583365999</v>
      </c>
      <c r="S2" s="3" cm="1">
        <f t="array" ref="S2:S7">_xll.FDSB(S$1,"FF_GROSS_MGN(ANN_R,-5AY,0)")</f>
        <v>96.321743765918399</v>
      </c>
      <c r="T2" s="3" cm="1">
        <f t="array" ref="T2:T7">_xll.FDSB(T$1,"FF_GROSS_MGN(ANN_R,-5AY,0)")</f>
        <v>38.281717010939502</v>
      </c>
      <c r="U2" s="3" cm="1">
        <f t="array" ref="U2:U7">_xll.FDSB(U$1,"FF_GROSS_MGN(ANN_R,-5AY,0)")</f>
        <v>21.493388542744999</v>
      </c>
      <c r="V2" s="3" cm="1">
        <f t="array" ref="V2:V7">_xll.FDSB(V$1,"FF_GROSS_MGN(ANN_R,-5AY,0)")</f>
        <v>66.954075481348895</v>
      </c>
      <c r="W2" s="3" cm="1">
        <f t="array" ref="W2:W7">_xll.FDSB(W$1,"FF_GROSS_MGN(ANN_R,-5AY,0)")</f>
        <v>12.9774791588901</v>
      </c>
      <c r="X2" s="3" cm="1">
        <f t="array" ref="X2:X7">_xll.FDSB(X$1,"FF_GROSS_MGN(ANN_R,-5AY,0)")</f>
        <v>32.282150147425703</v>
      </c>
      <c r="Y2" s="3" cm="1">
        <f t="array" ref="Y2:Y7">_xll.FDSB(Y$1,"FF_GROSS_MGN(ANN_R,-5AY,0)")</f>
        <v>67.359589525355005</v>
      </c>
      <c r="Z2" s="3" cm="1">
        <f t="array" ref="Z2:Z7">_xll.FDSB(Z$1,"FF_GROSS_MGN(ANN_R,-5AY,0)")</f>
        <v>77.135814344976893</v>
      </c>
      <c r="AA2" s="3" cm="1">
        <f t="array" ref="AA2:AA7">_xll.FDSB(AA$1,"FF_GROSS_MGN(ANN_R,-5AY,0)")</f>
        <v>42.668100158717301</v>
      </c>
      <c r="AB2" s="3" t="str" cm="1">
        <f t="array" ref="AB2:AB7">_xll.FDSB(AB$1,"FF_GROSS_MGN(ANN_R,-5AY,0)")</f>
        <v/>
      </c>
      <c r="AC2" s="3" cm="1">
        <f t="array" ref="AC2:AC7">_xll.FDSB(AC$1,"FF_GROSS_MGN(ANN_R,-5AY,0)")</f>
        <v>51.182522903453098</v>
      </c>
      <c r="AD2" s="3" cm="1">
        <f t="array" ref="AD2:AD7">_xll.FDSB(AD$1,"FF_GROSS_MGN(ANN_R,-5AY,0)")</f>
        <v>34.4543126985699</v>
      </c>
      <c r="AE2" s="3" t="str" cm="1">
        <f t="array" ref="AE2:AE7">_xll.FDSB(AE$1,"FF_GROSS_MGN(ANN_R,-5AY,0)")</f>
        <v/>
      </c>
    </row>
    <row r="3" spans="1:31" ht="25.5" customHeight="1" x14ac:dyDescent="0.3">
      <c r="A3" s="2">
        <v>44225</v>
      </c>
      <c r="B3" s="3">
        <v>62.344827586206897</v>
      </c>
      <c r="C3" s="3">
        <v>68.925800771024697</v>
      </c>
      <c r="D3" s="3">
        <v>37.937990151377001</v>
      </c>
      <c r="E3" s="3">
        <v>53.533315053468598</v>
      </c>
      <c r="F3" s="3">
        <v>39.567791868705697</v>
      </c>
      <c r="G3" s="3">
        <v>46.676155391828502</v>
      </c>
      <c r="H3" s="3">
        <v>80.582795323678198</v>
      </c>
      <c r="I3" s="3">
        <v>50.396303870473098</v>
      </c>
      <c r="J3" s="3">
        <v>21.023592085235901</v>
      </c>
      <c r="K3" s="3">
        <v>51.0405426844274</v>
      </c>
      <c r="L3" s="3">
        <v>19.870473707791898</v>
      </c>
      <c r="M3" s="3">
        <v>77.188171644556405</v>
      </c>
      <c r="N3" s="3" t="str">
        <v/>
      </c>
      <c r="O3" s="3">
        <v>24.829786587165199</v>
      </c>
      <c r="P3" s="3">
        <v>45.078039430449003</v>
      </c>
      <c r="Q3" s="3">
        <v>77.655482114768702</v>
      </c>
      <c r="R3" s="3">
        <v>75.835393206994397</v>
      </c>
      <c r="S3" s="3">
        <v>95.405529050388907</v>
      </c>
      <c r="T3" s="3">
        <v>38.885082510616897</v>
      </c>
      <c r="U3" s="3">
        <v>18.041757871695602</v>
      </c>
      <c r="V3" s="3">
        <v>66.092622196386202</v>
      </c>
      <c r="W3" s="3">
        <v>13.1505567848598</v>
      </c>
      <c r="X3" s="3">
        <v>32.340473847551301</v>
      </c>
      <c r="Y3" s="3">
        <v>67.735360899372495</v>
      </c>
      <c r="Z3" s="3">
        <v>69.177364422321205</v>
      </c>
      <c r="AA3" s="3">
        <v>39.7810366532876</v>
      </c>
      <c r="AB3" s="3" t="str">
        <v/>
      </c>
      <c r="AC3" s="3">
        <v>51.425418429280903</v>
      </c>
      <c r="AD3" s="3">
        <v>37.243323241795601</v>
      </c>
      <c r="AE3" s="3" t="str">
        <v/>
      </c>
    </row>
    <row r="4" spans="1:31" ht="25.5" customHeight="1" x14ac:dyDescent="0.3">
      <c r="A4" s="2">
        <v>44592</v>
      </c>
      <c r="B4" s="3">
        <v>64.929033216913098</v>
      </c>
      <c r="C4" s="3">
        <v>68.401674484289103</v>
      </c>
      <c r="D4" s="3">
        <v>41.7793596251678</v>
      </c>
      <c r="E4" s="3">
        <v>56.914885353880599</v>
      </c>
      <c r="F4" s="3">
        <v>42.032514441639599</v>
      </c>
      <c r="G4" s="3">
        <v>54.225865209471799</v>
      </c>
      <c r="H4" s="3">
        <v>80.794376277251601</v>
      </c>
      <c r="I4" s="3">
        <v>55.599970168296103</v>
      </c>
      <c r="J4" s="3">
        <v>25.279155751258799</v>
      </c>
      <c r="K4" s="3">
        <v>49.6921439959876</v>
      </c>
      <c r="L4" s="3">
        <v>19.980151687468801</v>
      </c>
      <c r="M4" s="3">
        <v>76.373704052780397</v>
      </c>
      <c r="N4" s="3" t="str">
        <v/>
      </c>
      <c r="O4" s="3">
        <v>25.0987334876753</v>
      </c>
      <c r="P4" s="3">
        <v>42.974873151728801</v>
      </c>
      <c r="Q4" s="3">
        <v>74.176507147296505</v>
      </c>
      <c r="R4" s="3">
        <v>76.0464633893383</v>
      </c>
      <c r="S4" s="3">
        <v>95.509188158661203</v>
      </c>
      <c r="T4" s="3">
        <v>41.636561226464799</v>
      </c>
      <c r="U4" s="3">
        <v>24.099675590888001</v>
      </c>
      <c r="V4" s="3">
        <v>68.137118965848202</v>
      </c>
      <c r="W4" s="3">
        <v>12.8847694828229</v>
      </c>
      <c r="X4" s="3">
        <v>32.050120073830499</v>
      </c>
      <c r="Y4" s="3">
        <v>77.9877799244952</v>
      </c>
      <c r="Z4" s="3">
        <v>69.493033435948504</v>
      </c>
      <c r="AA4" s="3">
        <v>35.485111281477501</v>
      </c>
      <c r="AB4" s="3" t="str">
        <v/>
      </c>
      <c r="AC4" s="3">
        <v>47.653609687355797</v>
      </c>
      <c r="AD4" s="3">
        <v>38.966113382052498</v>
      </c>
      <c r="AE4" s="3" t="str">
        <v/>
      </c>
    </row>
    <row r="5" spans="1:31" ht="25.5" customHeight="1" x14ac:dyDescent="0.3">
      <c r="A5" s="2">
        <v>44957</v>
      </c>
      <c r="B5" s="3">
        <v>56.928894490991297</v>
      </c>
      <c r="C5" s="3">
        <v>68.920085883490998</v>
      </c>
      <c r="D5" s="3">
        <v>43.309630561360102</v>
      </c>
      <c r="E5" s="3">
        <v>55.0679127725857</v>
      </c>
      <c r="F5" s="3">
        <v>43.805339865326303</v>
      </c>
      <c r="G5" s="3">
        <v>62.006445200734902</v>
      </c>
      <c r="H5" s="3">
        <v>79.629359654915106</v>
      </c>
      <c r="I5" s="3">
        <v>54.366073016224597</v>
      </c>
      <c r="J5" s="3">
        <v>25.598438535759001</v>
      </c>
      <c r="K5" s="3">
        <v>58.166464911690703</v>
      </c>
      <c r="L5" s="3">
        <v>19.665585060592001</v>
      </c>
      <c r="M5" s="3">
        <v>65.676422308523797</v>
      </c>
      <c r="N5" s="3" t="str">
        <v/>
      </c>
      <c r="O5" s="3">
        <v>24.140463839525999</v>
      </c>
      <c r="P5" s="3">
        <v>41.962701423852003</v>
      </c>
      <c r="Q5" s="3">
        <v>76.771286622239998</v>
      </c>
      <c r="R5" s="3">
        <v>77.502558853633602</v>
      </c>
      <c r="S5" s="3">
        <v>96.008280455424995</v>
      </c>
      <c r="T5" s="3">
        <v>39.370705238403197</v>
      </c>
      <c r="U5" s="3">
        <v>25.844450326892101</v>
      </c>
      <c r="V5" s="3">
        <v>69.617296595138797</v>
      </c>
      <c r="W5" s="3">
        <v>12.1487173612274</v>
      </c>
      <c r="X5" s="3">
        <v>31.970801064782801</v>
      </c>
      <c r="Y5" s="3">
        <v>78.563659345254706</v>
      </c>
      <c r="Z5" s="3">
        <v>71.672925207565399</v>
      </c>
      <c r="AA5" s="3">
        <v>35.2970632690485</v>
      </c>
      <c r="AB5" s="3" t="str">
        <v/>
      </c>
      <c r="AC5" s="3">
        <v>48.052581518425498</v>
      </c>
      <c r="AD5" s="3">
        <v>36.379575898411098</v>
      </c>
      <c r="AE5" s="3" t="str">
        <v/>
      </c>
    </row>
    <row r="6" spans="1:31" ht="25.5" customHeight="1" x14ac:dyDescent="0.3">
      <c r="A6" s="2">
        <v>45322</v>
      </c>
      <c r="B6" s="3">
        <v>72.717573290437002</v>
      </c>
      <c r="C6" s="3">
        <v>69.764443827971405</v>
      </c>
      <c r="D6" s="3">
        <v>44.131129577207602</v>
      </c>
      <c r="E6" s="3">
        <v>56.747526509244501</v>
      </c>
      <c r="F6" s="3">
        <v>46.982088955000599</v>
      </c>
      <c r="G6" s="3">
        <v>65.049275524163093</v>
      </c>
      <c r="H6" s="3">
        <v>80.722302115609807</v>
      </c>
      <c r="I6" s="3">
        <v>51.182466195048598</v>
      </c>
      <c r="J6" s="3">
        <v>18.248891736331402</v>
      </c>
      <c r="K6" s="3">
        <v>52.841109044645698</v>
      </c>
      <c r="L6" s="3">
        <v>19.464884411301501</v>
      </c>
      <c r="M6" s="3">
        <v>65.723834519740905</v>
      </c>
      <c r="N6" s="3" t="str">
        <v/>
      </c>
      <c r="O6" s="3">
        <v>24.375390549662502</v>
      </c>
      <c r="P6" s="3">
        <v>47.197195471375998</v>
      </c>
      <c r="Q6" s="3">
        <v>79.245753001544401</v>
      </c>
      <c r="R6" s="3">
        <v>77.000581876091005</v>
      </c>
      <c r="S6" s="3">
        <v>96.259004258367497</v>
      </c>
      <c r="T6" s="3">
        <v>41.537839553469503</v>
      </c>
      <c r="U6" s="3">
        <v>24.669849061013899</v>
      </c>
      <c r="V6" s="3">
        <v>68.9613866967306</v>
      </c>
      <c r="W6" s="3">
        <v>12.2596888026745</v>
      </c>
      <c r="X6" s="3">
        <v>31.628555895433902</v>
      </c>
      <c r="Y6" s="3">
        <v>80.624598878567795</v>
      </c>
      <c r="Z6" s="3">
        <v>69.347177731138899</v>
      </c>
      <c r="AA6" s="3">
        <v>35.408449926049599</v>
      </c>
      <c r="AB6" s="3" t="str">
        <v/>
      </c>
      <c r="AC6" s="3">
        <v>51.689096728899699</v>
      </c>
      <c r="AD6" s="3">
        <v>29.431574568143201</v>
      </c>
      <c r="AE6" s="3" t="str">
        <v/>
      </c>
    </row>
    <row r="7" spans="1:31" ht="25.5" customHeight="1" x14ac:dyDescent="0.3">
      <c r="A7" s="2">
        <v>45688</v>
      </c>
      <c r="B7" s="3">
        <v>74.988697058169905</v>
      </c>
      <c r="C7" s="3">
        <v>68.823742386165193</v>
      </c>
      <c r="D7" s="3">
        <v>46.206349815233899</v>
      </c>
      <c r="E7" s="3">
        <v>58.175222336888602</v>
      </c>
      <c r="F7" s="3">
        <v>48.8543934641568</v>
      </c>
      <c r="G7" s="3">
        <v>57.236204288982798</v>
      </c>
      <c r="H7" s="3">
        <v>81.684001920960995</v>
      </c>
      <c r="I7" s="3">
        <v>48.275492680695798</v>
      </c>
      <c r="J7" s="3">
        <v>17.8626266762207</v>
      </c>
      <c r="K7" s="3">
        <v>54.738120882841201</v>
      </c>
      <c r="L7" s="3">
        <v>23.309183621272201</v>
      </c>
      <c r="M7" s="3">
        <v>66.490705412986301</v>
      </c>
      <c r="N7" s="3" t="str">
        <v/>
      </c>
      <c r="O7" s="3">
        <v>24.851061330278899</v>
      </c>
      <c r="P7" s="3">
        <v>51.769386769091497</v>
      </c>
      <c r="Q7" s="3">
        <v>81.310401019477098</v>
      </c>
      <c r="R7" s="3">
        <v>77.520458720703701</v>
      </c>
      <c r="S7" s="3">
        <v>96.2995845022906</v>
      </c>
      <c r="T7" s="3">
        <v>45.880297315458499</v>
      </c>
      <c r="U7" s="3">
        <v>22.527860479894599</v>
      </c>
      <c r="V7" s="3">
        <v>68.6305857980837</v>
      </c>
      <c r="W7" s="3">
        <v>12.6133313421339</v>
      </c>
      <c r="X7" s="3">
        <v>31.516982835362398</v>
      </c>
      <c r="Y7" s="3">
        <v>80.248172487451598</v>
      </c>
      <c r="Z7" s="3">
        <v>70.122838782973005</v>
      </c>
      <c r="AA7" s="3">
        <v>39.3162221595489</v>
      </c>
      <c r="AB7" s="3" t="str">
        <v/>
      </c>
      <c r="AC7" s="3">
        <v>51.338332305063801</v>
      </c>
      <c r="AD7" s="3">
        <v>37.1929983538488</v>
      </c>
      <c r="AE7" s="3" t="str">
        <v/>
      </c>
    </row>
    <row r="9" spans="1:31" x14ac:dyDescent="0.3">
      <c r="A9" t="s">
        <v>9</v>
      </c>
      <c r="B9" s="6">
        <f>MIN(_xlfn.ANCHORARRAY(B2))</f>
        <v>56.928894490991297</v>
      </c>
      <c r="C9" s="6">
        <f t="shared" ref="C9:AE9" si="0">MIN(_xlfn.ANCHORARRAY(C2))</f>
        <v>67.781001992797997</v>
      </c>
      <c r="D9" s="6">
        <f t="shared" si="0"/>
        <v>37.583087149187598</v>
      </c>
      <c r="E9" s="6">
        <f t="shared" si="0"/>
        <v>53.533315053468598</v>
      </c>
      <c r="F9" s="6">
        <f t="shared" si="0"/>
        <v>39.567791868705697</v>
      </c>
      <c r="G9" s="6">
        <f t="shared" si="0"/>
        <v>46.676155391828502</v>
      </c>
      <c r="H9" s="6">
        <f t="shared" si="0"/>
        <v>79.629359654915106</v>
      </c>
      <c r="I9" s="6">
        <f t="shared" si="0"/>
        <v>48.275492680695798</v>
      </c>
      <c r="J9" s="6">
        <f t="shared" si="0"/>
        <v>16.555456098950302</v>
      </c>
      <c r="K9" s="6">
        <f t="shared" si="0"/>
        <v>43.497511496949301</v>
      </c>
      <c r="L9" s="6">
        <f t="shared" si="0"/>
        <v>19.464884411301501</v>
      </c>
      <c r="M9" s="6">
        <f t="shared" si="0"/>
        <v>65.676422308523797</v>
      </c>
      <c r="N9" s="6">
        <f t="shared" si="0"/>
        <v>0</v>
      </c>
      <c r="O9" s="6">
        <f t="shared" si="0"/>
        <v>24.140463839525999</v>
      </c>
      <c r="P9" s="6">
        <f t="shared" si="0"/>
        <v>41.962701423852003</v>
      </c>
      <c r="Q9" s="6">
        <f t="shared" si="0"/>
        <v>74.176507147296505</v>
      </c>
      <c r="R9" s="6">
        <f t="shared" si="0"/>
        <v>75.835393206994397</v>
      </c>
      <c r="S9" s="6">
        <f t="shared" si="0"/>
        <v>95.405529050388907</v>
      </c>
      <c r="T9" s="6">
        <f t="shared" si="0"/>
        <v>38.281717010939502</v>
      </c>
      <c r="U9" s="6">
        <f t="shared" si="0"/>
        <v>18.041757871695602</v>
      </c>
      <c r="V9" s="6">
        <f t="shared" si="0"/>
        <v>66.092622196386202</v>
      </c>
      <c r="W9" s="6">
        <f t="shared" si="0"/>
        <v>12.1487173612274</v>
      </c>
      <c r="X9" s="6">
        <f t="shared" si="0"/>
        <v>31.516982835362398</v>
      </c>
      <c r="Y9" s="6">
        <f t="shared" si="0"/>
        <v>67.359589525355005</v>
      </c>
      <c r="Z9" s="6">
        <f t="shared" si="0"/>
        <v>69.177364422321205</v>
      </c>
      <c r="AA9" s="6">
        <f t="shared" si="0"/>
        <v>35.2970632690485</v>
      </c>
      <c r="AB9" s="6">
        <f t="shared" si="0"/>
        <v>0</v>
      </c>
      <c r="AC9" s="6">
        <f t="shared" si="0"/>
        <v>47.653609687355797</v>
      </c>
      <c r="AD9" s="6">
        <f t="shared" si="0"/>
        <v>29.431574568143201</v>
      </c>
      <c r="AE9" s="6">
        <f t="shared" si="0"/>
        <v>0</v>
      </c>
    </row>
    <row r="10" spans="1:31" x14ac:dyDescent="0.3">
      <c r="A10" t="s">
        <v>102</v>
      </c>
      <c r="B10" s="6">
        <f>AVERAGE(_xlfn.ANCHORARRAY(B2))</f>
        <v>65.672631464358517</v>
      </c>
      <c r="C10" s="6">
        <f t="shared" ref="C10:AE10" si="1">AVERAGE(_xlfn.ANCHORARRAY(C2))</f>
        <v>68.769458224289892</v>
      </c>
      <c r="D10" s="6">
        <f t="shared" si="1"/>
        <v>41.824591146588993</v>
      </c>
      <c r="E10" s="6">
        <f t="shared" si="1"/>
        <v>55.98236412676777</v>
      </c>
      <c r="F10" s="6">
        <f t="shared" si="1"/>
        <v>43.705356678904934</v>
      </c>
      <c r="G10" s="6">
        <f t="shared" si="1"/>
        <v>55.396200004913986</v>
      </c>
      <c r="H10" s="6">
        <f t="shared" si="1"/>
        <v>80.891639005587024</v>
      </c>
      <c r="I10" s="6">
        <f t="shared" si="1"/>
        <v>52.914701837229593</v>
      </c>
      <c r="J10" s="6">
        <f t="shared" si="1"/>
        <v>20.761360147292685</v>
      </c>
      <c r="K10" s="6">
        <f t="shared" si="1"/>
        <v>51.66264883609032</v>
      </c>
      <c r="L10" s="6">
        <f t="shared" si="1"/>
        <v>20.465028086483951</v>
      </c>
      <c r="M10" s="6">
        <f t="shared" si="1"/>
        <v>71.179138393675757</v>
      </c>
      <c r="N10" s="6" t="e">
        <f t="shared" si="1"/>
        <v>#DIV/0!</v>
      </c>
      <c r="O10" s="6">
        <f t="shared" si="1"/>
        <v>24.663994002300651</v>
      </c>
      <c r="P10" s="6">
        <f t="shared" si="1"/>
        <v>45.488632427504619</v>
      </c>
      <c r="Q10" s="6">
        <f t="shared" si="1"/>
        <v>78.001104383849238</v>
      </c>
      <c r="R10" s="6">
        <f t="shared" si="1"/>
        <v>77.153934105021165</v>
      </c>
      <c r="S10" s="6">
        <f t="shared" si="1"/>
        <v>95.967221698508595</v>
      </c>
      <c r="T10" s="6">
        <f t="shared" si="1"/>
        <v>40.932033809225395</v>
      </c>
      <c r="U10" s="6">
        <f t="shared" si="1"/>
        <v>22.779496978854866</v>
      </c>
      <c r="V10" s="6">
        <f t="shared" si="1"/>
        <v>68.065514288922728</v>
      </c>
      <c r="W10" s="6">
        <f t="shared" si="1"/>
        <v>12.672423822101434</v>
      </c>
      <c r="X10" s="6">
        <f t="shared" si="1"/>
        <v>31.964847310731098</v>
      </c>
      <c r="Y10" s="6">
        <f t="shared" si="1"/>
        <v>75.419860176749467</v>
      </c>
      <c r="Z10" s="6">
        <f t="shared" si="1"/>
        <v>71.15819232082066</v>
      </c>
      <c r="AA10" s="6">
        <f t="shared" si="1"/>
        <v>37.992663908021569</v>
      </c>
      <c r="AB10" s="6" t="e">
        <f t="shared" si="1"/>
        <v>#DIV/0!</v>
      </c>
      <c r="AC10" s="6">
        <f t="shared" si="1"/>
        <v>50.223593595413128</v>
      </c>
      <c r="AD10" s="6">
        <f t="shared" si="1"/>
        <v>35.61131635713685</v>
      </c>
      <c r="AE10" s="6" t="e">
        <f t="shared" si="1"/>
        <v>#DIV/0!</v>
      </c>
    </row>
    <row r="11" spans="1:31" x14ac:dyDescent="0.3">
      <c r="A11" t="s">
        <v>34</v>
      </c>
      <c r="B11" s="6">
        <f>B7</f>
        <v>74.988697058169905</v>
      </c>
      <c r="C11" s="6">
        <f t="shared" ref="C11:AE11" si="2">C7</f>
        <v>68.823742386165193</v>
      </c>
      <c r="D11" s="6">
        <f t="shared" si="2"/>
        <v>46.206349815233899</v>
      </c>
      <c r="E11" s="6">
        <f t="shared" si="2"/>
        <v>58.175222336888602</v>
      </c>
      <c r="F11" s="6">
        <f t="shared" si="2"/>
        <v>48.8543934641568</v>
      </c>
      <c r="G11" s="6">
        <f t="shared" si="2"/>
        <v>57.236204288982798</v>
      </c>
      <c r="H11" s="6">
        <f t="shared" si="2"/>
        <v>81.684001920960995</v>
      </c>
      <c r="I11" s="6">
        <f t="shared" si="2"/>
        <v>48.275492680695798</v>
      </c>
      <c r="J11" s="6">
        <f t="shared" si="2"/>
        <v>17.8626266762207</v>
      </c>
      <c r="K11" s="6">
        <f t="shared" si="2"/>
        <v>54.738120882841201</v>
      </c>
      <c r="L11" s="6">
        <f t="shared" si="2"/>
        <v>23.309183621272201</v>
      </c>
      <c r="M11" s="6">
        <f t="shared" si="2"/>
        <v>66.490705412986301</v>
      </c>
      <c r="N11" s="6" t="str">
        <f t="shared" si="2"/>
        <v/>
      </c>
      <c r="O11" s="6">
        <f t="shared" si="2"/>
        <v>24.851061330278899</v>
      </c>
      <c r="P11" s="6">
        <f t="shared" si="2"/>
        <v>51.769386769091497</v>
      </c>
      <c r="Q11" s="6">
        <f t="shared" si="2"/>
        <v>81.310401019477098</v>
      </c>
      <c r="R11" s="6">
        <f t="shared" si="2"/>
        <v>77.520458720703701</v>
      </c>
      <c r="S11" s="6">
        <f t="shared" si="2"/>
        <v>96.2995845022906</v>
      </c>
      <c r="T11" s="6">
        <f t="shared" si="2"/>
        <v>45.880297315458499</v>
      </c>
      <c r="U11" s="6">
        <f t="shared" si="2"/>
        <v>22.527860479894599</v>
      </c>
      <c r="V11" s="6">
        <f t="shared" si="2"/>
        <v>68.6305857980837</v>
      </c>
      <c r="W11" s="6">
        <f t="shared" si="2"/>
        <v>12.6133313421339</v>
      </c>
      <c r="X11" s="6">
        <f t="shared" si="2"/>
        <v>31.516982835362398</v>
      </c>
      <c r="Y11" s="6">
        <f t="shared" si="2"/>
        <v>80.248172487451598</v>
      </c>
      <c r="Z11" s="6">
        <f t="shared" si="2"/>
        <v>70.122838782973005</v>
      </c>
      <c r="AA11" s="6">
        <f t="shared" si="2"/>
        <v>39.3162221595489</v>
      </c>
      <c r="AB11" s="6" t="str">
        <f t="shared" si="2"/>
        <v/>
      </c>
      <c r="AC11" s="6">
        <f t="shared" si="2"/>
        <v>51.338332305063801</v>
      </c>
      <c r="AD11" s="6">
        <f t="shared" si="2"/>
        <v>37.1929983538488</v>
      </c>
      <c r="AE11" s="6" t="str">
        <f t="shared" si="2"/>
        <v/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E2613"/>
  <sheetViews>
    <sheetView topLeftCell="A115" zoomScaleNormal="100" workbookViewId="0">
      <selection activeCell="B131" sqref="B131"/>
    </sheetView>
  </sheetViews>
  <sheetFormatPr defaultRowHeight="14.4" x14ac:dyDescent="0.3"/>
  <cols>
    <col min="1" max="1" width="24.5546875" customWidth="1"/>
    <col min="2" max="2" width="10.5546875" customWidth="1"/>
    <col min="3" max="3" width="9.21875" bestFit="1" customWidth="1"/>
    <col min="4" max="4" width="9.5546875" bestFit="1" customWidth="1"/>
    <col min="5" max="5" width="9.21875" bestFit="1" customWidth="1"/>
    <col min="6" max="8" width="9.5546875" bestFit="1" customWidth="1"/>
    <col min="9" max="9" width="9.21875" bestFit="1" customWidth="1"/>
    <col min="10" max="11" width="9.5546875" bestFit="1" customWidth="1"/>
    <col min="12" max="15" width="9.21875" bestFit="1" customWidth="1"/>
    <col min="16" max="17" width="9.5546875" bestFit="1" customWidth="1"/>
    <col min="18" max="19" width="9.21875" bestFit="1" customWidth="1"/>
    <col min="20" max="20" width="9.5546875" bestFit="1" customWidth="1"/>
    <col min="21" max="21" width="9.21875" bestFit="1" customWidth="1"/>
    <col min="22" max="22" width="9.33203125" style="1" bestFit="1" customWidth="1"/>
    <col min="23" max="24" width="9.21875" bestFit="1" customWidth="1"/>
    <col min="25" max="25" width="9.5546875" bestFit="1" customWidth="1"/>
    <col min="26" max="27" width="9.21875" bestFit="1" customWidth="1"/>
    <col min="28" max="28" width="9.5546875" bestFit="1" customWidth="1"/>
    <col min="29" max="31" width="9.21875" bestFit="1" customWidth="1"/>
  </cols>
  <sheetData>
    <row r="1" spans="1:31" x14ac:dyDescent="0.3">
      <c r="A1" s="2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</row>
    <row r="2" spans="1:31" x14ac:dyDescent="0.3">
      <c r="A2" s="2" cm="1">
        <f t="array" ref="A2:A122">_xll.FDS(C1,"JULIAN(P_PRICE_RETURNS_PR('52W',2,-10AY,0,AM).dates)")</f>
        <v>42263</v>
      </c>
      <c r="B2" s="63" cm="1">
        <f t="array" ref="B2:B122">_xll.FDSB(B1,"P_PRICE_RETURNS_PR('52W',2,-10AY,0,AM)")</f>
        <v>22.776329</v>
      </c>
      <c r="C2" s="63" cm="1">
        <f t="array" ref="C2:C122">_xll.FDSB(C1,"P_PRICE_RETURNS_PR('52W',2,-10AY,0,AM)")</f>
        <v>-2.7207314999999999</v>
      </c>
      <c r="D2" s="63" cm="1">
        <f t="array" ref="D2:D122">_xll.FDSB(D1,"P_PRICE_RETURNS_PR('52W',2,-10AY,0,AM)")</f>
        <v>17.381584</v>
      </c>
      <c r="E2" s="63" cm="1">
        <f t="array" ref="E2:E122">_xll.FDSB(E1,"P_PRICE_RETURNS_PR('52W',2,-10AY,0,AM)")</f>
        <v>13.033735</v>
      </c>
      <c r="F2" s="63" cm="1">
        <f t="array" ref="F2:F122">_xll.FDSB(F1,"P_PRICE_RETURNS_PR('52W',2,-10AY,0,AM)")</f>
        <v>60.907375000000002</v>
      </c>
      <c r="G2" s="63" cm="1">
        <f t="array" ref="G2:G122">_xll.FDSB(G1,"P_PRICE_RETURNS_PR('52W',2,-10AY,0,AM)")</f>
        <v>51.984859999999998</v>
      </c>
      <c r="H2" s="63" cm="1">
        <f t="array" ref="H2:H122">_xll.FDSB(H1,"P_PRICE_RETURNS_PR('52W',2,-10AY,0,AM)")</f>
        <v>22.831226000000001</v>
      </c>
      <c r="I2" s="63" t="str" cm="1">
        <f t="array" ref="I2:I122">_xll.FDSB(I1,"P_PRICE_RETURNS_PR('52W',2,-10AY,0,AM)")</f>
        <v/>
      </c>
      <c r="J2" s="63" cm="1">
        <f t="array" ref="J2:J122">_xll.FDSB(J1,"P_PRICE_RETURNS_PR('52W',2,-10AY,0,AM)")</f>
        <v>0.57910680000000003</v>
      </c>
      <c r="K2" s="63" cm="1">
        <f t="array" ref="K2:K122">_xll.FDSB(K1,"P_PRICE_RETURNS_PR('52W',2,-10AY,0,AM)")</f>
        <v>9.1489550000000008</v>
      </c>
      <c r="L2" s="63" cm="1">
        <f t="array" ref="L2:L122">_xll.FDSB(L1,"P_PRICE_RETURNS_PR('52W',2,-10AY,0,AM)")</f>
        <v>-4.4055103999999998</v>
      </c>
      <c r="M2" s="63" cm="1">
        <f t="array" ref="M2:M122">_xll.FDSB(M1,"P_PRICE_RETURNS_PR('52W',2,-10AY,0,AM)")</f>
        <v>-5.8679699999999997</v>
      </c>
      <c r="N2" s="63" cm="1">
        <f t="array" ref="N2:N122">_xll.FDSB(N1,"P_PRICE_RETURNS_PR('52W',2,-10AY,0,AM)")</f>
        <v>9.7614649999999994</v>
      </c>
      <c r="O2" s="63" cm="1">
        <f t="array" ref="O2:O122">_xll.FDSB(O1,"P_PRICE_RETURNS_PR('52W',2,-10AY,0,AM)")</f>
        <v>-13.12542</v>
      </c>
      <c r="P2" s="63" cm="1">
        <f t="array" ref="P2:P122">_xll.FDSB(P1,"P_PRICE_RETURNS_PR('52W',2,-10AY,0,AM)")</f>
        <v>12.149024000000001</v>
      </c>
      <c r="Q2" s="63" cm="1">
        <f t="array" ref="Q2:Q122">_xll.FDSB(Q1,"P_PRICE_RETURNS_PR('52W',2,-10AY,0,AM)")</f>
        <v>31.877731000000001</v>
      </c>
      <c r="R2" s="63" cm="1">
        <f t="array" ref="R2:R122">_xll.FDSB(R1,"P_PRICE_RETURNS_PR('52W',2,-10AY,0,AM)")</f>
        <v>31.605374999999999</v>
      </c>
      <c r="S2" s="63" cm="1">
        <f t="array" ref="S2:S122">_xll.FDSB(S1,"P_PRICE_RETURNS_PR('52W',2,-10AY,0,AM)")</f>
        <v>21.914695999999999</v>
      </c>
      <c r="T2" s="63" cm="1">
        <f t="array" ref="T2:T122">_xll.FDSB(T1,"P_PRICE_RETURNS_PR('52W',2,-10AY,0,AM)")</f>
        <v>59.453890000000001</v>
      </c>
      <c r="U2" s="63" cm="1">
        <f t="array" ref="U2:U122">_xll.FDSB(U1,"P_PRICE_RETURNS_PR('52W',2,-10AY,0,AM)")</f>
        <v>-21.230077999999999</v>
      </c>
      <c r="V2" s="63" cm="1">
        <f t="array" ref="V2:V122">_xll.FDSB(V1,"P_PRICE_RETURNS_PR('52W',2,-10AY,0,AM)")</f>
        <v>-8.0571169999999999</v>
      </c>
      <c r="W2" s="63" cm="1">
        <f t="array" ref="W2:W122">_xll.FDSB(W1,"P_PRICE_RETURNS_PR('52W',2,-10AY,0,AM)")</f>
        <v>18.635487000000001</v>
      </c>
      <c r="X2" s="63" cm="1">
        <f t="array" ref="X2:X122">_xll.FDSB(X1,"P_PRICE_RETURNS_PR('52W',2,-10AY,0,AM)")</f>
        <v>33.220460000000003</v>
      </c>
      <c r="Y2" s="63" t="str" cm="1">
        <f t="array" ref="Y2:Y122">_xll.FDSB(Y1,"P_PRICE_RETURNS_PR('52W',2,-10AY,0,AM)")</f>
        <v/>
      </c>
      <c r="Z2" s="63" cm="1">
        <f t="array" ref="Z2:Z122">_xll.FDSB(Z1,"P_PRICE_RETURNS_PR('52W',2,-10AY,0,AM)")</f>
        <v>4.7413825999999997</v>
      </c>
      <c r="AA2" s="63" t="str" cm="1">
        <f t="array" ref="AA2:AA122">_xll.FDSB(AA1,"P_PRICE_RETURNS_PR('52W',2,-10AY,0,AM)")</f>
        <v/>
      </c>
      <c r="AB2" s="63" cm="1">
        <f t="array" ref="AB2:AB122">_xll.FDSB(AB1,"P_PRICE_RETURNS_PR('52W',2,-10AY,0,AM)")</f>
        <v>-1.0806739000000001</v>
      </c>
      <c r="AC2" s="63" cm="1">
        <f t="array" ref="AC2:AC122">_xll.FDSB(AC1,"P_PRICE_RETURNS_PR('52W',2,-10AY,0,AM)")</f>
        <v>-14.00165</v>
      </c>
      <c r="AD2" s="63" cm="1">
        <f t="array" ref="AD2:AD122">_xll.FDSB(AD1,"P_PRICE_RETURNS_PR('52W',2,-10AY,0,AM)")</f>
        <v>-3.0003725999999999</v>
      </c>
      <c r="AE2" s="63" cm="1">
        <f t="array" ref="AE2:AE122">_xll.FDSB(AE1,"P_PRICE_RETURNS_PR('52W',2,-10AY,0,AM)")</f>
        <v>0.1396656</v>
      </c>
    </row>
    <row r="3" spans="1:31" x14ac:dyDescent="0.3">
      <c r="A3" s="2">
        <v>42293</v>
      </c>
      <c r="B3" s="63">
        <v>62.374104000000003</v>
      </c>
      <c r="C3" s="63">
        <v>14.140964</v>
      </c>
      <c r="D3" s="64">
        <v>17.317330999999999</v>
      </c>
      <c r="E3" s="64">
        <v>29.501617</v>
      </c>
      <c r="F3" s="64">
        <v>88.456710000000001</v>
      </c>
      <c r="G3" s="64">
        <v>62.154494999999997</v>
      </c>
      <c r="H3" s="64">
        <v>34.297134</v>
      </c>
      <c r="I3" s="64" t="str">
        <v/>
      </c>
      <c r="J3" s="64">
        <v>0.29159784</v>
      </c>
      <c r="K3" s="64">
        <v>16.845585</v>
      </c>
      <c r="L3" s="64">
        <v>-0.66072940000000002</v>
      </c>
      <c r="M3" s="64">
        <v>0.88884830000000004</v>
      </c>
      <c r="N3" s="64">
        <v>16.40935</v>
      </c>
      <c r="O3" s="64">
        <v>-18.236142999999998</v>
      </c>
      <c r="P3" s="64">
        <v>30.022262999999999</v>
      </c>
      <c r="Q3" s="64">
        <v>35.306297000000001</v>
      </c>
      <c r="R3" s="64">
        <v>50.818207000000001</v>
      </c>
      <c r="S3" s="64">
        <v>38.774430000000002</v>
      </c>
      <c r="T3" s="64">
        <v>91.576070000000001</v>
      </c>
      <c r="U3" s="64">
        <v>-5.9660316</v>
      </c>
      <c r="V3" s="65">
        <v>4.4474125000000004</v>
      </c>
      <c r="W3" s="3">
        <v>29.171444000000001</v>
      </c>
      <c r="X3" s="3">
        <v>40.954006</v>
      </c>
      <c r="Y3" s="3" t="str">
        <v/>
      </c>
      <c r="Z3" s="3">
        <v>10.41832</v>
      </c>
      <c r="AA3" s="3" t="str">
        <v/>
      </c>
      <c r="AB3" s="3">
        <v>1.4729857</v>
      </c>
      <c r="AC3" s="3">
        <v>-6.0571849999999996</v>
      </c>
      <c r="AD3" s="3">
        <v>15.207445</v>
      </c>
      <c r="AE3" s="3">
        <v>8.7650179999999995</v>
      </c>
    </row>
    <row r="4" spans="1:31" x14ac:dyDescent="0.3">
      <c r="A4" s="2">
        <v>42324</v>
      </c>
      <c r="B4" s="63">
        <v>56.267487000000003</v>
      </c>
      <c r="C4" s="63">
        <v>11.34845</v>
      </c>
      <c r="D4" s="64">
        <v>1.6949533999999999</v>
      </c>
      <c r="E4" s="64">
        <v>35.164535999999998</v>
      </c>
      <c r="F4" s="64">
        <v>97.611469999999997</v>
      </c>
      <c r="G4" s="64">
        <v>38.172004999999999</v>
      </c>
      <c r="H4" s="64">
        <v>38.942314000000003</v>
      </c>
      <c r="I4" s="64" t="str">
        <v/>
      </c>
      <c r="J4" s="64">
        <v>-17.152470000000001</v>
      </c>
      <c r="K4" s="64">
        <v>3.2490014999999999</v>
      </c>
      <c r="L4" s="64">
        <v>-8.3974720000000005</v>
      </c>
      <c r="M4" s="64">
        <v>-5.3516864999999996</v>
      </c>
      <c r="N4" s="64">
        <v>13.318872000000001</v>
      </c>
      <c r="O4" s="64">
        <v>-28.504515000000001</v>
      </c>
      <c r="P4" s="64">
        <v>13.290929999999999</v>
      </c>
      <c r="Q4" s="64">
        <v>23.84075</v>
      </c>
      <c r="R4" s="64">
        <v>27.711714000000001</v>
      </c>
      <c r="S4" s="64">
        <v>17.78735</v>
      </c>
      <c r="T4" s="64">
        <v>101.909325</v>
      </c>
      <c r="U4" s="64">
        <v>-11.968493</v>
      </c>
      <c r="V4" s="65">
        <v>-3.7070215000000002</v>
      </c>
      <c r="W4" s="3">
        <v>17.992138000000001</v>
      </c>
      <c r="X4" s="3">
        <v>25.550293</v>
      </c>
      <c r="Y4" s="3" t="str">
        <v/>
      </c>
      <c r="Z4" s="3">
        <v>-3.1138957</v>
      </c>
      <c r="AA4" s="3" t="str">
        <v/>
      </c>
      <c r="AB4" s="3">
        <v>2.9337882999999998</v>
      </c>
      <c r="AC4" s="3">
        <v>-11.727911000000001</v>
      </c>
      <c r="AD4" s="3">
        <v>7.4147463</v>
      </c>
      <c r="AE4" s="3">
        <v>-3.1375468</v>
      </c>
    </row>
    <row r="5" spans="1:31" x14ac:dyDescent="0.3">
      <c r="A5" s="2">
        <v>42354</v>
      </c>
      <c r="B5" s="63">
        <v>74.290379999999999</v>
      </c>
      <c r="C5" s="63">
        <v>27.679241000000001</v>
      </c>
      <c r="D5" s="64">
        <v>6.0772060000000003</v>
      </c>
      <c r="E5" s="64">
        <v>55.891669999999998</v>
      </c>
      <c r="F5" s="64">
        <v>129.02802</v>
      </c>
      <c r="G5" s="64">
        <v>50.139153</v>
      </c>
      <c r="H5" s="64">
        <v>42.977642000000003</v>
      </c>
      <c r="I5" s="64" t="str">
        <v/>
      </c>
      <c r="J5" s="64">
        <v>18.553173000000001</v>
      </c>
      <c r="K5" s="64">
        <v>11.400247</v>
      </c>
      <c r="L5" s="64">
        <v>-6.4702630000000001</v>
      </c>
      <c r="M5" s="64">
        <v>-2.8908670000000001</v>
      </c>
      <c r="N5" s="64">
        <v>18.69961</v>
      </c>
      <c r="O5" s="64">
        <v>-25.298904</v>
      </c>
      <c r="P5" s="64">
        <v>40.867330000000003</v>
      </c>
      <c r="Q5" s="64">
        <v>27.889156</v>
      </c>
      <c r="R5" s="64">
        <v>26.934432999999999</v>
      </c>
      <c r="S5" s="64">
        <v>21.917556999999999</v>
      </c>
      <c r="T5" s="64">
        <v>171.29343</v>
      </c>
      <c r="U5" s="64">
        <v>-5.2211759999999998</v>
      </c>
      <c r="V5" s="65">
        <v>5.4752109999999998</v>
      </c>
      <c r="W5" s="3">
        <v>23.796987999999999</v>
      </c>
      <c r="X5" s="3">
        <v>39.703560000000003</v>
      </c>
      <c r="Y5" s="3" t="str">
        <v/>
      </c>
      <c r="Z5" s="3">
        <v>-8.7388399999999997</v>
      </c>
      <c r="AA5" s="3" t="str">
        <v/>
      </c>
      <c r="AB5" s="3">
        <v>7.4509024999999998</v>
      </c>
      <c r="AC5" s="3">
        <v>-6.3857793999999997</v>
      </c>
      <c r="AD5" s="3">
        <v>3.1343817999999999</v>
      </c>
      <c r="AE5" s="3">
        <v>-7.4223160000000004</v>
      </c>
    </row>
    <row r="6" spans="1:31" x14ac:dyDescent="0.3">
      <c r="A6" s="2">
        <v>42384</v>
      </c>
      <c r="B6" s="63">
        <v>40.595100000000002</v>
      </c>
      <c r="C6" s="63">
        <v>15.17117</v>
      </c>
      <c r="D6" s="64">
        <v>-7.5260819999999997</v>
      </c>
      <c r="E6" s="64">
        <v>40.967440000000003</v>
      </c>
      <c r="F6" s="64">
        <v>98.703599999999994</v>
      </c>
      <c r="G6" s="64">
        <v>19.835364999999999</v>
      </c>
      <c r="H6" s="64">
        <v>28.251183000000001</v>
      </c>
      <c r="I6" s="64" t="str">
        <v/>
      </c>
      <c r="J6" s="64">
        <v>6.8379519999999996</v>
      </c>
      <c r="K6" s="64">
        <v>7.5674057000000001</v>
      </c>
      <c r="L6" s="64">
        <v>-14.527714</v>
      </c>
      <c r="M6" s="64">
        <v>-18.72372</v>
      </c>
      <c r="N6" s="64">
        <v>6.5875409999999999</v>
      </c>
      <c r="O6" s="64">
        <v>-27.160423000000002</v>
      </c>
      <c r="P6" s="64">
        <v>8.1984879999999993</v>
      </c>
      <c r="Q6" s="64">
        <v>19.575904999999999</v>
      </c>
      <c r="R6" s="64">
        <v>14.297354</v>
      </c>
      <c r="S6" s="64">
        <v>8.6371179999999992</v>
      </c>
      <c r="T6" s="64">
        <v>124.94462</v>
      </c>
      <c r="U6" s="64">
        <v>-9.7640809999999991</v>
      </c>
      <c r="V6" s="65">
        <v>-2.5363623999999998</v>
      </c>
      <c r="W6" s="3">
        <v>12.746024</v>
      </c>
      <c r="X6" s="3">
        <v>20.432568</v>
      </c>
      <c r="Y6" s="3" t="str">
        <v/>
      </c>
      <c r="Z6" s="3">
        <v>-5.4721174000000001</v>
      </c>
      <c r="AA6" s="3" t="str">
        <v/>
      </c>
      <c r="AB6" s="3">
        <v>-3.7118912000000002</v>
      </c>
      <c r="AC6" s="3">
        <v>-13.814819</v>
      </c>
      <c r="AD6" s="3">
        <v>-13.721734</v>
      </c>
      <c r="AE6" s="3">
        <v>-25.694369999999999</v>
      </c>
    </row>
    <row r="7" spans="1:31" x14ac:dyDescent="0.3">
      <c r="A7" s="2">
        <v>42416</v>
      </c>
      <c r="B7" s="63">
        <v>22.970258999999999</v>
      </c>
      <c r="C7" s="63">
        <v>20.474995</v>
      </c>
      <c r="D7" s="64">
        <v>-22.548258000000001</v>
      </c>
      <c r="E7" s="64">
        <v>30.205393000000001</v>
      </c>
      <c r="F7" s="64">
        <v>36.474345999999997</v>
      </c>
      <c r="G7" s="64">
        <v>15.989839999999999</v>
      </c>
      <c r="H7" s="64">
        <v>34.156334000000001</v>
      </c>
      <c r="I7" s="64" t="str">
        <v/>
      </c>
      <c r="J7" s="64">
        <v>-23.850418000000001</v>
      </c>
      <c r="K7" s="64">
        <v>2.5537252000000001</v>
      </c>
      <c r="L7" s="64">
        <v>-13.334232</v>
      </c>
      <c r="M7" s="64">
        <v>-17.476590000000002</v>
      </c>
      <c r="N7" s="64">
        <v>0.48366785000000001</v>
      </c>
      <c r="O7" s="64">
        <v>-21.072929999999999</v>
      </c>
      <c r="P7" s="64">
        <v>6.9800614999999997</v>
      </c>
      <c r="Q7" s="64">
        <v>6.6611409999999998</v>
      </c>
      <c r="R7" s="64">
        <v>6.0210824000000001</v>
      </c>
      <c r="S7" s="64">
        <v>-0.38367509999999999</v>
      </c>
      <c r="T7" s="64">
        <v>33.73753</v>
      </c>
      <c r="U7" s="64">
        <v>-9.8515329999999999</v>
      </c>
      <c r="V7" s="65">
        <v>5.7709454999999998</v>
      </c>
      <c r="W7" s="3">
        <v>2.4613857000000001</v>
      </c>
      <c r="X7" s="3">
        <v>8.9042779999999997</v>
      </c>
      <c r="Y7" s="3" t="str">
        <v/>
      </c>
      <c r="Z7" s="3">
        <v>-4.4311166000000002</v>
      </c>
      <c r="AA7" s="3" t="str">
        <v/>
      </c>
      <c r="AB7" s="3">
        <v>-25.352657000000001</v>
      </c>
      <c r="AC7" s="3">
        <v>-1.8775344</v>
      </c>
      <c r="AD7" s="3">
        <v>-13.569528</v>
      </c>
      <c r="AE7" s="3">
        <v>-25.946570000000001</v>
      </c>
    </row>
    <row r="8" spans="1:31" x14ac:dyDescent="0.3">
      <c r="A8" s="2">
        <v>42445</v>
      </c>
      <c r="B8" s="63">
        <v>46.454227000000003</v>
      </c>
      <c r="C8" s="63">
        <v>34.330390000000001</v>
      </c>
      <c r="D8" s="64">
        <v>-13.622999</v>
      </c>
      <c r="E8" s="64">
        <v>34.847940000000001</v>
      </c>
      <c r="F8" s="64">
        <v>53.815449999999998</v>
      </c>
      <c r="G8" s="64">
        <v>16.212081999999999</v>
      </c>
      <c r="H8" s="64">
        <v>43.691563000000002</v>
      </c>
      <c r="I8" s="64" t="str">
        <v/>
      </c>
      <c r="J8" s="64">
        <v>13.403153</v>
      </c>
      <c r="K8" s="64">
        <v>10.320854000000001</v>
      </c>
      <c r="L8" s="64">
        <v>-4.212904</v>
      </c>
      <c r="M8" s="64">
        <v>-5.9145510000000003</v>
      </c>
      <c r="N8" s="64">
        <v>-2.1110414999999998</v>
      </c>
      <c r="O8" s="64">
        <v>-15.995025999999999</v>
      </c>
      <c r="P8" s="64">
        <v>11.530006</v>
      </c>
      <c r="Q8" s="64">
        <v>4.6682595999999998</v>
      </c>
      <c r="R8" s="64">
        <v>8.3697909999999993</v>
      </c>
      <c r="S8" s="64">
        <v>2.2020936</v>
      </c>
      <c r="T8" s="64">
        <v>64.810455000000005</v>
      </c>
      <c r="U8" s="64">
        <v>1.3232588999999999</v>
      </c>
      <c r="V8" s="65">
        <v>9.4742774999999995</v>
      </c>
      <c r="W8" s="3">
        <v>3.8230300000000002</v>
      </c>
      <c r="X8" s="3">
        <v>14.269102</v>
      </c>
      <c r="Y8" s="3" t="str">
        <v/>
      </c>
      <c r="Z8" s="3">
        <v>-1.2504934999999999</v>
      </c>
      <c r="AA8" s="3" t="str">
        <v/>
      </c>
      <c r="AB8" s="3">
        <v>-16.432141999999999</v>
      </c>
      <c r="AC8" s="3">
        <v>0.70930720000000003</v>
      </c>
      <c r="AD8" s="3">
        <v>-13.127345</v>
      </c>
      <c r="AE8" s="3">
        <v>-20.166581999999998</v>
      </c>
    </row>
    <row r="9" spans="1:31" x14ac:dyDescent="0.3">
      <c r="A9" s="2">
        <v>42475</v>
      </c>
      <c r="B9" s="63">
        <v>66.753619999999998</v>
      </c>
      <c r="C9" s="63">
        <v>35.281170000000003</v>
      </c>
      <c r="D9" s="64">
        <v>-11.752838000000001</v>
      </c>
      <c r="E9" s="64">
        <v>44.166789999999999</v>
      </c>
      <c r="F9" s="64">
        <v>63.225969999999997</v>
      </c>
      <c r="G9" s="64">
        <v>25.040388</v>
      </c>
      <c r="H9" s="64">
        <v>32.567562000000002</v>
      </c>
      <c r="I9" s="64" t="str">
        <v/>
      </c>
      <c r="J9" s="64">
        <v>22.460663</v>
      </c>
      <c r="K9" s="64">
        <v>15.162361000000001</v>
      </c>
      <c r="L9" s="64">
        <v>0.51852465000000003</v>
      </c>
      <c r="M9" s="64">
        <v>-5.2902402999999998</v>
      </c>
      <c r="N9" s="64">
        <v>-0.91317296000000003</v>
      </c>
      <c r="O9" s="64">
        <v>-10.874253</v>
      </c>
      <c r="P9" s="64">
        <v>5.1184297000000001</v>
      </c>
      <c r="Q9" s="64">
        <v>5.1662087000000003</v>
      </c>
      <c r="R9" s="64">
        <v>22.790610999999998</v>
      </c>
      <c r="S9" s="64">
        <v>9.1315749999999998</v>
      </c>
      <c r="T9" s="64">
        <v>64.171710000000004</v>
      </c>
      <c r="U9" s="64">
        <v>-2.5093555E-2</v>
      </c>
      <c r="V9" s="65">
        <v>12.810993</v>
      </c>
      <c r="W9" s="3">
        <v>3.8602948000000001</v>
      </c>
      <c r="X9" s="3">
        <v>21.442889999999998</v>
      </c>
      <c r="Y9" s="3" t="str">
        <v/>
      </c>
      <c r="Z9" s="3">
        <v>-0.40461419999999998</v>
      </c>
      <c r="AA9" s="3" t="str">
        <v/>
      </c>
      <c r="AB9" s="3">
        <v>-9.3460380000000001</v>
      </c>
      <c r="AC9" s="3">
        <v>2.7912854999999999</v>
      </c>
      <c r="AD9" s="3">
        <v>-8.5916580000000007</v>
      </c>
      <c r="AE9" s="3">
        <v>-33.703631999999999</v>
      </c>
    </row>
    <row r="10" spans="1:31" x14ac:dyDescent="0.3">
      <c r="A10" s="2">
        <v>42506</v>
      </c>
      <c r="B10" s="63">
        <v>101.30974999999999</v>
      </c>
      <c r="C10" s="63">
        <v>10.237503</v>
      </c>
      <c r="D10" s="64">
        <v>-25.602644000000002</v>
      </c>
      <c r="E10" s="64">
        <v>33.634650000000001</v>
      </c>
      <c r="F10" s="64">
        <v>66.82159</v>
      </c>
      <c r="G10" s="64">
        <v>12.9475</v>
      </c>
      <c r="H10" s="64">
        <v>47.562800000000003</v>
      </c>
      <c r="I10" s="64" t="str">
        <v/>
      </c>
      <c r="J10" s="64">
        <v>-16.295618000000001</v>
      </c>
      <c r="K10" s="64">
        <v>1.839459</v>
      </c>
      <c r="L10" s="64">
        <v>-2.347505</v>
      </c>
      <c r="M10" s="64">
        <v>-8.0489929999999994</v>
      </c>
      <c r="N10" s="64">
        <v>-3.7527143999999999</v>
      </c>
      <c r="O10" s="64">
        <v>-14.156097000000001</v>
      </c>
      <c r="P10" s="64">
        <v>-1.4787494999999999</v>
      </c>
      <c r="Q10" s="64">
        <v>10.202813000000001</v>
      </c>
      <c r="R10" s="64">
        <v>12.631321</v>
      </c>
      <c r="S10" s="64">
        <v>3.9111495000000001</v>
      </c>
      <c r="T10" s="64">
        <v>1.7269730000000001</v>
      </c>
      <c r="U10" s="64">
        <v>6.2714577</v>
      </c>
      <c r="V10" s="65">
        <v>15.225576999999999</v>
      </c>
      <c r="W10" s="3">
        <v>1.7701149</v>
      </c>
      <c r="X10" s="3">
        <v>21.84713</v>
      </c>
      <c r="Y10" s="3" t="str">
        <v/>
      </c>
      <c r="Z10" s="3">
        <v>-1.7561376</v>
      </c>
      <c r="AA10" s="3" t="str">
        <v/>
      </c>
      <c r="AB10" s="3">
        <v>-13.716279999999999</v>
      </c>
      <c r="AC10" s="3">
        <v>4.1956663000000001</v>
      </c>
      <c r="AD10" s="3">
        <v>-4.3066319999999996</v>
      </c>
      <c r="AE10" s="3">
        <v>-38.342196999999999</v>
      </c>
    </row>
    <row r="11" spans="1:31" x14ac:dyDescent="0.3">
      <c r="A11" s="2">
        <v>42537</v>
      </c>
      <c r="B11" s="63">
        <v>126.0926</v>
      </c>
      <c r="C11" s="63">
        <v>13.007891000000001</v>
      </c>
      <c r="D11" s="64">
        <v>-21.985423999999998</v>
      </c>
      <c r="E11" s="64">
        <v>32.921622999999997</v>
      </c>
      <c r="F11" s="64">
        <v>67.932869999999994</v>
      </c>
      <c r="G11" s="64">
        <v>13.467072999999999</v>
      </c>
      <c r="H11" s="64">
        <v>41.117690000000003</v>
      </c>
      <c r="I11" s="64" t="str">
        <v/>
      </c>
      <c r="J11" s="64">
        <v>-13.902509999999999</v>
      </c>
      <c r="K11" s="64">
        <v>16.700458999999999</v>
      </c>
      <c r="L11" s="64">
        <v>1.6319513000000001</v>
      </c>
      <c r="M11" s="64">
        <v>-12.084389</v>
      </c>
      <c r="N11" s="64">
        <v>-6.4157190000000002</v>
      </c>
      <c r="O11" s="64">
        <v>1.5382051000000001</v>
      </c>
      <c r="P11" s="64">
        <v>9.8640799999999995</v>
      </c>
      <c r="Q11" s="64">
        <v>-10.129541</v>
      </c>
      <c r="R11" s="64">
        <v>14.347970999999999</v>
      </c>
      <c r="S11" s="64">
        <v>0.66974162999999998</v>
      </c>
      <c r="T11" s="64">
        <v>0.1755476</v>
      </c>
      <c r="U11" s="64">
        <v>11.641634</v>
      </c>
      <c r="V11" s="65">
        <v>22.118245999999999</v>
      </c>
      <c r="W11" s="3">
        <v>14.611243999999999</v>
      </c>
      <c r="X11" s="3">
        <v>17.900585</v>
      </c>
      <c r="Y11" s="3" t="str">
        <v/>
      </c>
      <c r="Z11" s="3">
        <v>-5.3137245000000002</v>
      </c>
      <c r="AA11" s="3" t="str">
        <v/>
      </c>
      <c r="AB11" s="3">
        <v>-23.162264</v>
      </c>
      <c r="AC11" s="3">
        <v>9.0924259999999997</v>
      </c>
      <c r="AD11" s="3">
        <v>14.15056</v>
      </c>
      <c r="AE11" s="3">
        <v>-33.252845999999998</v>
      </c>
    </row>
    <row r="12" spans="1:31" x14ac:dyDescent="0.3">
      <c r="A12" s="2">
        <v>42566</v>
      </c>
      <c r="B12" s="63">
        <v>170.62639999999999</v>
      </c>
      <c r="C12" s="63">
        <v>20.615349999999999</v>
      </c>
      <c r="D12" s="64">
        <v>-20.515877</v>
      </c>
      <c r="E12" s="64">
        <v>25.972664000000002</v>
      </c>
      <c r="F12" s="64">
        <v>59.465730000000001</v>
      </c>
      <c r="G12" s="64">
        <v>23.912407000000002</v>
      </c>
      <c r="H12" s="64">
        <v>30.191624000000001</v>
      </c>
      <c r="I12" s="64" t="str">
        <v/>
      </c>
      <c r="J12" s="64">
        <v>-16.242308000000001</v>
      </c>
      <c r="K12" s="64">
        <v>27.104831999999998</v>
      </c>
      <c r="L12" s="64">
        <v>2.3560762</v>
      </c>
      <c r="M12" s="64">
        <v>4.0005683999999997</v>
      </c>
      <c r="N12" s="64">
        <v>-4.4817629999999999</v>
      </c>
      <c r="O12" s="64">
        <v>3.0614734000000001</v>
      </c>
      <c r="P12" s="64">
        <v>23.565339999999999</v>
      </c>
      <c r="Q12" s="64">
        <v>-4.7020854999999999</v>
      </c>
      <c r="R12" s="64">
        <v>12.626659</v>
      </c>
      <c r="S12" s="64">
        <v>-3.7780821000000002</v>
      </c>
      <c r="T12" s="64">
        <v>0.26495457</v>
      </c>
      <c r="U12" s="64">
        <v>19.115507000000001</v>
      </c>
      <c r="V12" s="65">
        <v>26.135242000000002</v>
      </c>
      <c r="W12" s="3">
        <v>17.134630000000001</v>
      </c>
      <c r="X12" s="3">
        <v>18.994118</v>
      </c>
      <c r="Y12" s="3" t="str">
        <v/>
      </c>
      <c r="Z12" s="3">
        <v>-5.6197999999999997</v>
      </c>
      <c r="AA12" s="3" t="str">
        <v/>
      </c>
      <c r="AB12" s="3">
        <v>-21.721589999999999</v>
      </c>
      <c r="AC12" s="3">
        <v>8.3164215000000006</v>
      </c>
      <c r="AD12" s="3">
        <v>24.96481</v>
      </c>
      <c r="AE12" s="3">
        <v>-18.345642000000002</v>
      </c>
    </row>
    <row r="13" spans="1:31" x14ac:dyDescent="0.3">
      <c r="A13" s="2">
        <v>42598</v>
      </c>
      <c r="B13" s="63">
        <v>169.70844</v>
      </c>
      <c r="C13" s="63">
        <v>26.399183000000001</v>
      </c>
      <c r="D13" s="64">
        <v>-3.6606610000000002</v>
      </c>
      <c r="E13" s="64">
        <v>16.220617000000001</v>
      </c>
      <c r="F13" s="64">
        <v>43.746220000000001</v>
      </c>
      <c r="G13" s="64">
        <v>43.162439999999997</v>
      </c>
      <c r="H13" s="64">
        <v>30.586742000000001</v>
      </c>
      <c r="I13" s="64" t="str">
        <v/>
      </c>
      <c r="J13" s="64">
        <v>-8.0361960000000003</v>
      </c>
      <c r="K13" s="64">
        <v>44.660080000000001</v>
      </c>
      <c r="L13" s="64">
        <v>3.2755852000000001</v>
      </c>
      <c r="M13" s="64">
        <v>6.4826370000000004</v>
      </c>
      <c r="N13" s="64">
        <v>-0.33203363000000002</v>
      </c>
      <c r="O13" s="64">
        <v>3.7693262000000001</v>
      </c>
      <c r="P13" s="64">
        <v>36.666237000000002</v>
      </c>
      <c r="Q13" s="64">
        <v>-2.3291767000000001</v>
      </c>
      <c r="R13" s="64">
        <v>9.4807030000000001</v>
      </c>
      <c r="S13" s="64">
        <v>-1.5439928000000001</v>
      </c>
      <c r="T13" s="64">
        <v>-22.911089</v>
      </c>
      <c r="U13" s="64">
        <v>16.196012</v>
      </c>
      <c r="V13" s="65">
        <v>25.407803000000001</v>
      </c>
      <c r="W13" s="3">
        <v>16.539717</v>
      </c>
      <c r="X13" s="3">
        <v>16.086041999999999</v>
      </c>
      <c r="Y13" s="3" t="str">
        <v/>
      </c>
      <c r="Z13" s="3">
        <v>1.071763</v>
      </c>
      <c r="AA13" s="3" t="str">
        <v/>
      </c>
      <c r="AB13" s="3">
        <v>-13.166785000000001</v>
      </c>
      <c r="AC13" s="3">
        <v>18.408059999999999</v>
      </c>
      <c r="AD13" s="3">
        <v>39.837634999999999</v>
      </c>
      <c r="AE13" s="3">
        <v>-1.624161</v>
      </c>
    </row>
    <row r="14" spans="1:31" x14ac:dyDescent="0.3">
      <c r="A14" s="2">
        <v>42629</v>
      </c>
      <c r="B14" s="63">
        <v>175.24106</v>
      </c>
      <c r="C14" s="63">
        <v>32.788563000000003</v>
      </c>
      <c r="D14" s="64">
        <v>0.82756280000000004</v>
      </c>
      <c r="E14" s="64">
        <v>19.901730000000001</v>
      </c>
      <c r="F14" s="64">
        <v>47.617519999999999</v>
      </c>
      <c r="G14" s="64">
        <v>31.861246000000001</v>
      </c>
      <c r="H14" s="64">
        <v>38.116656999999996</v>
      </c>
      <c r="I14" s="64" t="str">
        <v/>
      </c>
      <c r="J14" s="64">
        <v>-21.677792</v>
      </c>
      <c r="K14" s="64">
        <v>41.329050000000002</v>
      </c>
      <c r="L14" s="64">
        <v>9.3754650000000002</v>
      </c>
      <c r="M14" s="64">
        <v>3.2854795000000001</v>
      </c>
      <c r="N14" s="64">
        <v>5.6717396000000004</v>
      </c>
      <c r="O14" s="64">
        <v>16.073013</v>
      </c>
      <c r="P14" s="64">
        <v>60.382725000000001</v>
      </c>
      <c r="Q14" s="64">
        <v>-4.2178272999999997</v>
      </c>
      <c r="R14" s="64">
        <v>16.448032000000001</v>
      </c>
      <c r="S14" s="64">
        <v>7.9998373999999997</v>
      </c>
      <c r="T14" s="64">
        <v>-4.4196787000000004</v>
      </c>
      <c r="U14" s="64">
        <v>17.123353999999999</v>
      </c>
      <c r="V14" s="65">
        <v>28.560627</v>
      </c>
      <c r="W14" s="3">
        <v>7.2467923000000001</v>
      </c>
      <c r="X14" s="3">
        <v>9.2149140000000003</v>
      </c>
      <c r="Y14" s="3" t="str">
        <v/>
      </c>
      <c r="Z14" s="3">
        <v>10.533035</v>
      </c>
      <c r="AA14" s="3" t="str">
        <v/>
      </c>
      <c r="AB14" s="3">
        <v>-3.7536144</v>
      </c>
      <c r="AC14" s="3">
        <v>29.900753000000002</v>
      </c>
      <c r="AD14" s="3">
        <v>39.234554000000003</v>
      </c>
      <c r="AE14" s="3">
        <v>8.515549</v>
      </c>
    </row>
    <row r="15" spans="1:31" x14ac:dyDescent="0.3">
      <c r="A15" s="2">
        <v>42657</v>
      </c>
      <c r="B15" s="63">
        <v>144.03443999999999</v>
      </c>
      <c r="C15" s="63">
        <v>26.392471</v>
      </c>
      <c r="D15" s="64">
        <v>9.0111849999999993</v>
      </c>
      <c r="E15" s="64">
        <v>18.252217999999999</v>
      </c>
      <c r="F15" s="64">
        <v>51.048969999999997</v>
      </c>
      <c r="G15" s="64">
        <v>46.620083000000001</v>
      </c>
      <c r="H15" s="64">
        <v>35.941315000000003</v>
      </c>
      <c r="I15" s="64" t="str">
        <v/>
      </c>
      <c r="J15" s="64">
        <v>-9.3922980000000003</v>
      </c>
      <c r="K15" s="64">
        <v>43.043232000000003</v>
      </c>
      <c r="L15" s="64">
        <v>9.9100479999999997</v>
      </c>
      <c r="M15" s="64">
        <v>4.6886444000000003</v>
      </c>
      <c r="N15" s="64">
        <v>15.896725999999999</v>
      </c>
      <c r="O15" s="64">
        <v>17.496454</v>
      </c>
      <c r="P15" s="64">
        <v>46.998417000000003</v>
      </c>
      <c r="Q15" s="64">
        <v>2.6757002000000001</v>
      </c>
      <c r="R15" s="64">
        <v>11.926186</v>
      </c>
      <c r="S15" s="64">
        <v>7.0167539999999997</v>
      </c>
      <c r="T15" s="64">
        <v>-7.9470215</v>
      </c>
      <c r="U15" s="64">
        <v>11.803948999999999</v>
      </c>
      <c r="V15" s="65">
        <v>27.918635999999999</v>
      </c>
      <c r="W15" s="3">
        <v>1.3034224999999999</v>
      </c>
      <c r="X15" s="3">
        <v>7.2530985000000001</v>
      </c>
      <c r="Y15" s="3" t="str">
        <v/>
      </c>
      <c r="Z15" s="3">
        <v>15.952802</v>
      </c>
      <c r="AA15" s="3" t="str">
        <v/>
      </c>
      <c r="AB15" s="3">
        <v>3.8012028</v>
      </c>
      <c r="AC15" s="3">
        <v>23.235976999999998</v>
      </c>
      <c r="AD15" s="3">
        <v>27.854800999999998</v>
      </c>
      <c r="AE15" s="3">
        <v>2.3685575000000001</v>
      </c>
    </row>
    <row r="16" spans="1:31" x14ac:dyDescent="0.3">
      <c r="A16" s="2">
        <v>42690</v>
      </c>
      <c r="B16" s="63">
        <v>204.96728999999999</v>
      </c>
      <c r="C16" s="63">
        <v>14.753866</v>
      </c>
      <c r="D16" s="64">
        <v>-1.5216886999999999</v>
      </c>
      <c r="E16" s="64">
        <v>3.9391280000000002</v>
      </c>
      <c r="F16" s="64">
        <v>15.232873</v>
      </c>
      <c r="G16" s="64">
        <v>39.896009999999997</v>
      </c>
      <c r="H16" s="64">
        <v>11.822367</v>
      </c>
      <c r="I16" s="64" t="str">
        <v/>
      </c>
      <c r="J16" s="64">
        <v>-14.175706999999999</v>
      </c>
      <c r="K16" s="64">
        <v>38.478043</v>
      </c>
      <c r="L16" s="64">
        <v>17.839455000000001</v>
      </c>
      <c r="M16" s="64">
        <v>5.7634829999999999</v>
      </c>
      <c r="N16" s="64">
        <v>19.831679999999999</v>
      </c>
      <c r="O16" s="64">
        <v>27.116978</v>
      </c>
      <c r="P16" s="64">
        <v>32.450614999999999</v>
      </c>
      <c r="Q16" s="64">
        <v>-2.7458667999999999</v>
      </c>
      <c r="R16" s="64">
        <v>2.2637247999999999</v>
      </c>
      <c r="S16" s="64">
        <v>6.6564800000000002</v>
      </c>
      <c r="T16" s="64">
        <v>3.4485936000000001</v>
      </c>
      <c r="U16" s="64">
        <v>9.7573279999999993</v>
      </c>
      <c r="V16" s="65">
        <v>18.244589000000001</v>
      </c>
      <c r="W16" s="3">
        <v>-1.639837</v>
      </c>
      <c r="X16" s="3">
        <v>5.8268190000000004</v>
      </c>
      <c r="Y16" s="3" t="str">
        <v/>
      </c>
      <c r="Z16" s="3">
        <v>6.5972685999999996</v>
      </c>
      <c r="AA16" s="3" t="str">
        <v/>
      </c>
      <c r="AB16" s="3">
        <v>14.971149</v>
      </c>
      <c r="AC16" s="3">
        <v>14.121568999999999</v>
      </c>
      <c r="AD16" s="3">
        <v>25.414276000000001</v>
      </c>
      <c r="AE16" s="3">
        <v>1.5047073</v>
      </c>
    </row>
    <row r="17" spans="1:31" x14ac:dyDescent="0.3">
      <c r="A17" s="2">
        <v>42720</v>
      </c>
      <c r="B17" s="63">
        <v>205.60507000000001</v>
      </c>
      <c r="C17" s="63">
        <v>14.027047</v>
      </c>
      <c r="D17" s="64">
        <v>6.4762950000000004</v>
      </c>
      <c r="E17" s="64">
        <v>4.2815329999999996</v>
      </c>
      <c r="F17" s="64">
        <v>12.134302</v>
      </c>
      <c r="G17" s="64">
        <v>25.895035</v>
      </c>
      <c r="H17" s="64">
        <v>12.248336999999999</v>
      </c>
      <c r="I17" s="64" t="str">
        <v/>
      </c>
      <c r="J17" s="64">
        <v>-13.653999000000001</v>
      </c>
      <c r="K17" s="64">
        <v>33.894252999999999</v>
      </c>
      <c r="L17" s="64">
        <v>21.25404</v>
      </c>
      <c r="M17" s="64">
        <v>2.0501374999999999</v>
      </c>
      <c r="N17" s="64">
        <v>29.518913000000001</v>
      </c>
      <c r="O17" s="64">
        <v>21.13551</v>
      </c>
      <c r="P17" s="64">
        <v>21.505486999999999</v>
      </c>
      <c r="Q17" s="64">
        <v>-12.768155</v>
      </c>
      <c r="R17" s="64">
        <v>-1.1482835</v>
      </c>
      <c r="S17" s="64">
        <v>4.2270063999999996</v>
      </c>
      <c r="T17" s="64">
        <v>1.2883306000000001</v>
      </c>
      <c r="U17" s="64">
        <v>19.287956000000001</v>
      </c>
      <c r="V17" s="65">
        <v>13.204789</v>
      </c>
      <c r="W17" s="3">
        <v>-0.31377076999999998</v>
      </c>
      <c r="X17" s="3">
        <v>3.828776</v>
      </c>
      <c r="Y17" s="3" t="str">
        <v/>
      </c>
      <c r="Z17" s="3">
        <v>12.226020999999999</v>
      </c>
      <c r="AA17" s="3" t="str">
        <v/>
      </c>
      <c r="AB17" s="3">
        <v>29.625236999999998</v>
      </c>
      <c r="AC17" s="3">
        <v>8.0042950000000008</v>
      </c>
      <c r="AD17" s="3">
        <v>40.331122999999998</v>
      </c>
      <c r="AE17" s="3">
        <v>6.2568190000000001</v>
      </c>
    </row>
    <row r="18" spans="1:31" x14ac:dyDescent="0.3">
      <c r="A18" s="2">
        <v>42748</v>
      </c>
      <c r="B18" s="63">
        <v>256.86282</v>
      </c>
      <c r="C18" s="63">
        <v>24.737251000000001</v>
      </c>
      <c r="D18" s="64">
        <v>24.950206999999999</v>
      </c>
      <c r="E18" s="64">
        <v>15.4773</v>
      </c>
      <c r="F18" s="64">
        <v>40.447926000000002</v>
      </c>
      <c r="G18" s="64">
        <v>48.56758</v>
      </c>
      <c r="H18" s="64">
        <v>34.471916</v>
      </c>
      <c r="I18" s="64" t="str">
        <v/>
      </c>
      <c r="J18" s="64">
        <v>18.691015</v>
      </c>
      <c r="K18" s="64">
        <v>36.077404000000001</v>
      </c>
      <c r="L18" s="64">
        <v>28.237617</v>
      </c>
      <c r="M18" s="64">
        <v>16.954505999999999</v>
      </c>
      <c r="N18" s="64">
        <v>55.481147999999997</v>
      </c>
      <c r="O18" s="64">
        <v>11.567698999999999</v>
      </c>
      <c r="P18" s="64">
        <v>44.002377000000003</v>
      </c>
      <c r="Q18" s="64">
        <v>0.21671056999999999</v>
      </c>
      <c r="R18" s="64">
        <v>11.880064000000001</v>
      </c>
      <c r="S18" s="64">
        <v>22.865462999999998</v>
      </c>
      <c r="T18" s="64">
        <v>25.46922</v>
      </c>
      <c r="U18" s="64">
        <v>18.195592999999999</v>
      </c>
      <c r="V18" s="65">
        <v>21.451187000000001</v>
      </c>
      <c r="W18" s="3">
        <v>7.6228857000000003</v>
      </c>
      <c r="X18" s="3">
        <v>13.605392</v>
      </c>
      <c r="Y18" s="3" t="str">
        <v/>
      </c>
      <c r="Z18" s="3">
        <v>25.818919999999999</v>
      </c>
      <c r="AA18" s="3" t="str">
        <v/>
      </c>
      <c r="AB18" s="3">
        <v>56.804454999999997</v>
      </c>
      <c r="AC18" s="3">
        <v>14.410793</v>
      </c>
      <c r="AD18" s="3">
        <v>64.534040000000005</v>
      </c>
      <c r="AE18" s="3">
        <v>24.369001000000001</v>
      </c>
    </row>
    <row r="19" spans="1:31" x14ac:dyDescent="0.3">
      <c r="A19" s="2">
        <v>42782</v>
      </c>
      <c r="B19" s="63">
        <v>301.16539999999998</v>
      </c>
      <c r="C19" s="63">
        <v>29.610168000000002</v>
      </c>
      <c r="D19" s="64">
        <v>43.013689999999997</v>
      </c>
      <c r="E19" s="64">
        <v>17.352713000000001</v>
      </c>
      <c r="F19" s="64">
        <v>61.991954999999997</v>
      </c>
      <c r="G19" s="64">
        <v>67.420050000000003</v>
      </c>
      <c r="H19" s="64">
        <v>31.719315000000002</v>
      </c>
      <c r="I19" s="64" t="str">
        <v/>
      </c>
      <c r="J19" s="64">
        <v>73.326049999999995</v>
      </c>
      <c r="K19" s="64">
        <v>33.079729999999998</v>
      </c>
      <c r="L19" s="64">
        <v>30.476046</v>
      </c>
      <c r="M19" s="64">
        <v>18.273364999999998</v>
      </c>
      <c r="N19" s="64">
        <v>59.539413000000003</v>
      </c>
      <c r="O19" s="64">
        <v>7.5467943999999996</v>
      </c>
      <c r="P19" s="64">
        <v>52.640830000000001</v>
      </c>
      <c r="Q19" s="64">
        <v>12.039517999999999</v>
      </c>
      <c r="R19" s="64">
        <v>24.103449999999999</v>
      </c>
      <c r="S19" s="64">
        <v>27.858661999999999</v>
      </c>
      <c r="T19" s="64">
        <v>59.472189999999998</v>
      </c>
      <c r="U19" s="64">
        <v>4.9356220000000004</v>
      </c>
      <c r="V19" s="65">
        <v>18.657243999999999</v>
      </c>
      <c r="W19" s="3">
        <v>19.213915</v>
      </c>
      <c r="X19" s="3">
        <v>21.037780000000001</v>
      </c>
      <c r="Y19" s="3" t="str">
        <v/>
      </c>
      <c r="Z19" s="3">
        <v>19.350290000000001</v>
      </c>
      <c r="AA19" s="3" t="str">
        <v/>
      </c>
      <c r="AB19" s="3">
        <v>103.73882999999999</v>
      </c>
      <c r="AC19" s="3">
        <v>15.016961</v>
      </c>
      <c r="AD19" s="3">
        <v>65.378489999999999</v>
      </c>
      <c r="AE19" s="3">
        <v>37.258839999999999</v>
      </c>
    </row>
    <row r="20" spans="1:31" x14ac:dyDescent="0.3">
      <c r="A20" s="2">
        <v>42810</v>
      </c>
      <c r="B20" s="63">
        <v>215.86330000000001</v>
      </c>
      <c r="C20" s="63">
        <v>22.062550999999999</v>
      </c>
      <c r="D20" s="64">
        <v>35.572792</v>
      </c>
      <c r="E20" s="64">
        <v>14.872718000000001</v>
      </c>
      <c r="F20" s="64">
        <v>48.609543000000002</v>
      </c>
      <c r="G20" s="64">
        <v>52.08061</v>
      </c>
      <c r="H20" s="64">
        <v>24.790524999999999</v>
      </c>
      <c r="I20" s="64" t="str">
        <v/>
      </c>
      <c r="J20" s="64">
        <v>18.077777999999999</v>
      </c>
      <c r="K20" s="64">
        <v>26.494349</v>
      </c>
      <c r="L20" s="64">
        <v>24.494028</v>
      </c>
      <c r="M20" s="64">
        <v>15.431786000000001</v>
      </c>
      <c r="N20" s="64">
        <v>59.933235000000003</v>
      </c>
      <c r="O20" s="64">
        <v>6.6068172000000001</v>
      </c>
      <c r="P20" s="64">
        <v>46.755980000000001</v>
      </c>
      <c r="Q20" s="64">
        <v>20.363700000000001</v>
      </c>
      <c r="R20" s="64">
        <v>25.350474999999999</v>
      </c>
      <c r="S20" s="64">
        <v>26.192616999999998</v>
      </c>
      <c r="T20" s="64">
        <v>45.334670000000003</v>
      </c>
      <c r="U20" s="64">
        <v>2.558875</v>
      </c>
      <c r="V20" s="65">
        <v>22.887419999999999</v>
      </c>
      <c r="W20" s="3">
        <v>9.6783750000000008</v>
      </c>
      <c r="X20" s="3">
        <v>16.517294</v>
      </c>
      <c r="Y20" s="3" t="str">
        <v/>
      </c>
      <c r="Z20" s="3">
        <v>21.569465999999998</v>
      </c>
      <c r="AA20" s="3" t="str">
        <v/>
      </c>
      <c r="AB20" s="3">
        <v>92.244649999999993</v>
      </c>
      <c r="AC20" s="3">
        <v>16.025555000000001</v>
      </c>
      <c r="AD20" s="3">
        <v>69.243409999999997</v>
      </c>
      <c r="AE20" s="3">
        <v>30.657112000000001</v>
      </c>
    </row>
    <row r="21" spans="1:31" x14ac:dyDescent="0.3">
      <c r="A21" s="2">
        <v>42838</v>
      </c>
      <c r="B21" s="64">
        <v>161.76204999999999</v>
      </c>
      <c r="C21" s="64">
        <v>20.432068000000001</v>
      </c>
      <c r="D21" s="64">
        <v>28.555976999999999</v>
      </c>
      <c r="E21" s="64">
        <v>8.8442919999999994</v>
      </c>
      <c r="F21" s="64">
        <v>43.890892000000001</v>
      </c>
      <c r="G21" s="64">
        <v>34.697056000000003</v>
      </c>
      <c r="H21" s="64">
        <v>26.133382999999998</v>
      </c>
      <c r="I21" s="64" t="str">
        <v/>
      </c>
      <c r="J21" s="64">
        <v>19.435822999999999</v>
      </c>
      <c r="K21" s="64">
        <v>21.543406999999998</v>
      </c>
      <c r="L21" s="64">
        <v>13.093591</v>
      </c>
      <c r="M21" s="64">
        <v>8.1997870000000006</v>
      </c>
      <c r="N21" s="64">
        <v>40.218291999999998</v>
      </c>
      <c r="O21" s="64">
        <v>8.8511100000000003</v>
      </c>
      <c r="P21" s="64">
        <v>40.598059999999997</v>
      </c>
      <c r="Q21" s="64">
        <v>17.287337999999998</v>
      </c>
      <c r="R21" s="64">
        <v>12.328887</v>
      </c>
      <c r="S21" s="64">
        <v>17.096053999999999</v>
      </c>
      <c r="T21" s="64">
        <v>30.341995000000001</v>
      </c>
      <c r="U21" s="64">
        <v>-0.27465223999999999</v>
      </c>
      <c r="V21" s="65">
        <v>16.890812</v>
      </c>
      <c r="W21" s="3">
        <v>12.438010999999999</v>
      </c>
      <c r="X21" s="3">
        <v>11.412775</v>
      </c>
      <c r="Y21" s="3" t="str">
        <v/>
      </c>
      <c r="Z21" s="3">
        <v>12.831486</v>
      </c>
      <c r="AA21" s="3" t="str">
        <v/>
      </c>
      <c r="AB21" s="3">
        <v>64.363799999999998</v>
      </c>
      <c r="AC21" s="3">
        <v>12.684846</v>
      </c>
      <c r="AD21" s="3">
        <v>64.766266000000002</v>
      </c>
      <c r="AE21" s="3">
        <v>23.744523999999998</v>
      </c>
    </row>
    <row r="22" spans="1:31" x14ac:dyDescent="0.3">
      <c r="A22" s="2">
        <v>42871</v>
      </c>
      <c r="B22" s="64">
        <v>226.58505</v>
      </c>
      <c r="C22" s="64">
        <v>38.214910000000003</v>
      </c>
      <c r="D22" s="64">
        <v>68.768950000000004</v>
      </c>
      <c r="E22" s="64">
        <v>32.084071999999999</v>
      </c>
      <c r="F22" s="64">
        <v>35.939822999999997</v>
      </c>
      <c r="G22" s="64">
        <v>71.51097</v>
      </c>
      <c r="H22" s="64">
        <v>26.215553</v>
      </c>
      <c r="I22" s="64" t="str">
        <v/>
      </c>
      <c r="J22" s="64">
        <v>52.196469999999998</v>
      </c>
      <c r="K22" s="64">
        <v>46.983170000000001</v>
      </c>
      <c r="L22" s="64">
        <v>15.340149</v>
      </c>
      <c r="M22" s="64">
        <v>15.105760999999999</v>
      </c>
      <c r="N22" s="64">
        <v>45.85812</v>
      </c>
      <c r="O22" s="64">
        <v>16.964362999999999</v>
      </c>
      <c r="P22" s="64">
        <v>62.331104000000003</v>
      </c>
      <c r="Q22" s="64">
        <v>3.5439850000000002</v>
      </c>
      <c r="R22" s="64">
        <v>20.411073999999999</v>
      </c>
      <c r="S22" s="64">
        <v>24.231169999999999</v>
      </c>
      <c r="T22" s="64">
        <v>78.871179999999995</v>
      </c>
      <c r="U22" s="64">
        <v>-4.4673147000000002</v>
      </c>
      <c r="V22" s="65">
        <v>14.718973</v>
      </c>
      <c r="W22" s="3">
        <v>23.437774999999998</v>
      </c>
      <c r="X22" s="3">
        <v>19.503557000000001</v>
      </c>
      <c r="Y22" s="3" t="str">
        <v/>
      </c>
      <c r="Z22" s="3">
        <v>11.232448</v>
      </c>
      <c r="AA22" s="3" t="str">
        <v/>
      </c>
      <c r="AB22" s="3">
        <v>74.729550000000003</v>
      </c>
      <c r="AC22" s="3">
        <v>8.9881419999999999</v>
      </c>
      <c r="AD22" s="3">
        <v>89.440049999999999</v>
      </c>
      <c r="AE22" s="3">
        <v>41.435420000000001</v>
      </c>
    </row>
    <row r="23" spans="1:31" x14ac:dyDescent="0.3">
      <c r="A23" s="2">
        <v>42902</v>
      </c>
      <c r="B23" s="64">
        <v>220.65723</v>
      </c>
      <c r="C23" s="64">
        <v>42.358482000000002</v>
      </c>
      <c r="D23" s="64">
        <v>48.629524000000004</v>
      </c>
      <c r="E23" s="64">
        <v>32.360363</v>
      </c>
      <c r="F23" s="64">
        <v>37.658023999999997</v>
      </c>
      <c r="G23" s="64">
        <v>51.564970000000002</v>
      </c>
      <c r="H23" s="64">
        <v>31.689834999999999</v>
      </c>
      <c r="I23" s="64" t="str">
        <v/>
      </c>
      <c r="J23" s="64">
        <v>70.421710000000004</v>
      </c>
      <c r="K23" s="64">
        <v>36.860300000000002</v>
      </c>
      <c r="L23" s="64">
        <v>20.064782999999998</v>
      </c>
      <c r="M23" s="64">
        <v>18.541944999999998</v>
      </c>
      <c r="N23" s="64">
        <v>42.186019999999999</v>
      </c>
      <c r="O23" s="64">
        <v>8.4902049999999996</v>
      </c>
      <c r="P23" s="64">
        <v>61.859917000000003</v>
      </c>
      <c r="Q23" s="64">
        <v>13.172388</v>
      </c>
      <c r="R23" s="64">
        <v>21.092426</v>
      </c>
      <c r="S23" s="64">
        <v>30.682742999999999</v>
      </c>
      <c r="T23" s="64">
        <v>59.660519999999998</v>
      </c>
      <c r="U23" s="64">
        <v>-5.1271795999999998</v>
      </c>
      <c r="V23" s="65">
        <v>18.291091999999999</v>
      </c>
      <c r="W23" s="3">
        <v>12.431979</v>
      </c>
      <c r="X23" s="3">
        <v>25.761545000000002</v>
      </c>
      <c r="Y23" s="3" t="str">
        <v/>
      </c>
      <c r="Z23" s="3">
        <v>21.229780000000002</v>
      </c>
      <c r="AA23" s="3" t="str">
        <v/>
      </c>
      <c r="AB23" s="3">
        <v>78.596794000000003</v>
      </c>
      <c r="AC23" s="3">
        <v>10.892177</v>
      </c>
      <c r="AD23" s="3">
        <v>64.899360000000001</v>
      </c>
      <c r="AE23" s="3">
        <v>36.464095999999998</v>
      </c>
    </row>
    <row r="24" spans="1:31" x14ac:dyDescent="0.3">
      <c r="A24" s="2">
        <v>42930</v>
      </c>
      <c r="B24" s="64">
        <v>211.09805</v>
      </c>
      <c r="C24" s="64">
        <v>38.785469999999997</v>
      </c>
      <c r="D24" s="64">
        <v>53.747784000000003</v>
      </c>
      <c r="E24" s="64">
        <v>32.768405999999999</v>
      </c>
      <c r="F24" s="64">
        <v>35.160539999999997</v>
      </c>
      <c r="G24" s="64">
        <v>58.415176000000002</v>
      </c>
      <c r="H24" s="64">
        <v>36.38843</v>
      </c>
      <c r="I24" s="64" t="str">
        <v/>
      </c>
      <c r="J24" s="64">
        <v>47.961914</v>
      </c>
      <c r="K24" s="64">
        <v>30.138991999999998</v>
      </c>
      <c r="L24" s="64">
        <v>16.290400999999999</v>
      </c>
      <c r="M24" s="64">
        <v>22.806429999999999</v>
      </c>
      <c r="N24" s="64">
        <v>47.332509999999999</v>
      </c>
      <c r="O24" s="64">
        <v>6.4917445000000003</v>
      </c>
      <c r="P24" s="64">
        <v>55.55706</v>
      </c>
      <c r="Q24" s="64">
        <v>7.4145317000000004</v>
      </c>
      <c r="R24" s="64">
        <v>24.976467</v>
      </c>
      <c r="S24" s="64">
        <v>39.954124</v>
      </c>
      <c r="T24" s="64">
        <v>64.374610000000004</v>
      </c>
      <c r="U24" s="64">
        <v>-11.266792000000001</v>
      </c>
      <c r="V24" s="65">
        <v>10.551643</v>
      </c>
      <c r="W24" s="3">
        <v>-3.5481215000000002</v>
      </c>
      <c r="X24" s="3">
        <v>16.192340000000002</v>
      </c>
      <c r="Y24" s="3" t="str">
        <v/>
      </c>
      <c r="Z24" s="3">
        <v>19.423591999999999</v>
      </c>
      <c r="AA24" s="3" t="str">
        <v/>
      </c>
      <c r="AB24" s="3">
        <v>79.945719999999994</v>
      </c>
      <c r="AC24" s="3">
        <v>4.6398162999999997</v>
      </c>
      <c r="AD24" s="3">
        <v>71.925064000000006</v>
      </c>
      <c r="AE24" s="3">
        <v>26.720082999999999</v>
      </c>
    </row>
    <row r="25" spans="1:31" x14ac:dyDescent="0.3">
      <c r="A25" s="2">
        <v>42963</v>
      </c>
      <c r="B25" s="64">
        <v>165.3013</v>
      </c>
      <c r="C25" s="64">
        <v>31.274902000000001</v>
      </c>
      <c r="D25" s="64">
        <v>49.760820000000002</v>
      </c>
      <c r="E25" s="64">
        <v>17.858421</v>
      </c>
      <c r="F25" s="64">
        <v>28.027332000000001</v>
      </c>
      <c r="G25" s="64">
        <v>49.594616000000002</v>
      </c>
      <c r="H25" s="64">
        <v>37.87509</v>
      </c>
      <c r="I25" s="64" t="str">
        <v/>
      </c>
      <c r="J25" s="64">
        <v>62.295960000000001</v>
      </c>
      <c r="K25" s="64">
        <v>25.319016000000001</v>
      </c>
      <c r="L25" s="64">
        <v>21.257805000000001</v>
      </c>
      <c r="M25" s="64">
        <v>21.092236</v>
      </c>
      <c r="N25" s="64">
        <v>43.518112000000002</v>
      </c>
      <c r="O25" s="64">
        <v>14.161645999999999</v>
      </c>
      <c r="P25" s="64">
        <v>65.780240000000006</v>
      </c>
      <c r="Q25" s="64">
        <v>3.7269592</v>
      </c>
      <c r="R25" s="64">
        <v>29.019606</v>
      </c>
      <c r="S25" s="64">
        <v>39.499366999999999</v>
      </c>
      <c r="T25" s="64">
        <v>78.700580000000002</v>
      </c>
      <c r="U25" s="64">
        <v>-8.5667369999999998</v>
      </c>
      <c r="V25" s="65">
        <v>14.509988</v>
      </c>
      <c r="W25" s="3">
        <v>-0.120317936</v>
      </c>
      <c r="X25" s="3">
        <v>14.278041999999999</v>
      </c>
      <c r="Y25" s="3" t="str">
        <v/>
      </c>
      <c r="Z25" s="3">
        <v>9.6520790000000005</v>
      </c>
      <c r="AA25" s="3" t="str">
        <v/>
      </c>
      <c r="AB25" s="3">
        <v>61.781837000000003</v>
      </c>
      <c r="AC25" s="3">
        <v>10.139906</v>
      </c>
      <c r="AD25" s="3">
        <v>50.524436999999999</v>
      </c>
      <c r="AE25" s="3">
        <v>22.691832999999999</v>
      </c>
    </row>
    <row r="26" spans="1:31" x14ac:dyDescent="0.3">
      <c r="A26" s="2">
        <v>42993</v>
      </c>
      <c r="B26" s="64">
        <v>188.63925</v>
      </c>
      <c r="C26" s="64">
        <v>34.820495999999999</v>
      </c>
      <c r="D26" s="64">
        <v>40.797244999999997</v>
      </c>
      <c r="E26" s="64">
        <v>16.731774999999999</v>
      </c>
      <c r="F26" s="64">
        <v>28.20617</v>
      </c>
      <c r="G26" s="64">
        <v>47.191800000000001</v>
      </c>
      <c r="H26" s="64">
        <v>33.728073000000002</v>
      </c>
      <c r="I26" s="64" t="str">
        <v/>
      </c>
      <c r="J26" s="64">
        <v>89.507000000000005</v>
      </c>
      <c r="K26" s="64">
        <v>30.036867000000001</v>
      </c>
      <c r="L26" s="64">
        <v>22.657848000000001</v>
      </c>
      <c r="M26" s="64">
        <v>21.187424</v>
      </c>
      <c r="N26" s="64">
        <v>40.792990000000003</v>
      </c>
      <c r="O26" s="64">
        <v>14.082682</v>
      </c>
      <c r="P26" s="64">
        <v>61.854126000000001</v>
      </c>
      <c r="Q26" s="64">
        <v>7.348001</v>
      </c>
      <c r="R26" s="64">
        <v>29.344069999999999</v>
      </c>
      <c r="S26" s="64">
        <v>43.430411999999997</v>
      </c>
      <c r="T26" s="64">
        <v>87.333070000000006</v>
      </c>
      <c r="U26" s="64">
        <v>-2.343607</v>
      </c>
      <c r="V26" s="65">
        <v>16.359580000000001</v>
      </c>
      <c r="W26" s="3">
        <v>11.928808</v>
      </c>
      <c r="X26" s="3">
        <v>27.676069999999999</v>
      </c>
      <c r="Y26" s="3" t="str">
        <v/>
      </c>
      <c r="Z26" s="3">
        <v>43.325256000000003</v>
      </c>
      <c r="AA26" s="3" t="str">
        <v/>
      </c>
      <c r="AB26" s="3">
        <v>57.909595000000003</v>
      </c>
      <c r="AC26" s="3">
        <v>9.26112</v>
      </c>
      <c r="AD26" s="3">
        <v>68.61748</v>
      </c>
      <c r="AE26" s="3">
        <v>25.203513999999998</v>
      </c>
    </row>
    <row r="27" spans="1:31" x14ac:dyDescent="0.3">
      <c r="A27" s="2">
        <v>43024</v>
      </c>
      <c r="B27" s="64">
        <v>201.33484999999999</v>
      </c>
      <c r="C27" s="64">
        <v>38.452779999999997</v>
      </c>
      <c r="D27" s="64">
        <v>38.331530000000001</v>
      </c>
      <c r="E27" s="64">
        <v>25.447427999999999</v>
      </c>
      <c r="F27" s="64">
        <v>22.282959000000002</v>
      </c>
      <c r="G27" s="64">
        <v>47.753906000000001</v>
      </c>
      <c r="H27" s="64">
        <v>36.471702999999998</v>
      </c>
      <c r="I27" s="64" t="str">
        <v/>
      </c>
      <c r="J27" s="64">
        <v>78.413345000000007</v>
      </c>
      <c r="K27" s="64">
        <v>30.717468</v>
      </c>
      <c r="L27" s="64">
        <v>30.364836</v>
      </c>
      <c r="M27" s="64">
        <v>29.243326</v>
      </c>
      <c r="N27" s="64">
        <v>48.179687999999999</v>
      </c>
      <c r="O27" s="64">
        <v>28.71238</v>
      </c>
      <c r="P27" s="64">
        <v>70.530249999999995</v>
      </c>
      <c r="Q27" s="64">
        <v>11.283158999999999</v>
      </c>
      <c r="R27" s="64">
        <v>32.319164000000001</v>
      </c>
      <c r="S27" s="64">
        <v>46.013236999999997</v>
      </c>
      <c r="T27" s="64">
        <v>99.743759999999995</v>
      </c>
      <c r="U27" s="64">
        <v>-0.70572495000000002</v>
      </c>
      <c r="V27" s="65">
        <v>18.877089000000002</v>
      </c>
      <c r="W27" s="3">
        <v>11.360085</v>
      </c>
      <c r="X27" s="3">
        <v>32.932617</v>
      </c>
      <c r="Y27" s="3" t="str">
        <v/>
      </c>
      <c r="Z27" s="3">
        <v>56.878532</v>
      </c>
      <c r="AA27" s="3" t="str">
        <v/>
      </c>
      <c r="AB27" s="3">
        <v>66.451490000000007</v>
      </c>
      <c r="AC27" s="3">
        <v>8.6523059999999994</v>
      </c>
      <c r="AD27" s="3">
        <v>75.151470000000003</v>
      </c>
      <c r="AE27" s="3">
        <v>43.029285000000002</v>
      </c>
    </row>
    <row r="28" spans="1:31" x14ac:dyDescent="0.3">
      <c r="A28" s="2">
        <v>43055</v>
      </c>
      <c r="B28" s="64">
        <v>132.01408000000001</v>
      </c>
      <c r="C28" s="64">
        <v>42.580868000000002</v>
      </c>
      <c r="D28" s="64">
        <v>58.072913999999997</v>
      </c>
      <c r="E28" s="64">
        <v>34.422671999999999</v>
      </c>
      <c r="F28" s="64">
        <v>52.351677000000002</v>
      </c>
      <c r="G28" s="64">
        <v>65.187139999999999</v>
      </c>
      <c r="H28" s="64">
        <v>54.366515999999997</v>
      </c>
      <c r="I28" s="64" t="str">
        <v/>
      </c>
      <c r="J28" s="64">
        <v>69.90155</v>
      </c>
      <c r="K28" s="64">
        <v>36.527133999999997</v>
      </c>
      <c r="L28" s="64">
        <v>15.896357</v>
      </c>
      <c r="M28" s="64">
        <v>25.913869999999999</v>
      </c>
      <c r="N28" s="64">
        <v>30.097114999999999</v>
      </c>
      <c r="O28" s="64">
        <v>43.3902</v>
      </c>
      <c r="P28" s="64">
        <v>99.436499999999995</v>
      </c>
      <c r="Q28" s="64">
        <v>11.282158000000001</v>
      </c>
      <c r="R28" s="64">
        <v>39.614426000000002</v>
      </c>
      <c r="S28" s="64">
        <v>45.613906999999998</v>
      </c>
      <c r="T28" s="64">
        <v>69.728263999999996</v>
      </c>
      <c r="U28" s="64">
        <v>-2.4661183000000002</v>
      </c>
      <c r="V28" s="65">
        <v>22.52947</v>
      </c>
      <c r="W28" s="3">
        <v>18.307697000000001</v>
      </c>
      <c r="X28" s="3">
        <v>36.766922000000001</v>
      </c>
      <c r="Y28" s="3" t="str">
        <v/>
      </c>
      <c r="Z28" s="3">
        <v>59.165024000000003</v>
      </c>
      <c r="AA28" s="3" t="str">
        <v/>
      </c>
      <c r="AB28" s="3">
        <v>37.51905</v>
      </c>
      <c r="AC28" s="3">
        <v>10.639773999999999</v>
      </c>
      <c r="AD28" s="3">
        <v>83.403109999999998</v>
      </c>
      <c r="AE28" s="3">
        <v>42.463479999999997</v>
      </c>
    </row>
    <row r="29" spans="1:31" x14ac:dyDescent="0.3">
      <c r="A29" s="2">
        <v>43084</v>
      </c>
      <c r="B29" s="64">
        <v>94.812100000000001</v>
      </c>
      <c r="C29" s="64">
        <v>41.867400000000004</v>
      </c>
      <c r="D29" s="64">
        <v>52.634050000000002</v>
      </c>
      <c r="E29" s="64">
        <v>31.428920000000002</v>
      </c>
      <c r="F29" s="64">
        <v>54.946125000000002</v>
      </c>
      <c r="G29" s="64">
        <v>49.540413000000001</v>
      </c>
      <c r="H29" s="64">
        <v>49.440159999999999</v>
      </c>
      <c r="I29" s="64" t="str">
        <v/>
      </c>
      <c r="J29" s="64">
        <v>73.828299999999999</v>
      </c>
      <c r="K29" s="64">
        <v>26.999127999999999</v>
      </c>
      <c r="L29" s="64">
        <v>19.338692000000002</v>
      </c>
      <c r="M29" s="64">
        <v>20.101309000000001</v>
      </c>
      <c r="N29" s="64">
        <v>26.207542</v>
      </c>
      <c r="O29" s="64">
        <v>40.134335</v>
      </c>
      <c r="P29" s="64">
        <v>111.89353</v>
      </c>
      <c r="Q29" s="64">
        <v>24.424135</v>
      </c>
      <c r="R29" s="64">
        <v>44.179870000000001</v>
      </c>
      <c r="S29" s="64">
        <v>48.089219999999997</v>
      </c>
      <c r="T29" s="64">
        <v>52.095996999999997</v>
      </c>
      <c r="U29" s="64">
        <v>-5.1605280000000002</v>
      </c>
      <c r="V29" s="65">
        <v>26.099989999999998</v>
      </c>
      <c r="W29" s="3">
        <v>26.719069999999999</v>
      </c>
      <c r="X29" s="3">
        <v>37.504303</v>
      </c>
      <c r="Y29" s="3" t="str">
        <v/>
      </c>
      <c r="Z29" s="3">
        <v>62.915100000000002</v>
      </c>
      <c r="AA29" s="3" t="str">
        <v/>
      </c>
      <c r="AB29" s="3">
        <v>27.352798</v>
      </c>
      <c r="AC29" s="3">
        <v>11.908113500000001</v>
      </c>
      <c r="AD29" s="3">
        <v>47.418475999999998</v>
      </c>
      <c r="AE29" s="3">
        <v>41.501522000000001</v>
      </c>
    </row>
    <row r="30" spans="1:31" x14ac:dyDescent="0.3">
      <c r="A30" s="2">
        <v>43116</v>
      </c>
      <c r="B30" s="64">
        <v>113.63163</v>
      </c>
      <c r="C30" s="64">
        <v>44.041397000000003</v>
      </c>
      <c r="D30" s="64">
        <v>50.400399999999998</v>
      </c>
      <c r="E30" s="64">
        <v>36.074806000000002</v>
      </c>
      <c r="F30" s="64">
        <v>59.686219999999999</v>
      </c>
      <c r="G30" s="64">
        <v>48.761738000000001</v>
      </c>
      <c r="H30" s="64">
        <v>38.997970000000002</v>
      </c>
      <c r="I30" s="64" t="str">
        <v/>
      </c>
      <c r="J30" s="64">
        <v>43.032634999999999</v>
      </c>
      <c r="K30" s="64">
        <v>38.345528000000002</v>
      </c>
      <c r="L30" s="64">
        <v>29.888819999999999</v>
      </c>
      <c r="M30" s="64">
        <v>28.332006</v>
      </c>
      <c r="N30" s="64">
        <v>32.367671999999999</v>
      </c>
      <c r="O30" s="64">
        <v>53.850067000000003</v>
      </c>
      <c r="P30" s="64">
        <v>126.33942999999999</v>
      </c>
      <c r="Q30" s="64">
        <v>13.073433</v>
      </c>
      <c r="R30" s="64">
        <v>49.364722999999998</v>
      </c>
      <c r="S30" s="64">
        <v>50.328659999999999</v>
      </c>
      <c r="T30" s="64">
        <v>65.691850000000002</v>
      </c>
      <c r="U30" s="64">
        <v>4.5628310000000001</v>
      </c>
      <c r="V30" s="65">
        <v>31.457985000000001</v>
      </c>
      <c r="W30" s="3">
        <v>24.568557999999999</v>
      </c>
      <c r="X30" s="3">
        <v>48.720455000000001</v>
      </c>
      <c r="Y30" s="3" t="str">
        <v/>
      </c>
      <c r="Z30" s="3">
        <v>70.861310000000003</v>
      </c>
      <c r="AA30" s="3" t="str">
        <v/>
      </c>
      <c r="AB30" s="3">
        <v>37.893819999999998</v>
      </c>
      <c r="AC30" s="3">
        <v>10.750579999999999</v>
      </c>
      <c r="AD30" s="3">
        <v>38.816597000000002</v>
      </c>
      <c r="AE30" s="3">
        <v>52.969383000000001</v>
      </c>
    </row>
    <row r="31" spans="1:31" x14ac:dyDescent="0.3">
      <c r="A31" s="2">
        <v>43147</v>
      </c>
      <c r="B31" s="64">
        <v>128.23381000000001</v>
      </c>
      <c r="C31" s="64">
        <v>45.556164000000003</v>
      </c>
      <c r="D31" s="64">
        <v>29.423034999999999</v>
      </c>
      <c r="E31" s="64">
        <v>30.080627</v>
      </c>
      <c r="F31" s="64">
        <v>71.617270000000005</v>
      </c>
      <c r="G31" s="64">
        <v>21.912479999999999</v>
      </c>
      <c r="H31" s="64">
        <v>32.516444999999997</v>
      </c>
      <c r="I31" s="64" t="str">
        <v/>
      </c>
      <c r="J31" s="64">
        <v>24.740622999999999</v>
      </c>
      <c r="K31" s="64">
        <v>31.644200999999999</v>
      </c>
      <c r="L31" s="64">
        <v>21.491586999999999</v>
      </c>
      <c r="M31" s="64">
        <v>23.878468000000002</v>
      </c>
      <c r="N31" s="64">
        <v>29.488886000000001</v>
      </c>
      <c r="O31" s="64">
        <v>56.054473999999999</v>
      </c>
      <c r="P31" s="64">
        <v>116.85183000000001</v>
      </c>
      <c r="Q31" s="64">
        <v>1.3034224999999999</v>
      </c>
      <c r="R31" s="64">
        <v>40.360509999999998</v>
      </c>
      <c r="S31" s="64">
        <v>61.810814000000001</v>
      </c>
      <c r="T31" s="64">
        <v>96.127030000000005</v>
      </c>
      <c r="U31" s="64">
        <v>-3.3570587999999999</v>
      </c>
      <c r="V31" s="65">
        <v>15.673244</v>
      </c>
      <c r="W31" s="3">
        <v>14.734578000000001</v>
      </c>
      <c r="X31" s="3">
        <v>35.139859999999999</v>
      </c>
      <c r="Y31" s="3" t="str">
        <v/>
      </c>
      <c r="Z31" s="3">
        <v>99.358474999999999</v>
      </c>
      <c r="AA31" s="3" t="str">
        <v/>
      </c>
      <c r="AB31" s="3">
        <v>32.102550000000001</v>
      </c>
      <c r="AC31" s="3">
        <v>-6.1974882999999998</v>
      </c>
      <c r="AD31" s="3">
        <v>32.709850000000003</v>
      </c>
      <c r="AE31" s="3">
        <v>44.349716000000001</v>
      </c>
    </row>
    <row r="32" spans="1:31" x14ac:dyDescent="0.3">
      <c r="A32" s="2">
        <v>43175</v>
      </c>
      <c r="B32" s="64">
        <v>142.06197</v>
      </c>
      <c r="C32" s="64">
        <v>49.391852999999998</v>
      </c>
      <c r="D32" s="64">
        <v>28.542446000000002</v>
      </c>
      <c r="E32" s="64">
        <v>30.393111999999999</v>
      </c>
      <c r="F32" s="64">
        <v>84.162559999999999</v>
      </c>
      <c r="G32" s="64">
        <v>16.346717999999999</v>
      </c>
      <c r="H32" s="64">
        <v>32.216583</v>
      </c>
      <c r="I32" s="64" t="str">
        <v/>
      </c>
      <c r="J32" s="64">
        <v>22.629283999999998</v>
      </c>
      <c r="K32" s="64">
        <v>38.580165999999998</v>
      </c>
      <c r="L32" s="64">
        <v>18.887865000000001</v>
      </c>
      <c r="M32" s="64">
        <v>16.129470000000001</v>
      </c>
      <c r="N32" s="64">
        <v>28.768194000000001</v>
      </c>
      <c r="O32" s="64">
        <v>29.666184999999999</v>
      </c>
      <c r="P32" s="64">
        <v>111.16727</v>
      </c>
      <c r="Q32" s="64">
        <v>-2.7603924000000002</v>
      </c>
      <c r="R32" s="64">
        <v>39.257655999999997</v>
      </c>
      <c r="S32" s="64">
        <v>63.137267999999999</v>
      </c>
      <c r="T32" s="64">
        <v>120.54854</v>
      </c>
      <c r="U32" s="64">
        <v>-4.8841953</v>
      </c>
      <c r="V32" s="65">
        <v>6.7329169999999996</v>
      </c>
      <c r="W32" s="3">
        <v>17.117453000000001</v>
      </c>
      <c r="X32" s="3">
        <v>23.057137999999998</v>
      </c>
      <c r="Y32" s="3" t="str">
        <v/>
      </c>
      <c r="Z32" s="3">
        <v>78.318799999999996</v>
      </c>
      <c r="AA32" s="3" t="str">
        <v/>
      </c>
      <c r="AB32" s="3">
        <v>29.668151999999999</v>
      </c>
      <c r="AC32" s="3">
        <v>-10.957293999999999</v>
      </c>
      <c r="AD32" s="3">
        <v>24.403594999999999</v>
      </c>
      <c r="AE32" s="3">
        <v>40.426063999999997</v>
      </c>
    </row>
    <row r="33" spans="1:31" x14ac:dyDescent="0.3">
      <c r="A33" s="2">
        <v>43206</v>
      </c>
      <c r="B33" s="64">
        <v>143.20192</v>
      </c>
      <c r="C33" s="64">
        <v>48.003005999999999</v>
      </c>
      <c r="D33" s="64">
        <v>26.629888999999999</v>
      </c>
      <c r="E33" s="64">
        <v>24.509036999999999</v>
      </c>
      <c r="F33" s="64">
        <v>62.942123000000002</v>
      </c>
      <c r="G33" s="64">
        <v>20.635245999999999</v>
      </c>
      <c r="H33" s="64">
        <v>18.250954</v>
      </c>
      <c r="I33" s="64" t="str">
        <v/>
      </c>
      <c r="J33" s="64">
        <v>-4.2072352999999998</v>
      </c>
      <c r="K33" s="64">
        <v>33.030630000000002</v>
      </c>
      <c r="L33" s="64">
        <v>21.682023999999998</v>
      </c>
      <c r="M33" s="64">
        <v>6.3126445000000002</v>
      </c>
      <c r="N33" s="64">
        <v>33.384155</v>
      </c>
      <c r="O33" s="64">
        <v>21.599781</v>
      </c>
      <c r="P33" s="64">
        <v>75.158649999999994</v>
      </c>
      <c r="Q33" s="64">
        <v>-4.2104720000000002</v>
      </c>
      <c r="R33" s="64">
        <v>38.088596000000003</v>
      </c>
      <c r="S33" s="64">
        <v>57.329050000000002</v>
      </c>
      <c r="T33" s="64">
        <v>115.35124999999999</v>
      </c>
      <c r="U33" s="64">
        <v>-9.1242790000000004E-2</v>
      </c>
      <c r="V33" s="65">
        <v>8.1205370000000006</v>
      </c>
      <c r="W33" s="3">
        <v>21.313095000000001</v>
      </c>
      <c r="X33" s="3">
        <v>22.26032</v>
      </c>
      <c r="Y33" s="3" t="str">
        <v/>
      </c>
      <c r="Z33" s="3">
        <v>49.288654000000001</v>
      </c>
      <c r="AA33" s="3" t="str">
        <v/>
      </c>
      <c r="AB33" s="3">
        <v>36.191783999999998</v>
      </c>
      <c r="AC33" s="3">
        <v>-9.975028</v>
      </c>
      <c r="AD33" s="3">
        <v>22.404897999999999</v>
      </c>
      <c r="AE33" s="3">
        <v>39.726723</v>
      </c>
    </row>
    <row r="34" spans="1:31" x14ac:dyDescent="0.3">
      <c r="A34" s="2">
        <v>43236</v>
      </c>
      <c r="B34" s="64">
        <v>80.396289999999993</v>
      </c>
      <c r="C34" s="64">
        <v>42.691456000000002</v>
      </c>
      <c r="D34" s="64">
        <v>22.93402</v>
      </c>
      <c r="E34" s="64">
        <v>12.386346</v>
      </c>
      <c r="F34" s="64">
        <v>64.302800000000005</v>
      </c>
      <c r="G34" s="64">
        <v>2.1559834000000002</v>
      </c>
      <c r="H34" s="64">
        <v>22.312725</v>
      </c>
      <c r="I34" s="64" t="str">
        <v/>
      </c>
      <c r="J34" s="64">
        <v>-9.6306209999999997</v>
      </c>
      <c r="K34" s="64">
        <v>16.383696</v>
      </c>
      <c r="L34" s="64">
        <v>20.915592</v>
      </c>
      <c r="M34" s="64">
        <v>4.8096895000000002</v>
      </c>
      <c r="N34" s="64">
        <v>32.146369999999997</v>
      </c>
      <c r="O34" s="64">
        <v>17.416298000000001</v>
      </c>
      <c r="P34" s="64">
        <v>53.439149999999998</v>
      </c>
      <c r="Q34" s="64">
        <v>5.5695889999999997</v>
      </c>
      <c r="R34" s="64">
        <v>41.482959999999999</v>
      </c>
      <c r="S34" s="64">
        <v>63.397503</v>
      </c>
      <c r="T34" s="64">
        <v>105.87792</v>
      </c>
      <c r="U34" s="64">
        <v>3.3189774000000001</v>
      </c>
      <c r="V34" s="65">
        <v>0.62255859999999996</v>
      </c>
      <c r="W34" s="3">
        <v>17.556357999999999</v>
      </c>
      <c r="X34" s="3">
        <v>20.441890000000001</v>
      </c>
      <c r="Y34" s="3" t="str">
        <v/>
      </c>
      <c r="Z34" s="3">
        <v>62.454000000000001</v>
      </c>
      <c r="AA34" s="3" t="str">
        <v/>
      </c>
      <c r="AB34" s="3">
        <v>31.612932000000001</v>
      </c>
      <c r="AC34" s="3">
        <v>-11.928672000000001</v>
      </c>
      <c r="AD34" s="3">
        <v>9.8186490000000006</v>
      </c>
      <c r="AE34" s="3">
        <v>40.972473000000001</v>
      </c>
    </row>
    <row r="35" spans="1:31" x14ac:dyDescent="0.3">
      <c r="A35" s="2">
        <v>43266</v>
      </c>
      <c r="B35" s="64">
        <v>74.574680000000001</v>
      </c>
      <c r="C35" s="64">
        <v>46.03745</v>
      </c>
      <c r="D35" s="64">
        <v>32.923878000000002</v>
      </c>
      <c r="E35" s="64">
        <v>20.734655</v>
      </c>
      <c r="F35" s="64">
        <v>77.97381</v>
      </c>
      <c r="G35" s="64">
        <v>15.581441</v>
      </c>
      <c r="H35" s="64">
        <v>30.740988000000002</v>
      </c>
      <c r="I35" s="64" t="str">
        <v/>
      </c>
      <c r="J35" s="64">
        <v>-4.5745015000000002</v>
      </c>
      <c r="K35" s="64">
        <v>14.673531000000001</v>
      </c>
      <c r="L35" s="64">
        <v>12.436235</v>
      </c>
      <c r="M35" s="64">
        <v>5.2175402999999996</v>
      </c>
      <c r="N35" s="64">
        <v>27.315055999999998</v>
      </c>
      <c r="O35" s="64">
        <v>8.6088179999999994</v>
      </c>
      <c r="P35" s="64">
        <v>50.504707000000003</v>
      </c>
      <c r="Q35" s="64">
        <v>8.7684750000000005</v>
      </c>
      <c r="R35" s="64">
        <v>44.425713000000002</v>
      </c>
      <c r="S35" s="64">
        <v>65.380809999999997</v>
      </c>
      <c r="T35" s="64">
        <v>158.28943000000001</v>
      </c>
      <c r="U35" s="64">
        <v>1.9640325999999999</v>
      </c>
      <c r="V35" s="65">
        <v>-5.3984345999999999</v>
      </c>
      <c r="W35" s="3">
        <v>16.478681999999999</v>
      </c>
      <c r="X35" s="3">
        <v>30.787790000000001</v>
      </c>
      <c r="Y35" s="3" t="str">
        <v/>
      </c>
      <c r="Z35" s="3">
        <v>45.814549999999997</v>
      </c>
      <c r="AA35" s="3" t="str">
        <v/>
      </c>
      <c r="AB35" s="3">
        <v>26.541160000000001</v>
      </c>
      <c r="AC35" s="3">
        <v>-10.573328</v>
      </c>
      <c r="AD35" s="3">
        <v>6.5806746</v>
      </c>
      <c r="AE35" s="3">
        <v>29.955684999999999</v>
      </c>
    </row>
    <row r="36" spans="1:31" x14ac:dyDescent="0.3">
      <c r="A36" s="2">
        <v>43297</v>
      </c>
      <c r="B36" s="64">
        <v>50.889249999999997</v>
      </c>
      <c r="C36" s="64">
        <v>46.954227000000003</v>
      </c>
      <c r="D36" s="64">
        <v>30.098130000000001</v>
      </c>
      <c r="E36" s="64">
        <v>22.479046</v>
      </c>
      <c r="F36" s="64">
        <v>81.919730000000001</v>
      </c>
      <c r="G36" s="64">
        <v>-16.784704000000001</v>
      </c>
      <c r="H36" s="64">
        <v>29.543030000000002</v>
      </c>
      <c r="I36" s="64" t="str">
        <v/>
      </c>
      <c r="J36" s="64">
        <v>-5.3938866000000001</v>
      </c>
      <c r="K36" s="64">
        <v>8.7802050000000005</v>
      </c>
      <c r="L36" s="64">
        <v>13.294387</v>
      </c>
      <c r="M36" s="64">
        <v>-2.2574306000000002</v>
      </c>
      <c r="N36" s="64">
        <v>22.444557</v>
      </c>
      <c r="O36" s="64">
        <v>17.549824000000001</v>
      </c>
      <c r="P36" s="64">
        <v>34.205280000000002</v>
      </c>
      <c r="Q36" s="64">
        <v>8.4696529999999992</v>
      </c>
      <c r="R36" s="64">
        <v>43.802950000000003</v>
      </c>
      <c r="S36" s="64">
        <v>61.618457999999997</v>
      </c>
      <c r="T36" s="64">
        <v>148.56009</v>
      </c>
      <c r="U36" s="64">
        <v>5.5346489999999999</v>
      </c>
      <c r="V36" s="65">
        <v>-3.4743547000000001</v>
      </c>
      <c r="W36" s="3">
        <v>42.058253999999998</v>
      </c>
      <c r="X36" s="3">
        <v>33.005512000000003</v>
      </c>
      <c r="Y36" s="3" t="str">
        <v/>
      </c>
      <c r="Z36" s="3">
        <v>36.266838</v>
      </c>
      <c r="AA36" s="3" t="str">
        <v/>
      </c>
      <c r="AB36" s="3">
        <v>25.140284999999999</v>
      </c>
      <c r="AC36" s="3">
        <v>-5.6826590000000001</v>
      </c>
      <c r="AD36" s="3">
        <v>-6.3606920000000002</v>
      </c>
      <c r="AE36" s="3">
        <v>11.433446999999999</v>
      </c>
    </row>
    <row r="37" spans="1:31" x14ac:dyDescent="0.3">
      <c r="A37" s="2">
        <v>43328</v>
      </c>
      <c r="B37" s="64">
        <v>56.317055000000003</v>
      </c>
      <c r="C37" s="64">
        <v>48.785972999999998</v>
      </c>
      <c r="D37" s="64">
        <v>34.540430000000001</v>
      </c>
      <c r="E37" s="64">
        <v>29.630302</v>
      </c>
      <c r="F37" s="64">
        <v>92.860219999999998</v>
      </c>
      <c r="G37" s="64">
        <v>-15.612745</v>
      </c>
      <c r="H37" s="64">
        <v>2.7647018000000001</v>
      </c>
      <c r="I37" s="64" t="str">
        <v/>
      </c>
      <c r="J37" s="64">
        <v>-7.5666070000000003</v>
      </c>
      <c r="K37" s="64">
        <v>16.324245000000001</v>
      </c>
      <c r="L37" s="64">
        <v>16.254066000000002</v>
      </c>
      <c r="M37" s="64">
        <v>-0.77676772999999999</v>
      </c>
      <c r="N37" s="64">
        <v>27.304924</v>
      </c>
      <c r="O37" s="64">
        <v>24.672663</v>
      </c>
      <c r="P37" s="64">
        <v>1.0202765</v>
      </c>
      <c r="Q37" s="64">
        <v>32.733440000000002</v>
      </c>
      <c r="R37" s="64">
        <v>37.028824</v>
      </c>
      <c r="S37" s="64">
        <v>54.709389999999999</v>
      </c>
      <c r="T37" s="64">
        <v>89.692920000000001</v>
      </c>
      <c r="U37" s="64">
        <v>4.7575830000000003</v>
      </c>
      <c r="V37" s="65">
        <v>1.3560175999999999</v>
      </c>
      <c r="W37" s="3">
        <v>40.887390000000003</v>
      </c>
      <c r="X37" s="3">
        <v>31.212212000000001</v>
      </c>
      <c r="Y37" s="3" t="str">
        <v/>
      </c>
      <c r="Z37" s="3">
        <v>44.367744000000002</v>
      </c>
      <c r="AA37" s="3" t="str">
        <v/>
      </c>
      <c r="AB37" s="3">
        <v>29.197037000000002</v>
      </c>
      <c r="AC37" s="3">
        <v>-6.3615855999999997</v>
      </c>
      <c r="AD37" s="3">
        <v>-1.6851305999999999</v>
      </c>
      <c r="AE37" s="3">
        <v>4.3113349999999997</v>
      </c>
    </row>
    <row r="38" spans="1:31" x14ac:dyDescent="0.3">
      <c r="A38" s="2">
        <v>43357</v>
      </c>
      <c r="B38" s="64">
        <v>63.583934999999997</v>
      </c>
      <c r="C38" s="64">
        <v>54.358947999999998</v>
      </c>
      <c r="D38" s="64">
        <v>43.556820000000002</v>
      </c>
      <c r="E38" s="64">
        <v>25.299692</v>
      </c>
      <c r="F38" s="64">
        <v>98.565830000000005</v>
      </c>
      <c r="G38" s="64">
        <v>-1.9281626000000001</v>
      </c>
      <c r="H38" s="64">
        <v>-5.0538119999999997</v>
      </c>
      <c r="I38" s="64" t="str">
        <v/>
      </c>
      <c r="J38" s="64">
        <v>-21.830314999999999</v>
      </c>
      <c r="K38" s="64">
        <v>23.834323999999999</v>
      </c>
      <c r="L38" s="64">
        <v>21.16816</v>
      </c>
      <c r="M38" s="64">
        <v>-5.2172900000000002</v>
      </c>
      <c r="N38" s="64">
        <v>27.446234</v>
      </c>
      <c r="O38" s="64">
        <v>21.504342999999999</v>
      </c>
      <c r="P38" s="64">
        <v>-1.867491</v>
      </c>
      <c r="Q38" s="64">
        <v>30.672539</v>
      </c>
      <c r="R38" s="64">
        <v>40.286231999999998</v>
      </c>
      <c r="S38" s="64">
        <v>54.967593999999998</v>
      </c>
      <c r="T38" s="64">
        <v>99.616709999999998</v>
      </c>
      <c r="U38" s="64">
        <v>7.7222586</v>
      </c>
      <c r="V38" s="65">
        <v>6.742108</v>
      </c>
      <c r="W38" s="3">
        <v>46.554886000000003</v>
      </c>
      <c r="X38" s="3">
        <v>34.007010000000001</v>
      </c>
      <c r="Y38" s="3" t="str">
        <v/>
      </c>
      <c r="Z38" s="3">
        <v>11.000562</v>
      </c>
      <c r="AA38" s="3" t="str">
        <v/>
      </c>
      <c r="AB38" s="3">
        <v>27.440691000000001</v>
      </c>
      <c r="AC38" s="3">
        <v>-7.5610875999999996</v>
      </c>
      <c r="AD38" s="3">
        <v>-6.4337309999999999</v>
      </c>
      <c r="AE38" s="3">
        <v>0.83462000000000003</v>
      </c>
    </row>
    <row r="39" spans="1:31" x14ac:dyDescent="0.3">
      <c r="A39" s="2">
        <v>43389</v>
      </c>
      <c r="B39" s="64">
        <v>24.506533000000001</v>
      </c>
      <c r="C39" s="64">
        <v>45.526649999999997</v>
      </c>
      <c r="D39" s="64">
        <v>41.047170000000001</v>
      </c>
      <c r="E39" s="64">
        <v>12.258387000000001</v>
      </c>
      <c r="F39" s="64">
        <v>80.849410000000006</v>
      </c>
      <c r="G39" s="64">
        <v>-0.67708489999999999</v>
      </c>
      <c r="H39" s="64">
        <v>-9.0190300000000008</v>
      </c>
      <c r="I39" s="64" t="str">
        <v/>
      </c>
      <c r="J39" s="64">
        <v>-21.109528000000001</v>
      </c>
      <c r="K39" s="64">
        <v>3.2341359999999999</v>
      </c>
      <c r="L39" s="64">
        <v>11.635446999999999</v>
      </c>
      <c r="M39" s="64">
        <v>0.29464960000000001</v>
      </c>
      <c r="N39" s="64">
        <v>13.534713</v>
      </c>
      <c r="O39" s="64">
        <v>14.372932</v>
      </c>
      <c r="P39" s="64">
        <v>-20.696712000000002</v>
      </c>
      <c r="Q39" s="64">
        <v>32.574654000000002</v>
      </c>
      <c r="R39" s="64">
        <v>31.740891999999999</v>
      </c>
      <c r="S39" s="64">
        <v>42.879547000000002</v>
      </c>
      <c r="T39" s="64">
        <v>70.909809999999993</v>
      </c>
      <c r="U39" s="64">
        <v>2.0228863000000001</v>
      </c>
      <c r="V39" s="65">
        <v>3.0106187000000002</v>
      </c>
      <c r="W39" s="3">
        <v>44.938445999999999</v>
      </c>
      <c r="X39" s="3">
        <v>20.421505</v>
      </c>
      <c r="Y39" s="3" t="str">
        <v/>
      </c>
      <c r="Z39" s="3">
        <v>4.8672915000000003</v>
      </c>
      <c r="AA39" s="3" t="str">
        <v/>
      </c>
      <c r="AB39" s="3">
        <v>10.594595</v>
      </c>
      <c r="AC39" s="3">
        <v>-10.041368500000001</v>
      </c>
      <c r="AD39" s="3">
        <v>-16.607952000000001</v>
      </c>
      <c r="AE39" s="3">
        <v>-14.952087000000001</v>
      </c>
    </row>
    <row r="40" spans="1:31" x14ac:dyDescent="0.3">
      <c r="A40" s="2">
        <v>43420</v>
      </c>
      <c r="B40" s="64">
        <v>-22.104263</v>
      </c>
      <c r="C40" s="64">
        <v>32.413578000000001</v>
      </c>
      <c r="D40" s="64">
        <v>14.806068</v>
      </c>
      <c r="E40" s="64">
        <v>1.8884658999999999</v>
      </c>
      <c r="F40" s="64">
        <v>40.105865000000001</v>
      </c>
      <c r="G40" s="64">
        <v>-10.231191000000001</v>
      </c>
      <c r="H40" s="64">
        <v>-22.306363999999999</v>
      </c>
      <c r="I40" s="64" t="str">
        <v/>
      </c>
      <c r="J40" s="64">
        <v>13.379204</v>
      </c>
      <c r="K40" s="64">
        <v>-1.5573204</v>
      </c>
      <c r="L40" s="64">
        <v>19.972538</v>
      </c>
      <c r="M40" s="64">
        <v>5.6730510000000001</v>
      </c>
      <c r="N40" s="64">
        <v>14.231146000000001</v>
      </c>
      <c r="O40" s="64">
        <v>0.36897659999999999</v>
      </c>
      <c r="P40" s="64">
        <v>-25.721848000000001</v>
      </c>
      <c r="Q40" s="64">
        <v>39.842224000000002</v>
      </c>
      <c r="R40" s="64">
        <v>27.099572999999999</v>
      </c>
      <c r="S40" s="64">
        <v>33.127510000000001</v>
      </c>
      <c r="T40" s="64">
        <v>46.391486999999998</v>
      </c>
      <c r="U40" s="64">
        <v>2.0657896999999998</v>
      </c>
      <c r="V40" s="65">
        <v>7.9431653000000004</v>
      </c>
      <c r="W40" s="3">
        <v>36.52384</v>
      </c>
      <c r="X40" s="3">
        <v>7.9635499999999997</v>
      </c>
      <c r="Y40" s="3" t="str">
        <v/>
      </c>
      <c r="Z40" s="3">
        <v>0.64196587000000005</v>
      </c>
      <c r="AA40" s="3" t="str">
        <v/>
      </c>
      <c r="AB40" s="3">
        <v>5.4806590000000002</v>
      </c>
      <c r="AC40" s="3">
        <v>8.8765859999999996</v>
      </c>
      <c r="AD40" s="3">
        <v>-18.649124</v>
      </c>
      <c r="AE40" s="3">
        <v>-5.6983766999999999</v>
      </c>
    </row>
    <row r="41" spans="1:31" x14ac:dyDescent="0.3">
      <c r="A41" s="2">
        <v>43448</v>
      </c>
      <c r="B41" s="64">
        <v>-21.243286000000001</v>
      </c>
      <c r="C41" s="64">
        <v>27.369095000000002</v>
      </c>
      <c r="D41" s="64">
        <v>-2.4721860000000002</v>
      </c>
      <c r="E41" s="64">
        <v>-0.54470300000000005</v>
      </c>
      <c r="F41" s="64">
        <v>35.567093</v>
      </c>
      <c r="G41" s="64">
        <v>1.0151029</v>
      </c>
      <c r="H41" s="64">
        <v>-19.244354000000001</v>
      </c>
      <c r="I41" s="64" t="str">
        <v/>
      </c>
      <c r="J41" s="64">
        <v>8.2334630000000004</v>
      </c>
      <c r="K41" s="64">
        <v>7.1644780000000005E-2</v>
      </c>
      <c r="L41" s="64">
        <v>1.6983628</v>
      </c>
      <c r="M41" s="64">
        <v>-5.6628647000000001</v>
      </c>
      <c r="N41" s="64">
        <v>-2.0031393</v>
      </c>
      <c r="O41" s="64">
        <v>-3.191036</v>
      </c>
      <c r="P41" s="64">
        <v>-22.089338000000001</v>
      </c>
      <c r="Q41" s="64">
        <v>32.64358</v>
      </c>
      <c r="R41" s="64">
        <v>20.423603</v>
      </c>
      <c r="S41" s="64">
        <v>29.270230999999999</v>
      </c>
      <c r="T41" s="64">
        <v>40.768096999999997</v>
      </c>
      <c r="U41" s="64">
        <v>-5.0609529999999996</v>
      </c>
      <c r="V41" s="65">
        <v>-3.5642684</v>
      </c>
      <c r="W41" s="3">
        <v>12.163555000000001</v>
      </c>
      <c r="X41" s="3">
        <v>-3.2865644000000001</v>
      </c>
      <c r="Y41" s="3" t="str">
        <v/>
      </c>
      <c r="Z41" s="3">
        <v>-7.6561985000000004</v>
      </c>
      <c r="AA41" s="3" t="str">
        <v/>
      </c>
      <c r="AB41" s="3">
        <v>-13.204461</v>
      </c>
      <c r="AC41" s="3">
        <v>9.9924330000000001</v>
      </c>
      <c r="AD41" s="3">
        <v>-21.328990000000001</v>
      </c>
      <c r="AE41" s="3">
        <v>-7.2380066000000003</v>
      </c>
    </row>
    <row r="42" spans="1:31" x14ac:dyDescent="0.3">
      <c r="A42" s="2">
        <v>43481</v>
      </c>
      <c r="B42" s="64">
        <v>-32.191032</v>
      </c>
      <c r="C42" s="64">
        <v>21.344232999999999</v>
      </c>
      <c r="D42" s="64">
        <v>-10.741645</v>
      </c>
      <c r="E42" s="64">
        <v>-3.6428750000000001</v>
      </c>
      <c r="F42" s="64">
        <v>29.039133</v>
      </c>
      <c r="G42" s="64">
        <v>-1.3174771999999999</v>
      </c>
      <c r="H42" s="64">
        <v>-17.293571</v>
      </c>
      <c r="I42" s="64" t="str">
        <v/>
      </c>
      <c r="J42" s="64">
        <v>1.7614244999999999</v>
      </c>
      <c r="K42" s="64">
        <v>-6.2446355999999996</v>
      </c>
      <c r="L42" s="64">
        <v>-5.6493339999999996</v>
      </c>
      <c r="M42" s="64">
        <v>-1.5247166000000001</v>
      </c>
      <c r="N42" s="64">
        <v>-6.3443839999999998</v>
      </c>
      <c r="O42" s="64">
        <v>-2.0385385</v>
      </c>
      <c r="P42" s="64">
        <v>-25.31823</v>
      </c>
      <c r="Q42" s="64">
        <v>40.378498</v>
      </c>
      <c r="R42" s="64">
        <v>14.832794</v>
      </c>
      <c r="S42" s="64">
        <v>22.547758000000002</v>
      </c>
      <c r="T42" s="64">
        <v>58.619605999999997</v>
      </c>
      <c r="U42" s="64">
        <v>-14.221465999999999</v>
      </c>
      <c r="V42" s="65">
        <v>-10.454236999999999</v>
      </c>
      <c r="W42" s="3">
        <v>10.881424000000001</v>
      </c>
      <c r="X42" s="3">
        <v>-7.7986535999999997</v>
      </c>
      <c r="Y42" s="3" t="str">
        <v/>
      </c>
      <c r="Z42" s="3">
        <v>-12.823157999999999</v>
      </c>
      <c r="AA42" s="3" t="str">
        <v/>
      </c>
      <c r="AB42" s="3">
        <v>-7.2331310000000002</v>
      </c>
      <c r="AC42" s="3">
        <v>4.8933863999999998</v>
      </c>
      <c r="AD42" s="3">
        <v>-14.458579</v>
      </c>
      <c r="AE42" s="3">
        <v>-12.527543</v>
      </c>
    </row>
    <row r="43" spans="1:31" x14ac:dyDescent="0.3">
      <c r="A43" s="2">
        <v>43511</v>
      </c>
      <c r="B43" s="64">
        <v>-35.992699999999999</v>
      </c>
      <c r="C43" s="64">
        <v>18.271124</v>
      </c>
      <c r="D43" s="64">
        <v>1.7690659000000001E-2</v>
      </c>
      <c r="E43" s="64">
        <v>2.5903463000000002</v>
      </c>
      <c r="F43" s="64">
        <v>10.000944</v>
      </c>
      <c r="G43" s="64">
        <v>15.547143999999999</v>
      </c>
      <c r="H43" s="64">
        <v>-9.7021580000000007</v>
      </c>
      <c r="I43" s="64" t="str">
        <v/>
      </c>
      <c r="J43" s="64">
        <v>-7.8383089999999997</v>
      </c>
      <c r="K43" s="64">
        <v>-0.49459934</v>
      </c>
      <c r="L43" s="64">
        <v>0.68171024000000002</v>
      </c>
      <c r="M43" s="64">
        <v>3.7773132</v>
      </c>
      <c r="N43" s="64">
        <v>-6.2627195999999996</v>
      </c>
      <c r="O43" s="64">
        <v>-0.83910819999999997</v>
      </c>
      <c r="P43" s="64">
        <v>-25.158245000000001</v>
      </c>
      <c r="Q43" s="64">
        <v>60.60866</v>
      </c>
      <c r="R43" s="64">
        <v>19.292950000000001</v>
      </c>
      <c r="S43" s="64">
        <v>27.860605</v>
      </c>
      <c r="T43" s="64">
        <v>27.330791000000001</v>
      </c>
      <c r="U43" s="64">
        <v>6.2806249999999997</v>
      </c>
      <c r="V43" s="65">
        <v>6.738353</v>
      </c>
      <c r="W43" s="3">
        <v>14.242708</v>
      </c>
      <c r="X43" s="3">
        <v>6.1660529999999998</v>
      </c>
      <c r="Y43" s="3" t="str">
        <v/>
      </c>
      <c r="Z43" s="3">
        <v>-26.510964999999999</v>
      </c>
      <c r="AA43" s="3" t="str">
        <v/>
      </c>
      <c r="AB43" s="3">
        <v>-7.9395474999999998</v>
      </c>
      <c r="AC43" s="3">
        <v>23.80265</v>
      </c>
      <c r="AD43" s="3">
        <v>-3.0259550000000002</v>
      </c>
      <c r="AE43" s="3">
        <v>-12.373023999999999</v>
      </c>
    </row>
    <row r="44" spans="1:31" x14ac:dyDescent="0.3">
      <c r="A44" s="2">
        <v>43539</v>
      </c>
      <c r="B44" s="64">
        <v>-31.678104000000001</v>
      </c>
      <c r="C44" s="64">
        <v>25.165939999999999</v>
      </c>
      <c r="D44" s="64">
        <v>5.771172</v>
      </c>
      <c r="E44" s="64">
        <v>3.4494877000000002</v>
      </c>
      <c r="F44" s="64">
        <v>8.2183250000000001</v>
      </c>
      <c r="G44" s="64">
        <v>11.895299</v>
      </c>
      <c r="H44" s="64">
        <v>-9.7247959999999996</v>
      </c>
      <c r="I44" s="64" t="str">
        <v/>
      </c>
      <c r="J44" s="64">
        <v>-15.408498</v>
      </c>
      <c r="K44" s="64">
        <v>-2.8350412999999999</v>
      </c>
      <c r="L44" s="64">
        <v>-1.6889691</v>
      </c>
      <c r="M44" s="64">
        <v>2.7161955999999998</v>
      </c>
      <c r="N44" s="64">
        <v>-5.1529407999999997</v>
      </c>
      <c r="O44" s="64">
        <v>15.077793</v>
      </c>
      <c r="P44" s="64">
        <v>-23.218368999999999</v>
      </c>
      <c r="Q44" s="64">
        <v>61.016593999999998</v>
      </c>
      <c r="R44" s="64">
        <v>26.806090999999999</v>
      </c>
      <c r="S44" s="64">
        <v>28.472328000000001</v>
      </c>
      <c r="T44" s="64">
        <v>12.572801999999999</v>
      </c>
      <c r="U44" s="64">
        <v>12.254322</v>
      </c>
      <c r="V44" s="65">
        <v>6.2382099999999996</v>
      </c>
      <c r="W44" s="3">
        <v>27.250575999999999</v>
      </c>
      <c r="X44" s="3">
        <v>4.8064947</v>
      </c>
      <c r="Y44" s="3" t="str">
        <v/>
      </c>
      <c r="Z44" s="3">
        <v>-26.084876999999999</v>
      </c>
      <c r="AA44" s="3" t="str">
        <v/>
      </c>
      <c r="AB44" s="3">
        <v>-6.8964480000000004</v>
      </c>
      <c r="AC44" s="3">
        <v>34.903190000000002</v>
      </c>
      <c r="AD44" s="3">
        <v>-11.508858</v>
      </c>
      <c r="AE44" s="3">
        <v>-10.2430105</v>
      </c>
    </row>
    <row r="45" spans="1:31" x14ac:dyDescent="0.3">
      <c r="A45" s="2">
        <v>43571</v>
      </c>
      <c r="B45" s="64">
        <v>-18.435901999999999</v>
      </c>
      <c r="C45" s="64">
        <v>30.427873999999999</v>
      </c>
      <c r="D45" s="64">
        <v>15.055477</v>
      </c>
      <c r="E45" s="64">
        <v>17.762160999999999</v>
      </c>
      <c r="F45" s="64">
        <v>29.243147</v>
      </c>
      <c r="G45" s="64">
        <v>32.083523</v>
      </c>
      <c r="H45" s="64">
        <v>8.5178609999999999</v>
      </c>
      <c r="I45" s="64" t="str">
        <v/>
      </c>
      <c r="J45" s="64">
        <v>-6.1296042999999996</v>
      </c>
      <c r="K45" s="64">
        <v>9.4173190000000009</v>
      </c>
      <c r="L45" s="64">
        <v>6.8509700000000002</v>
      </c>
      <c r="M45" s="64">
        <v>20.492446999999999</v>
      </c>
      <c r="N45" s="64">
        <v>3.6757827000000001</v>
      </c>
      <c r="O45" s="64">
        <v>21.279693999999999</v>
      </c>
      <c r="P45" s="64">
        <v>-2.1152139000000001</v>
      </c>
      <c r="Q45" s="64">
        <v>53.181100000000001</v>
      </c>
      <c r="R45" s="64">
        <v>32.337592999999998</v>
      </c>
      <c r="S45" s="64">
        <v>38.852263999999998</v>
      </c>
      <c r="T45" s="64">
        <v>16.791212000000002</v>
      </c>
      <c r="U45" s="64">
        <v>7.7591896</v>
      </c>
      <c r="V45" s="65">
        <v>7.6138735000000004</v>
      </c>
      <c r="W45" s="3">
        <v>27.416122000000001</v>
      </c>
      <c r="X45" s="3">
        <v>20.051480000000002</v>
      </c>
      <c r="Y45" s="3" t="str">
        <v/>
      </c>
      <c r="Z45" s="3">
        <v>-9.2821960000000008</v>
      </c>
      <c r="AA45" s="3" t="str">
        <v/>
      </c>
      <c r="AB45" s="3">
        <v>1.830411</v>
      </c>
      <c r="AC45" s="3">
        <v>40.251396</v>
      </c>
      <c r="AD45" s="3">
        <v>-3.0827105000000001</v>
      </c>
      <c r="AE45" s="3">
        <v>-4.7126950000000001</v>
      </c>
    </row>
    <row r="46" spans="1:31" x14ac:dyDescent="0.3">
      <c r="A46" s="2">
        <v>43601</v>
      </c>
      <c r="B46" s="64">
        <v>-34.676234999999998</v>
      </c>
      <c r="C46" s="64">
        <v>34.878886999999999</v>
      </c>
      <c r="D46" s="64">
        <v>2.5545716000000001</v>
      </c>
      <c r="E46" s="64">
        <v>9.2621564999999997</v>
      </c>
      <c r="F46" s="64">
        <v>20.178532000000001</v>
      </c>
      <c r="G46" s="64">
        <v>27.829371999999999</v>
      </c>
      <c r="H46" s="64">
        <v>2.0687818999999998</v>
      </c>
      <c r="I46" s="64" t="str">
        <v/>
      </c>
      <c r="J46" s="64">
        <v>-20.298105</v>
      </c>
      <c r="K46" s="64">
        <v>11.090767</v>
      </c>
      <c r="L46" s="64">
        <v>3.4372926000000001</v>
      </c>
      <c r="M46" s="64">
        <v>18.847823999999999</v>
      </c>
      <c r="N46" s="64">
        <v>1.0032177</v>
      </c>
      <c r="O46" s="64">
        <v>20.239602999999999</v>
      </c>
      <c r="P46" s="64">
        <v>-7.5180769999999999</v>
      </c>
      <c r="Q46" s="64">
        <v>46.905279999999998</v>
      </c>
      <c r="R46" s="64">
        <v>26.988686000000001</v>
      </c>
      <c r="S46" s="64">
        <v>32.459915000000002</v>
      </c>
      <c r="T46" s="64">
        <v>9.4823120000000003</v>
      </c>
      <c r="U46" s="64">
        <v>-2.840954</v>
      </c>
      <c r="V46" s="65">
        <v>13.272619000000001</v>
      </c>
      <c r="W46" s="3">
        <v>25.804901000000001</v>
      </c>
      <c r="X46" s="3">
        <v>5.7108759999999998</v>
      </c>
      <c r="Y46" s="3" t="str">
        <v/>
      </c>
      <c r="Z46" s="3">
        <v>-20.733917000000002</v>
      </c>
      <c r="AA46" s="3" t="str">
        <v/>
      </c>
      <c r="AB46" s="3">
        <v>-6.1106385999999997</v>
      </c>
      <c r="AC46" s="3">
        <v>51.941597000000002</v>
      </c>
      <c r="AD46" s="3">
        <v>-13.936604000000001</v>
      </c>
      <c r="AE46" s="3">
        <v>-15.10219</v>
      </c>
    </row>
    <row r="47" spans="1:31" x14ac:dyDescent="0.3">
      <c r="A47" s="2">
        <v>43630</v>
      </c>
      <c r="B47" s="64">
        <v>-45.606340000000003</v>
      </c>
      <c r="C47" s="64">
        <v>32.727576999999997</v>
      </c>
      <c r="D47" s="64">
        <v>2.5617838000000002</v>
      </c>
      <c r="E47" s="64">
        <v>-6.3623247000000003</v>
      </c>
      <c r="F47" s="64">
        <v>8.4583519999999996</v>
      </c>
      <c r="G47" s="64">
        <v>2.4403929999999998</v>
      </c>
      <c r="H47" s="64">
        <v>-7.8654529999999996</v>
      </c>
      <c r="I47" s="64" t="str">
        <v/>
      </c>
      <c r="J47" s="64">
        <v>-39.919483</v>
      </c>
      <c r="K47" s="64">
        <v>8.0178980000000006</v>
      </c>
      <c r="L47" s="64">
        <v>6.5766214999999999</v>
      </c>
      <c r="M47" s="64">
        <v>17.985285000000001</v>
      </c>
      <c r="N47" s="64">
        <v>4.5493363999999996</v>
      </c>
      <c r="O47" s="64">
        <v>33.064663000000003</v>
      </c>
      <c r="P47" s="64">
        <v>-19.67109</v>
      </c>
      <c r="Q47" s="64">
        <v>32.205737999999997</v>
      </c>
      <c r="R47" s="64">
        <v>26.495242999999999</v>
      </c>
      <c r="S47" s="64">
        <v>31.224464000000001</v>
      </c>
      <c r="T47" s="64">
        <v>-13.5261</v>
      </c>
      <c r="U47" s="64">
        <v>-5.2482660000000001</v>
      </c>
      <c r="V47" s="65">
        <v>17.504740000000002</v>
      </c>
      <c r="W47" s="3">
        <v>28.133655999999998</v>
      </c>
      <c r="X47" s="3">
        <v>5.6906343000000001</v>
      </c>
      <c r="Y47" s="3" t="str">
        <v/>
      </c>
      <c r="Z47" s="3">
        <v>-16.544025000000001</v>
      </c>
      <c r="AA47" s="3" t="str">
        <v/>
      </c>
      <c r="AB47" s="3">
        <v>-2.9268562999999999</v>
      </c>
      <c r="AC47" s="3">
        <v>51.225056000000002</v>
      </c>
      <c r="AD47" s="3">
        <v>-5.7419896000000001</v>
      </c>
      <c r="AE47" s="3">
        <v>-5.3145704</v>
      </c>
    </row>
    <row r="48" spans="1:31" x14ac:dyDescent="0.3">
      <c r="A48" s="2">
        <v>43662</v>
      </c>
      <c r="B48" s="64">
        <v>-32.431019999999997</v>
      </c>
      <c r="C48" s="64">
        <v>32.797527000000002</v>
      </c>
      <c r="D48" s="64">
        <v>8.7568649999999995</v>
      </c>
      <c r="E48" s="64">
        <v>-3.5979629000000002</v>
      </c>
      <c r="F48" s="64">
        <v>10.283184</v>
      </c>
      <c r="G48" s="64">
        <v>44.99315</v>
      </c>
      <c r="H48" s="64">
        <v>-1.6358614</v>
      </c>
      <c r="I48" s="64" t="str">
        <v/>
      </c>
      <c r="J48" s="64">
        <v>-18.613350000000001</v>
      </c>
      <c r="K48" s="64">
        <v>18.343592000000001</v>
      </c>
      <c r="L48" s="64">
        <v>10.874998</v>
      </c>
      <c r="M48" s="64">
        <v>22.953236</v>
      </c>
      <c r="N48" s="64">
        <v>7.2478533000000001</v>
      </c>
      <c r="O48" s="64">
        <v>33.856009999999998</v>
      </c>
      <c r="P48" s="64">
        <v>-4.6540318000000003</v>
      </c>
      <c r="Q48" s="64">
        <v>24.819147000000001</v>
      </c>
      <c r="R48" s="64">
        <v>30.34929</v>
      </c>
      <c r="S48" s="64">
        <v>36.292183000000001</v>
      </c>
      <c r="T48" s="64">
        <v>-8.6121669999999995</v>
      </c>
      <c r="U48" s="64">
        <v>-3.9385378000000002</v>
      </c>
      <c r="V48" s="65">
        <v>9.1061829999999997</v>
      </c>
      <c r="W48" s="3">
        <v>31.970559999999999</v>
      </c>
      <c r="X48" s="3">
        <v>12.035561</v>
      </c>
      <c r="Y48" s="3" t="str">
        <v/>
      </c>
      <c r="Z48" s="3">
        <v>-24.359815999999999</v>
      </c>
      <c r="AA48" s="3" t="str">
        <v/>
      </c>
      <c r="AB48" s="3">
        <v>-0.58164000000000005</v>
      </c>
      <c r="AC48" s="3">
        <v>50.588012999999997</v>
      </c>
      <c r="AD48" s="3">
        <v>5.0542354999999999</v>
      </c>
      <c r="AE48" s="3">
        <v>4.5112490000000003</v>
      </c>
    </row>
    <row r="49" spans="1:31" x14ac:dyDescent="0.3">
      <c r="A49" s="2">
        <v>43693</v>
      </c>
      <c r="B49" s="64">
        <v>-37.788220000000003</v>
      </c>
      <c r="C49" s="64">
        <v>28.472614</v>
      </c>
      <c r="D49" s="64">
        <v>-1.6858219999999999</v>
      </c>
      <c r="E49" s="64">
        <v>-3.6640405999999999</v>
      </c>
      <c r="F49" s="64">
        <v>-4.9800690000000003</v>
      </c>
      <c r="G49" s="64">
        <v>36.069572000000001</v>
      </c>
      <c r="H49" s="64">
        <v>5.1516890000000002</v>
      </c>
      <c r="I49" s="64" t="str">
        <v/>
      </c>
      <c r="J49" s="64">
        <v>-34.434339999999999</v>
      </c>
      <c r="K49" s="64">
        <v>8.0748080000000009</v>
      </c>
      <c r="L49" s="64">
        <v>-3.7772179000000001</v>
      </c>
      <c r="M49" s="64">
        <v>13.263583000000001</v>
      </c>
      <c r="N49" s="64">
        <v>-3.3098101999999998</v>
      </c>
      <c r="O49" s="64">
        <v>16.982984999999999</v>
      </c>
      <c r="P49" s="64">
        <v>0.47411920000000002</v>
      </c>
      <c r="Q49" s="64">
        <v>8.2343220000000006</v>
      </c>
      <c r="R49" s="64">
        <v>27.537286999999999</v>
      </c>
      <c r="S49" s="64">
        <v>35.497345000000003</v>
      </c>
      <c r="T49" s="64">
        <v>-6.0910583000000003</v>
      </c>
      <c r="U49" s="64">
        <v>-8.4212120000000006</v>
      </c>
      <c r="V49" s="65">
        <v>1.8070698000000001</v>
      </c>
      <c r="W49" s="3">
        <v>24.074268</v>
      </c>
      <c r="X49" s="3">
        <v>6.8930150000000001</v>
      </c>
      <c r="Y49" s="3" t="str">
        <v/>
      </c>
      <c r="Z49" s="3">
        <v>-30.946373000000001</v>
      </c>
      <c r="AA49" s="3" t="str">
        <v/>
      </c>
      <c r="AB49" s="3">
        <v>-10.139692</v>
      </c>
      <c r="AC49" s="3">
        <v>46.779015000000001</v>
      </c>
      <c r="AD49" s="3">
        <v>2.4436116000000001</v>
      </c>
      <c r="AE49" s="3">
        <v>-6.9325330000000003</v>
      </c>
    </row>
    <row r="50" spans="1:31" x14ac:dyDescent="0.3">
      <c r="A50" s="2">
        <v>43724</v>
      </c>
      <c r="B50" s="64">
        <v>-34.534064999999998</v>
      </c>
      <c r="C50" s="64">
        <v>22.158491000000001</v>
      </c>
      <c r="D50" s="64">
        <v>-0.22649764999999999</v>
      </c>
      <c r="E50" s="64">
        <v>4.5544146999999997</v>
      </c>
      <c r="F50" s="64">
        <v>-8.2403239999999993</v>
      </c>
      <c r="G50" s="64">
        <v>26.680672000000001</v>
      </c>
      <c r="H50" s="64">
        <v>14.723992000000001</v>
      </c>
      <c r="I50" s="64" t="str">
        <v/>
      </c>
      <c r="J50" s="64">
        <v>-17.747295000000001</v>
      </c>
      <c r="K50" s="64">
        <v>5.1008820000000004</v>
      </c>
      <c r="L50" s="64">
        <v>-2.791512</v>
      </c>
      <c r="M50" s="64">
        <v>9.6899750000000004</v>
      </c>
      <c r="N50" s="64">
        <v>8.155621</v>
      </c>
      <c r="O50" s="64">
        <v>24.777328000000001</v>
      </c>
      <c r="P50" s="64">
        <v>5.3342939999999999</v>
      </c>
      <c r="Q50" s="64">
        <v>6.4146400000000003</v>
      </c>
      <c r="R50" s="64">
        <v>19.89143</v>
      </c>
      <c r="S50" s="64">
        <v>26.441109000000001</v>
      </c>
      <c r="T50" s="64">
        <v>-19.275289999999998</v>
      </c>
      <c r="U50" s="64">
        <v>-7.0062579999999999</v>
      </c>
      <c r="V50" s="65">
        <v>-4.576606</v>
      </c>
      <c r="W50" s="3">
        <v>23.876594999999998</v>
      </c>
      <c r="X50" s="3">
        <v>13.418377</v>
      </c>
      <c r="Y50" s="3" t="str">
        <v/>
      </c>
      <c r="Z50" s="3">
        <v>-22.346900000000002</v>
      </c>
      <c r="AA50" s="3" t="str">
        <v/>
      </c>
      <c r="AB50" s="3">
        <v>1.4756799</v>
      </c>
      <c r="AC50" s="3">
        <v>47.622129999999999</v>
      </c>
      <c r="AD50" s="3">
        <v>6.0755252999999998</v>
      </c>
      <c r="AE50" s="3">
        <v>3.3536077</v>
      </c>
    </row>
    <row r="51" spans="1:31" x14ac:dyDescent="0.3">
      <c r="A51" s="2">
        <v>43754</v>
      </c>
      <c r="B51" s="64">
        <v>-20.666176</v>
      </c>
      <c r="C51" s="64">
        <v>28.500689000000001</v>
      </c>
      <c r="D51" s="64">
        <v>7.1478250000000001</v>
      </c>
      <c r="E51" s="64">
        <v>9.7010020000000008</v>
      </c>
      <c r="F51" s="64">
        <v>-2.3368536999999998</v>
      </c>
      <c r="G51" s="64">
        <v>25.801945</v>
      </c>
      <c r="H51" s="64">
        <v>19.379020000000001</v>
      </c>
      <c r="I51" s="64" t="str">
        <v/>
      </c>
      <c r="J51" s="64">
        <v>-6.0884419999999997</v>
      </c>
      <c r="K51" s="64">
        <v>30.233896000000001</v>
      </c>
      <c r="L51" s="64">
        <v>-0.25735497000000002</v>
      </c>
      <c r="M51" s="64">
        <v>17.828499999999998</v>
      </c>
      <c r="N51" s="64">
        <v>13.629877</v>
      </c>
      <c r="O51" s="64">
        <v>27.292262999999998</v>
      </c>
      <c r="P51" s="64">
        <v>17.966615999999998</v>
      </c>
      <c r="Q51" s="64">
        <v>-0.63337684000000005</v>
      </c>
      <c r="R51" s="64">
        <v>26.30087</v>
      </c>
      <c r="S51" s="64">
        <v>34.672187999999998</v>
      </c>
      <c r="T51" s="64">
        <v>-17.355656</v>
      </c>
      <c r="U51" s="64">
        <v>-12.120384</v>
      </c>
      <c r="V51" s="65">
        <v>1.7070293000000001</v>
      </c>
      <c r="W51" s="3">
        <v>32.542071999999997</v>
      </c>
      <c r="X51" s="3">
        <v>25.097729000000001</v>
      </c>
      <c r="Y51" s="3" t="str">
        <v/>
      </c>
      <c r="Z51" s="3">
        <v>-14.051270499999999</v>
      </c>
      <c r="AA51" s="3" t="str">
        <v/>
      </c>
      <c r="AB51" s="3">
        <v>8.1636190000000006</v>
      </c>
      <c r="AC51" s="3">
        <v>49.535477</v>
      </c>
      <c r="AD51" s="3">
        <v>20.059168</v>
      </c>
      <c r="AE51" s="3">
        <v>10.55311</v>
      </c>
    </row>
    <row r="52" spans="1:31" x14ac:dyDescent="0.3">
      <c r="A52" s="2">
        <v>43784</v>
      </c>
      <c r="B52" s="64">
        <v>1.3134241</v>
      </c>
      <c r="C52" s="64">
        <v>41.389465000000001</v>
      </c>
      <c r="D52" s="64">
        <v>40.935960000000001</v>
      </c>
      <c r="E52" s="64">
        <v>24.507725000000001</v>
      </c>
      <c r="F52" s="64">
        <v>7.4130535000000002</v>
      </c>
      <c r="G52" s="64">
        <v>37.598694000000002</v>
      </c>
      <c r="H52" s="64">
        <v>35.627388000000003</v>
      </c>
      <c r="I52" s="64" t="str">
        <v/>
      </c>
      <c r="J52" s="64">
        <v>1.0704875</v>
      </c>
      <c r="K52" s="64">
        <v>38.348376999999999</v>
      </c>
      <c r="L52" s="64">
        <v>1.0856509000000001</v>
      </c>
      <c r="M52" s="64">
        <v>13.327764999999999</v>
      </c>
      <c r="N52" s="64">
        <v>21.361840000000001</v>
      </c>
      <c r="O52" s="64">
        <v>21.958029</v>
      </c>
      <c r="P52" s="64">
        <v>11.432695000000001</v>
      </c>
      <c r="Q52" s="64">
        <v>3.1720161</v>
      </c>
      <c r="R52" s="64">
        <v>27.548110999999999</v>
      </c>
      <c r="S52" s="64">
        <v>40.673541999999998</v>
      </c>
      <c r="T52" s="64">
        <v>1.7134427999999999</v>
      </c>
      <c r="U52" s="64">
        <v>-7.2560015</v>
      </c>
      <c r="V52" s="65">
        <v>-4.0451407000000001</v>
      </c>
      <c r="W52" s="3">
        <v>33.356273999999999</v>
      </c>
      <c r="X52" s="3">
        <v>37.342728000000001</v>
      </c>
      <c r="Y52" s="3" t="str">
        <v/>
      </c>
      <c r="Z52" s="3">
        <v>3.9092422</v>
      </c>
      <c r="AA52" s="3" t="str">
        <v/>
      </c>
      <c r="AB52" s="3">
        <v>20.724440000000001</v>
      </c>
      <c r="AC52" s="3">
        <v>32.077182999999998</v>
      </c>
      <c r="AD52" s="3">
        <v>25.29533</v>
      </c>
      <c r="AE52" s="3">
        <v>8.9606879999999993</v>
      </c>
    </row>
    <row r="53" spans="1:31" x14ac:dyDescent="0.3">
      <c r="A53" s="2">
        <v>43815</v>
      </c>
      <c r="B53" s="64">
        <v>54.340922999999997</v>
      </c>
      <c r="C53" s="64">
        <v>48.865690000000001</v>
      </c>
      <c r="D53" s="64">
        <v>71.669089999999997</v>
      </c>
      <c r="E53" s="64">
        <v>29.379771999999999</v>
      </c>
      <c r="F53" s="64">
        <v>11.137544999999999</v>
      </c>
      <c r="G53" s="64">
        <v>31.782817999999999</v>
      </c>
      <c r="H53" s="64">
        <v>37.387203</v>
      </c>
      <c r="I53" s="64" t="str">
        <v/>
      </c>
      <c r="J53" s="64">
        <v>4.3176173999999996</v>
      </c>
      <c r="K53" s="64">
        <v>57.201599999999999</v>
      </c>
      <c r="L53" s="64">
        <v>13.425005000000001</v>
      </c>
      <c r="M53" s="64">
        <v>17.825316999999998</v>
      </c>
      <c r="N53" s="64">
        <v>41.227795</v>
      </c>
      <c r="O53" s="64">
        <v>33.889589999999998</v>
      </c>
      <c r="P53" s="64">
        <v>16.852772000000002</v>
      </c>
      <c r="Q53" s="64">
        <v>12.2471695</v>
      </c>
      <c r="R53" s="64">
        <v>38.741146000000001</v>
      </c>
      <c r="S53" s="64">
        <v>52.877746999999999</v>
      </c>
      <c r="T53" s="64">
        <v>14.004648</v>
      </c>
      <c r="U53" s="64">
        <v>-2.9300451000000001</v>
      </c>
      <c r="V53" s="65">
        <v>9.604692</v>
      </c>
      <c r="W53" s="3">
        <v>43.137123000000003</v>
      </c>
      <c r="X53" s="3">
        <v>28.488958</v>
      </c>
      <c r="Y53" s="3" t="str">
        <v/>
      </c>
      <c r="Z53" s="3">
        <v>10.395098000000001</v>
      </c>
      <c r="AA53" s="3" t="str">
        <v/>
      </c>
      <c r="AB53" s="3">
        <v>44.947243</v>
      </c>
      <c r="AC53" s="3">
        <v>33.577311999999999</v>
      </c>
      <c r="AD53" s="3">
        <v>44.995246999999999</v>
      </c>
      <c r="AE53" s="3">
        <v>9.4702479999999998</v>
      </c>
    </row>
    <row r="54" spans="1:31" x14ac:dyDescent="0.3">
      <c r="A54" s="2">
        <v>43846</v>
      </c>
      <c r="B54" s="64">
        <v>67.902084000000002</v>
      </c>
      <c r="C54" s="64">
        <v>60.030819999999999</v>
      </c>
      <c r="D54" s="64">
        <v>106.52589399999999</v>
      </c>
      <c r="E54" s="64">
        <v>33.102035999999998</v>
      </c>
      <c r="F54" s="64">
        <v>11.531186</v>
      </c>
      <c r="G54" s="64">
        <v>26.72869</v>
      </c>
      <c r="H54" s="64">
        <v>50.311790000000002</v>
      </c>
      <c r="I54" s="64" t="str">
        <v/>
      </c>
      <c r="J54" s="64">
        <v>48.386085999999999</v>
      </c>
      <c r="K54" s="64">
        <v>61.292254999999997</v>
      </c>
      <c r="L54" s="64">
        <v>15.785492</v>
      </c>
      <c r="M54" s="64">
        <v>17.352236000000001</v>
      </c>
      <c r="N54" s="64">
        <v>37.854970000000002</v>
      </c>
      <c r="O54" s="64">
        <v>22.723175000000001</v>
      </c>
      <c r="P54" s="64">
        <v>21.185552999999999</v>
      </c>
      <c r="Q54" s="64">
        <v>23.835564000000002</v>
      </c>
      <c r="R54" s="64">
        <v>47.247005000000001</v>
      </c>
      <c r="S54" s="64">
        <v>62.793137000000002</v>
      </c>
      <c r="T54" s="64">
        <v>-3.6341429000000001</v>
      </c>
      <c r="U54" s="64">
        <v>0.68221089999999995</v>
      </c>
      <c r="V54" s="65">
        <v>18.997478000000001</v>
      </c>
      <c r="W54" s="3">
        <v>45.591045000000001</v>
      </c>
      <c r="X54" s="3">
        <v>32.751891999999998</v>
      </c>
      <c r="Y54" s="3" t="str">
        <v/>
      </c>
      <c r="Z54" s="3">
        <v>10.3447075</v>
      </c>
      <c r="AA54" s="3" t="str">
        <v/>
      </c>
      <c r="AB54" s="3">
        <v>24.792755</v>
      </c>
      <c r="AC54" s="3">
        <v>41.855587</v>
      </c>
      <c r="AD54" s="3">
        <v>50.747369999999997</v>
      </c>
      <c r="AE54" s="3">
        <v>7.6524733999999999</v>
      </c>
    </row>
    <row r="55" spans="1:31" x14ac:dyDescent="0.3">
      <c r="A55" s="2">
        <v>43875</v>
      </c>
      <c r="B55" s="64">
        <v>88.264809999999997</v>
      </c>
      <c r="C55" s="64">
        <v>75.964119999999994</v>
      </c>
      <c r="D55" s="64">
        <v>92.758129999999994</v>
      </c>
      <c r="E55" s="64">
        <v>34.496105</v>
      </c>
      <c r="F55" s="64">
        <v>31.566894999999999</v>
      </c>
      <c r="G55" s="64">
        <v>17.269086999999999</v>
      </c>
      <c r="H55" s="64">
        <v>30.637383</v>
      </c>
      <c r="I55" s="64" t="str">
        <v/>
      </c>
      <c r="J55" s="64">
        <v>163.36703</v>
      </c>
      <c r="K55" s="64">
        <v>54.773150000000001</v>
      </c>
      <c r="L55" s="64">
        <v>11.84535</v>
      </c>
      <c r="M55" s="64">
        <v>9.6351739999999992</v>
      </c>
      <c r="N55" s="64">
        <v>38.173760000000001</v>
      </c>
      <c r="O55" s="64">
        <v>22.080803</v>
      </c>
      <c r="P55" s="64">
        <v>21.757280000000002</v>
      </c>
      <c r="Q55" s="64">
        <v>19.507456000000001</v>
      </c>
      <c r="R55" s="64">
        <v>47.78228</v>
      </c>
      <c r="S55" s="64">
        <v>55.913184999999999</v>
      </c>
      <c r="T55" s="64">
        <v>5.9403420000000002</v>
      </c>
      <c r="U55" s="64">
        <v>-16.374302</v>
      </c>
      <c r="V55" s="65">
        <v>14.919674000000001</v>
      </c>
      <c r="W55" s="3">
        <v>50.219749999999998</v>
      </c>
      <c r="X55" s="3">
        <v>34.075665000000001</v>
      </c>
      <c r="Y55" s="3" t="str">
        <v/>
      </c>
      <c r="Z55" s="3">
        <v>23.529219999999999</v>
      </c>
      <c r="AA55" s="3" t="str">
        <v/>
      </c>
      <c r="AB55" s="3">
        <v>25.524723000000002</v>
      </c>
      <c r="AC55" s="3">
        <v>31.459630000000001</v>
      </c>
      <c r="AD55" s="3">
        <v>33.930799999999998</v>
      </c>
      <c r="AE55" s="3">
        <v>-2.6811360999999998</v>
      </c>
    </row>
    <row r="56" spans="1:31" x14ac:dyDescent="0.3">
      <c r="A56" s="2">
        <v>43906</v>
      </c>
      <c r="B56" s="64">
        <v>16.065048000000001</v>
      </c>
      <c r="C56" s="64">
        <v>18.383645999999999</v>
      </c>
      <c r="D56" s="64">
        <v>31.850898999999998</v>
      </c>
      <c r="E56" s="64">
        <v>-9.8546619999999994</v>
      </c>
      <c r="F56" s="64">
        <v>-1.3554275</v>
      </c>
      <c r="G56" s="64">
        <v>-32.872019999999999</v>
      </c>
      <c r="H56" s="64">
        <v>-12.031573</v>
      </c>
      <c r="I56" s="64" t="str">
        <v/>
      </c>
      <c r="J56" s="64">
        <v>61.590969999999999</v>
      </c>
      <c r="K56" s="64">
        <v>21.331596000000001</v>
      </c>
      <c r="L56" s="64">
        <v>-12.990064</v>
      </c>
      <c r="M56" s="64">
        <v>-17.893494</v>
      </c>
      <c r="N56" s="64">
        <v>-14.623922</v>
      </c>
      <c r="O56" s="64">
        <v>10.073518999999999</v>
      </c>
      <c r="P56" s="64">
        <v>-4.5234975999999998</v>
      </c>
      <c r="Q56" s="64">
        <v>6.7454219999999996</v>
      </c>
      <c r="R56" s="64">
        <v>-1.6263126999999999</v>
      </c>
      <c r="S56" s="64">
        <v>2.4649977999999999</v>
      </c>
      <c r="T56" s="64">
        <v>-17.324183999999999</v>
      </c>
      <c r="U56" s="64">
        <v>-54.746482999999998</v>
      </c>
      <c r="V56" s="65">
        <v>-5.0220130000000003</v>
      </c>
      <c r="W56" s="3">
        <v>22.336328999999999</v>
      </c>
      <c r="X56" s="3">
        <v>-7.0653439999999996</v>
      </c>
      <c r="Y56" s="3" t="str">
        <v/>
      </c>
      <c r="Z56" s="3">
        <v>-3.4340739999999998</v>
      </c>
      <c r="AA56" s="3" t="str">
        <v/>
      </c>
      <c r="AB56" s="3">
        <v>-28.553640000000001</v>
      </c>
      <c r="AC56" s="3">
        <v>8.6825010000000002</v>
      </c>
      <c r="AD56" s="3">
        <v>13.886488</v>
      </c>
      <c r="AE56" s="3">
        <v>-10.236447999999999</v>
      </c>
    </row>
    <row r="57" spans="1:31" x14ac:dyDescent="0.3">
      <c r="A57" s="2">
        <v>43937</v>
      </c>
      <c r="B57" s="64">
        <v>57.130577000000002</v>
      </c>
      <c r="C57" s="64">
        <v>48.539555</v>
      </c>
      <c r="D57" s="64">
        <v>45.780098000000002</v>
      </c>
      <c r="E57" s="64">
        <v>2.0715832999999999</v>
      </c>
      <c r="F57" s="64">
        <v>29.261313999999999</v>
      </c>
      <c r="G57" s="64">
        <v>-15.103035999999999</v>
      </c>
      <c r="H57" s="64">
        <v>-1.4647484</v>
      </c>
      <c r="I57" s="64" t="str">
        <v/>
      </c>
      <c r="J57" s="64">
        <v>172.61126999999999</v>
      </c>
      <c r="K57" s="64">
        <v>18.093025000000001</v>
      </c>
      <c r="L57" s="64">
        <v>-11.255902000000001</v>
      </c>
      <c r="M57" s="64">
        <v>0.10582208999999999</v>
      </c>
      <c r="N57" s="64">
        <v>-18.823544999999999</v>
      </c>
      <c r="O57" s="64">
        <v>31.048752</v>
      </c>
      <c r="P57" s="64">
        <v>3.6441325999999998</v>
      </c>
      <c r="Q57" s="64">
        <v>31.896007999999998</v>
      </c>
      <c r="R57" s="64">
        <v>1.9814372</v>
      </c>
      <c r="S57" s="64">
        <v>3.3177018</v>
      </c>
      <c r="T57" s="64">
        <v>22.17493</v>
      </c>
      <c r="U57" s="64">
        <v>-49.296444000000001</v>
      </c>
      <c r="V57" s="65">
        <v>11.477195999999999</v>
      </c>
      <c r="W57" s="3">
        <v>32.269393999999998</v>
      </c>
      <c r="X57" s="3">
        <v>0.34447907999999999</v>
      </c>
      <c r="Y57" s="3" t="str">
        <v/>
      </c>
      <c r="Z57" s="3">
        <v>8.0533739999999998</v>
      </c>
      <c r="AA57" s="3" t="str">
        <v/>
      </c>
      <c r="AB57" s="3">
        <v>-26.581467</v>
      </c>
      <c r="AC57" s="3">
        <v>17.152750000000001</v>
      </c>
      <c r="AD57" s="3">
        <v>6.7005395999999999</v>
      </c>
      <c r="AE57" s="3">
        <v>-11.30386</v>
      </c>
    </row>
    <row r="58" spans="1:31" x14ac:dyDescent="0.3">
      <c r="A58" s="2">
        <v>43966</v>
      </c>
      <c r="B58" s="64">
        <v>113.57523999999999</v>
      </c>
      <c r="C58" s="64">
        <v>46.736645000000003</v>
      </c>
      <c r="D58" s="64">
        <v>63.090384999999998</v>
      </c>
      <c r="E58" s="64">
        <v>17.275369999999999</v>
      </c>
      <c r="F58" s="64">
        <v>28.78604</v>
      </c>
      <c r="G58" s="64">
        <v>-10.432636</v>
      </c>
      <c r="H58" s="64">
        <v>13.212002</v>
      </c>
      <c r="I58" s="64" t="str">
        <v/>
      </c>
      <c r="J58" s="64">
        <v>244.54414</v>
      </c>
      <c r="K58" s="64">
        <v>26.779675000000001</v>
      </c>
      <c r="L58" s="64">
        <v>-16.6174</v>
      </c>
      <c r="M58" s="64">
        <v>-1.2939929999999999</v>
      </c>
      <c r="N58" s="64">
        <v>-19.280933000000001</v>
      </c>
      <c r="O58" s="64">
        <v>28.414833000000002</v>
      </c>
      <c r="P58" s="64">
        <v>13.258611999999999</v>
      </c>
      <c r="Q58" s="64">
        <v>41.484844000000002</v>
      </c>
      <c r="R58" s="64">
        <v>13.591360999999999</v>
      </c>
      <c r="S58" s="64">
        <v>12.54443</v>
      </c>
      <c r="T58" s="64">
        <v>27.944458000000001</v>
      </c>
      <c r="U58" s="64">
        <v>-41.687424</v>
      </c>
      <c r="V58" s="65">
        <v>12.95917</v>
      </c>
      <c r="W58" s="3">
        <v>23.368787999999999</v>
      </c>
      <c r="X58" s="3">
        <v>28.132116</v>
      </c>
      <c r="Y58" s="3" t="str">
        <v/>
      </c>
      <c r="Z58" s="3">
        <v>21.908591999999999</v>
      </c>
      <c r="AA58" s="3" t="str">
        <v/>
      </c>
      <c r="AB58" s="3">
        <v>-22.382677000000001</v>
      </c>
      <c r="AC58" s="3">
        <v>10.17282</v>
      </c>
      <c r="AD58" s="3">
        <v>15.705692000000001</v>
      </c>
      <c r="AE58" s="3">
        <v>-3.7440956000000001</v>
      </c>
    </row>
    <row r="59" spans="1:31" x14ac:dyDescent="0.3">
      <c r="A59" s="2">
        <v>43998</v>
      </c>
      <c r="B59" s="64">
        <v>151.4949</v>
      </c>
      <c r="C59" s="64">
        <v>47.95337</v>
      </c>
      <c r="D59" s="64">
        <v>84.844970000000004</v>
      </c>
      <c r="E59" s="64">
        <v>33.155665999999997</v>
      </c>
      <c r="F59" s="64">
        <v>39.878677000000003</v>
      </c>
      <c r="G59" s="64">
        <v>22.319544</v>
      </c>
      <c r="H59" s="64">
        <v>29.956424999999999</v>
      </c>
      <c r="I59" s="64" t="str">
        <v/>
      </c>
      <c r="J59" s="64">
        <v>356.97469999999998</v>
      </c>
      <c r="K59" s="64">
        <v>41.394103999999999</v>
      </c>
      <c r="L59" s="64">
        <v>-11.142522</v>
      </c>
      <c r="M59" s="64">
        <v>4.2670370000000002</v>
      </c>
      <c r="N59" s="64">
        <v>-4.0257453999999999</v>
      </c>
      <c r="O59" s="64">
        <v>11.72167</v>
      </c>
      <c r="P59" s="64">
        <v>36.387444000000002</v>
      </c>
      <c r="Q59" s="64">
        <v>49.689545000000003</v>
      </c>
      <c r="R59" s="64">
        <v>14.395845</v>
      </c>
      <c r="S59" s="64">
        <v>17.677247999999999</v>
      </c>
      <c r="T59" s="64">
        <v>28.375471000000001</v>
      </c>
      <c r="U59" s="64">
        <v>-31.261216999999998</v>
      </c>
      <c r="V59" s="65">
        <v>6.0230373999999998</v>
      </c>
      <c r="W59" s="3">
        <v>16.86157</v>
      </c>
      <c r="X59" s="3">
        <v>24.590527999999999</v>
      </c>
      <c r="Y59" s="3" t="str">
        <v/>
      </c>
      <c r="Z59" s="3">
        <v>29.246307000000002</v>
      </c>
      <c r="AA59" s="3" t="str">
        <v/>
      </c>
      <c r="AB59" s="3">
        <v>-5.6400956999999998</v>
      </c>
      <c r="AC59" s="3">
        <v>8.9611769999999993</v>
      </c>
      <c r="AD59" s="3">
        <v>21.830881000000002</v>
      </c>
      <c r="AE59" s="3">
        <v>-6.2735200000000004</v>
      </c>
    </row>
    <row r="60" spans="1:31" x14ac:dyDescent="0.3">
      <c r="A60" s="2">
        <v>44028</v>
      </c>
      <c r="B60" s="64">
        <v>143.31602000000001</v>
      </c>
      <c r="C60" s="64">
        <v>50.599826999999998</v>
      </c>
      <c r="D60" s="64">
        <v>91.043999999999997</v>
      </c>
      <c r="E60" s="64">
        <v>31.337022999999999</v>
      </c>
      <c r="F60" s="64">
        <v>49.256169999999997</v>
      </c>
      <c r="G60" s="64">
        <v>14.833474000000001</v>
      </c>
      <c r="H60" s="64">
        <v>18.195640000000001</v>
      </c>
      <c r="I60" s="64" t="str">
        <v/>
      </c>
      <c r="J60" s="64">
        <v>494.59552000000002</v>
      </c>
      <c r="K60" s="64">
        <v>44.319533999999997</v>
      </c>
      <c r="L60" s="64">
        <v>-10.273396999999999</v>
      </c>
      <c r="M60" s="64">
        <v>-3.0696154</v>
      </c>
      <c r="N60" s="64">
        <v>-10.049719</v>
      </c>
      <c r="O60" s="64">
        <v>17.319680000000002</v>
      </c>
      <c r="P60" s="64">
        <v>41.881298000000001</v>
      </c>
      <c r="Q60" s="64">
        <v>54.917369999999998</v>
      </c>
      <c r="R60" s="64">
        <v>8.5872890000000002</v>
      </c>
      <c r="S60" s="64">
        <v>8.7977889999999999</v>
      </c>
      <c r="T60" s="64">
        <v>44.09957</v>
      </c>
      <c r="U60" s="64">
        <v>-38.16563</v>
      </c>
      <c r="V60" s="65">
        <v>15.813231</v>
      </c>
      <c r="W60" s="3">
        <v>17.279482000000002</v>
      </c>
      <c r="X60" s="3">
        <v>21.839618999999999</v>
      </c>
      <c r="Y60" s="3" t="str">
        <v/>
      </c>
      <c r="Z60" s="3">
        <v>52.469479999999997</v>
      </c>
      <c r="AA60" s="3" t="str">
        <v/>
      </c>
      <c r="AB60" s="3">
        <v>-15.347397000000001</v>
      </c>
      <c r="AC60" s="3">
        <v>10.419499999999999</v>
      </c>
      <c r="AD60" s="3">
        <v>18.052555000000002</v>
      </c>
      <c r="AE60" s="3">
        <v>-7.6351347000000001</v>
      </c>
    </row>
    <row r="61" spans="1:31" x14ac:dyDescent="0.3">
      <c r="A61" s="2">
        <v>44057</v>
      </c>
      <c r="B61" s="64">
        <v>209.09813</v>
      </c>
      <c r="C61" s="64">
        <v>57.307229999999997</v>
      </c>
      <c r="D61" s="64">
        <v>128.94202999999999</v>
      </c>
      <c r="E61" s="64">
        <v>29.235983000000001</v>
      </c>
      <c r="F61" s="64">
        <v>78.564449999999994</v>
      </c>
      <c r="G61" s="64">
        <v>26.508690000000001</v>
      </c>
      <c r="H61" s="64">
        <v>45.367527000000003</v>
      </c>
      <c r="I61" s="64" t="str">
        <v/>
      </c>
      <c r="J61" s="64">
        <v>651.62103000000002</v>
      </c>
      <c r="K61" s="64">
        <v>76.866820000000004</v>
      </c>
      <c r="L61" s="64">
        <v>7.7370999999999999</v>
      </c>
      <c r="M61" s="64">
        <v>5.4322242999999997</v>
      </c>
      <c r="N61" s="64">
        <v>1.1791468000000001</v>
      </c>
      <c r="O61" s="64">
        <v>27.059818</v>
      </c>
      <c r="P61" s="64">
        <v>49.395000000000003</v>
      </c>
      <c r="Q61" s="64">
        <v>38.91169</v>
      </c>
      <c r="R61" s="64">
        <v>14.211237000000001</v>
      </c>
      <c r="S61" s="64">
        <v>22.984743000000002</v>
      </c>
      <c r="T61" s="64">
        <v>61.372078000000002</v>
      </c>
      <c r="U61" s="64">
        <v>-31.806139999999999</v>
      </c>
      <c r="V61" s="65">
        <v>17.007614</v>
      </c>
      <c r="W61" s="3">
        <v>26.785076</v>
      </c>
      <c r="X61" s="3">
        <v>42.743155999999999</v>
      </c>
      <c r="Y61" s="3" t="str">
        <v/>
      </c>
      <c r="Z61" s="3">
        <v>57.999336</v>
      </c>
      <c r="AA61" s="3" t="str">
        <v/>
      </c>
      <c r="AB61" s="3">
        <v>2.7464746999999998</v>
      </c>
      <c r="AC61" s="3">
        <v>19.651174999999999</v>
      </c>
      <c r="AD61" s="3">
        <v>36.442374999999998</v>
      </c>
      <c r="AE61" s="3">
        <v>1.1686087000000001</v>
      </c>
    </row>
    <row r="62" spans="1:31" x14ac:dyDescent="0.3">
      <c r="A62" s="2">
        <v>44090</v>
      </c>
      <c r="B62" s="64">
        <v>178.36308</v>
      </c>
      <c r="C62" s="64">
        <v>52.115524000000001</v>
      </c>
      <c r="D62" s="64">
        <v>105.98454</v>
      </c>
      <c r="E62" s="64">
        <v>22.771442</v>
      </c>
      <c r="F62" s="64">
        <v>70.263985000000005</v>
      </c>
      <c r="G62" s="64">
        <v>33.253160000000001</v>
      </c>
      <c r="H62" s="64">
        <v>41.510033</v>
      </c>
      <c r="I62" s="64" t="str">
        <v/>
      </c>
      <c r="J62" s="64">
        <v>809.6825</v>
      </c>
      <c r="K62" s="64">
        <v>78.274810000000002</v>
      </c>
      <c r="L62" s="64">
        <v>4.4026017</v>
      </c>
      <c r="M62" s="64">
        <v>15.737164</v>
      </c>
      <c r="N62" s="64">
        <v>-13.368760999999999</v>
      </c>
      <c r="O62" s="64">
        <v>19.980979999999999</v>
      </c>
      <c r="P62" s="64">
        <v>54.651702999999998</v>
      </c>
      <c r="Q62" s="64">
        <v>39.919888</v>
      </c>
      <c r="R62" s="64">
        <v>17.217148000000002</v>
      </c>
      <c r="S62" s="64">
        <v>25.395702</v>
      </c>
      <c r="T62" s="64">
        <v>64.416039999999995</v>
      </c>
      <c r="U62" s="64">
        <v>-45.236429999999999</v>
      </c>
      <c r="V62" s="65">
        <v>17.691956999999999</v>
      </c>
      <c r="W62" s="3">
        <v>20.110167000000001</v>
      </c>
      <c r="X62" s="3">
        <v>24.949646000000001</v>
      </c>
      <c r="Y62" s="3" t="str">
        <v/>
      </c>
      <c r="Z62" s="3">
        <v>34.240459999999999</v>
      </c>
      <c r="AA62" s="3" t="str">
        <v/>
      </c>
      <c r="AB62" s="3">
        <v>-12.813072999999999</v>
      </c>
      <c r="AC62" s="3">
        <v>17.920970000000001</v>
      </c>
      <c r="AD62" s="3">
        <v>33.140957</v>
      </c>
      <c r="AE62" s="3">
        <v>-16.445409999999999</v>
      </c>
    </row>
    <row r="63" spans="1:31" x14ac:dyDescent="0.3">
      <c r="A63" s="2">
        <v>44120</v>
      </c>
      <c r="B63" s="64">
        <v>185.06653</v>
      </c>
      <c r="C63" s="64">
        <v>58.218809999999998</v>
      </c>
      <c r="D63" s="64">
        <v>105.14264</v>
      </c>
      <c r="E63" s="64">
        <v>26.122284000000001</v>
      </c>
      <c r="F63" s="64">
        <v>84.125919999999994</v>
      </c>
      <c r="G63" s="64">
        <v>37.542459999999998</v>
      </c>
      <c r="H63" s="64">
        <v>40.295433000000003</v>
      </c>
      <c r="I63" s="64" t="str">
        <v/>
      </c>
      <c r="J63" s="64">
        <v>746.33299999999997</v>
      </c>
      <c r="K63" s="64">
        <v>56.192219999999999</v>
      </c>
      <c r="L63" s="64">
        <v>1.2518525</v>
      </c>
      <c r="M63" s="64">
        <v>9.7590450000000004</v>
      </c>
      <c r="N63" s="64">
        <v>-12.086456999999999</v>
      </c>
      <c r="O63" s="64">
        <v>23.313510000000001</v>
      </c>
      <c r="P63" s="64">
        <v>68.757369999999995</v>
      </c>
      <c r="Q63" s="64">
        <v>38.168872999999998</v>
      </c>
      <c r="R63" s="64">
        <v>13.301981</v>
      </c>
      <c r="S63" s="64">
        <v>22.613</v>
      </c>
      <c r="T63" s="64">
        <v>85.409379999999999</v>
      </c>
      <c r="U63" s="64">
        <v>-46.628642999999997</v>
      </c>
      <c r="V63" s="65">
        <v>12.561940999999999</v>
      </c>
      <c r="W63" s="3">
        <v>28.819800000000001</v>
      </c>
      <c r="X63" s="3">
        <v>24.968588</v>
      </c>
      <c r="Y63" s="3" t="str">
        <v/>
      </c>
      <c r="Z63" s="3">
        <v>21.697557</v>
      </c>
      <c r="AA63" s="3" t="str">
        <v/>
      </c>
      <c r="AB63" s="3">
        <v>-17.554337</v>
      </c>
      <c r="AC63" s="3">
        <v>25.985634000000001</v>
      </c>
      <c r="AD63" s="3">
        <v>20.498169000000001</v>
      </c>
      <c r="AE63" s="3">
        <v>-14.10256</v>
      </c>
    </row>
    <row r="64" spans="1:31" x14ac:dyDescent="0.3">
      <c r="A64" s="2">
        <v>44151</v>
      </c>
      <c r="B64" s="64">
        <v>165.31796</v>
      </c>
      <c r="C64" s="64">
        <v>46.494259999999997</v>
      </c>
      <c r="D64" s="64">
        <v>82.631805</v>
      </c>
      <c r="E64" s="64">
        <v>33.03163</v>
      </c>
      <c r="F64" s="64">
        <v>79.998739999999998</v>
      </c>
      <c r="G64" s="64">
        <v>27.527380000000001</v>
      </c>
      <c r="H64" s="64">
        <v>42.983077999999999</v>
      </c>
      <c r="I64" s="64" t="str">
        <v/>
      </c>
      <c r="J64" s="64">
        <v>479.39337</v>
      </c>
      <c r="K64" s="64">
        <v>62.609054999999998</v>
      </c>
      <c r="L64" s="64">
        <v>6.0799120000000002</v>
      </c>
      <c r="M64" s="64">
        <v>3.0468225000000002</v>
      </c>
      <c r="N64" s="64">
        <v>-6.1366199999999997</v>
      </c>
      <c r="O64" s="64">
        <v>30.501604</v>
      </c>
      <c r="P64" s="64">
        <v>87.093993999999995</v>
      </c>
      <c r="Q64" s="64">
        <v>26.716995000000001</v>
      </c>
      <c r="R64" s="64">
        <v>19.052578</v>
      </c>
      <c r="S64" s="64">
        <v>20.102692000000001</v>
      </c>
      <c r="T64" s="64">
        <v>62.390265999999997</v>
      </c>
      <c r="U64" s="64">
        <v>-40.444839999999999</v>
      </c>
      <c r="V64" s="65">
        <v>14.847458</v>
      </c>
      <c r="W64" s="3">
        <v>26.134336000000001</v>
      </c>
      <c r="X64" s="3">
        <v>20.742570000000001</v>
      </c>
      <c r="Y64" s="3" t="str">
        <v/>
      </c>
      <c r="Z64" s="3">
        <v>17.022967999999999</v>
      </c>
      <c r="AA64" s="3" t="str">
        <v/>
      </c>
      <c r="AB64" s="3">
        <v>-14.056497999999999</v>
      </c>
      <c r="AC64" s="3">
        <v>21.075189999999999</v>
      </c>
      <c r="AD64" s="3">
        <v>26.768303</v>
      </c>
      <c r="AE64" s="3">
        <v>-12.587695999999999</v>
      </c>
    </row>
    <row r="65" spans="1:31" x14ac:dyDescent="0.3">
      <c r="A65" s="2">
        <v>44181</v>
      </c>
      <c r="B65" s="64">
        <v>135.66033999999999</v>
      </c>
      <c r="C65" s="64">
        <v>42.482937</v>
      </c>
      <c r="D65" s="64">
        <v>84.257189999999994</v>
      </c>
      <c r="E65" s="64">
        <v>29.138683</v>
      </c>
      <c r="F65" s="64">
        <v>83.186843999999994</v>
      </c>
      <c r="G65" s="64">
        <v>37.792003999999999</v>
      </c>
      <c r="H65" s="64">
        <v>39.283560000000001</v>
      </c>
      <c r="I65" s="64">
        <v>-3.1169652999999999</v>
      </c>
      <c r="J65" s="64">
        <v>716.21230000000003</v>
      </c>
      <c r="K65" s="64">
        <v>57.169556</v>
      </c>
      <c r="L65" s="64">
        <v>-2.1776496999999999</v>
      </c>
      <c r="M65" s="64">
        <v>18.293106000000002</v>
      </c>
      <c r="N65" s="64">
        <v>-8.9309510000000003</v>
      </c>
      <c r="O65" s="64">
        <v>22.678507</v>
      </c>
      <c r="P65" s="64">
        <v>59.290779999999998</v>
      </c>
      <c r="Q65" s="64">
        <v>42.878880000000002</v>
      </c>
      <c r="R65" s="64">
        <v>12.52327</v>
      </c>
      <c r="S65" s="64">
        <v>12.424766999999999</v>
      </c>
      <c r="T65" s="64">
        <v>72.522284999999997</v>
      </c>
      <c r="U65" s="64">
        <v>-32.587910000000001</v>
      </c>
      <c r="V65" s="65">
        <v>8.4543339999999993</v>
      </c>
      <c r="W65" s="3">
        <v>30.219768999999999</v>
      </c>
      <c r="X65" s="3">
        <v>28.08305</v>
      </c>
      <c r="Y65" s="3" t="str">
        <v/>
      </c>
      <c r="Z65" s="3">
        <v>23.380863000000002</v>
      </c>
      <c r="AA65" s="3">
        <v>24.875617999999999</v>
      </c>
      <c r="AB65" s="3">
        <v>-15.002715999999999</v>
      </c>
      <c r="AC65" s="3">
        <v>12.02352</v>
      </c>
      <c r="AD65" s="3">
        <v>38.528919999999999</v>
      </c>
      <c r="AE65" s="3">
        <v>-13.678955999999999</v>
      </c>
    </row>
    <row r="66" spans="1:31" x14ac:dyDescent="0.3">
      <c r="A66" s="2">
        <v>44211</v>
      </c>
      <c r="B66" s="64">
        <v>109.81534000000001</v>
      </c>
      <c r="C66" s="64">
        <v>31.697178000000001</v>
      </c>
      <c r="D66" s="64">
        <v>64.758449999999996</v>
      </c>
      <c r="E66" s="64">
        <v>20.040310000000002</v>
      </c>
      <c r="F66" s="64">
        <v>66.714110000000005</v>
      </c>
      <c r="G66" s="64">
        <v>53.829920000000001</v>
      </c>
      <c r="H66" s="64">
        <v>13.660418999999999</v>
      </c>
      <c r="I66" s="64">
        <v>3.8595796</v>
      </c>
      <c r="J66" s="64">
        <v>696.68273999999997</v>
      </c>
      <c r="K66" s="64">
        <v>81.859660000000005</v>
      </c>
      <c r="L66" s="64">
        <v>2.2509336000000002</v>
      </c>
      <c r="M66" s="64">
        <v>14.703644000000001</v>
      </c>
      <c r="N66" s="64">
        <v>5.1740170000000001</v>
      </c>
      <c r="O66" s="64">
        <v>27.579295999999999</v>
      </c>
      <c r="P66" s="64">
        <v>62.196002999999997</v>
      </c>
      <c r="Q66" s="64">
        <v>37.924300000000002</v>
      </c>
      <c r="R66" s="64">
        <v>1.5224457</v>
      </c>
      <c r="S66" s="64">
        <v>3.405726</v>
      </c>
      <c r="T66" s="64">
        <v>46.866430000000001</v>
      </c>
      <c r="U66" s="64">
        <v>-25.151337000000002</v>
      </c>
      <c r="V66" s="65">
        <v>12.032603999999999</v>
      </c>
      <c r="W66" s="3">
        <v>24.547459</v>
      </c>
      <c r="X66" s="3">
        <v>25.651776999999999</v>
      </c>
      <c r="Y66" s="3" t="str">
        <v/>
      </c>
      <c r="Z66" s="3">
        <v>30.338847999999999</v>
      </c>
      <c r="AA66" s="3">
        <v>9.1485500000000002</v>
      </c>
      <c r="AB66" s="3">
        <v>-2.2218585000000002</v>
      </c>
      <c r="AC66" s="3">
        <v>9.6421829999999993</v>
      </c>
      <c r="AD66" s="3">
        <v>55.94641</v>
      </c>
      <c r="AE66" s="3">
        <v>-7.3699054999999998</v>
      </c>
    </row>
    <row r="67" spans="1:31" x14ac:dyDescent="0.3">
      <c r="A67" s="2">
        <v>44243</v>
      </c>
      <c r="B67" s="64">
        <v>111.9602</v>
      </c>
      <c r="C67" s="64">
        <v>32.874274999999997</v>
      </c>
      <c r="D67" s="64">
        <v>65.219893999999996</v>
      </c>
      <c r="E67" s="64">
        <v>38.977960000000003</v>
      </c>
      <c r="F67" s="64">
        <v>53.121723000000003</v>
      </c>
      <c r="G67" s="64">
        <v>60.992896999999999</v>
      </c>
      <c r="H67" s="64">
        <v>27.915775</v>
      </c>
      <c r="I67" s="64">
        <v>8.8819979999999994</v>
      </c>
      <c r="J67" s="64">
        <v>397.61876999999998</v>
      </c>
      <c r="K67" s="64">
        <v>98.539339999999996</v>
      </c>
      <c r="L67" s="64">
        <v>8.1481460000000006</v>
      </c>
      <c r="M67" s="64">
        <v>13.895308999999999</v>
      </c>
      <c r="N67" s="64">
        <v>9.1425420000000006</v>
      </c>
      <c r="O67" s="64">
        <v>25.634539</v>
      </c>
      <c r="P67" s="64">
        <v>80.029529999999994</v>
      </c>
      <c r="Q67" s="64">
        <v>48.599995</v>
      </c>
      <c r="R67" s="64">
        <v>-0.51538943999999998</v>
      </c>
      <c r="S67" s="64">
        <v>0.60021880000000005</v>
      </c>
      <c r="T67" s="64">
        <v>46.498429999999999</v>
      </c>
      <c r="U67" s="64">
        <v>-7.1025133</v>
      </c>
      <c r="V67" s="65">
        <v>12.968779</v>
      </c>
      <c r="W67" s="3">
        <v>15.037573</v>
      </c>
      <c r="X67" s="3">
        <v>15.086544</v>
      </c>
      <c r="Y67" s="3" t="str">
        <v/>
      </c>
      <c r="Z67" s="3">
        <v>16.626919000000001</v>
      </c>
      <c r="AA67" s="3">
        <v>22.883724000000001</v>
      </c>
      <c r="AB67" s="3">
        <v>0.98606349999999998</v>
      </c>
      <c r="AC67" s="3">
        <v>3.9201497999999999</v>
      </c>
      <c r="AD67" s="3">
        <v>43.636215</v>
      </c>
      <c r="AE67" s="3">
        <v>-2.9119313</v>
      </c>
    </row>
    <row r="68" spans="1:31" x14ac:dyDescent="0.3">
      <c r="A68" s="2">
        <v>44271</v>
      </c>
      <c r="B68" s="64">
        <v>171.06695999999999</v>
      </c>
      <c r="C68" s="64">
        <v>77.319460000000007</v>
      </c>
      <c r="D68" s="64">
        <v>108.97825</v>
      </c>
      <c r="E68" s="64">
        <v>94.211539999999999</v>
      </c>
      <c r="F68" s="64">
        <v>83.042336000000006</v>
      </c>
      <c r="G68" s="64">
        <v>166.62452999999999</v>
      </c>
      <c r="H68" s="64">
        <v>91.274574000000001</v>
      </c>
      <c r="I68" s="64">
        <v>32.802019999999999</v>
      </c>
      <c r="J68" s="64">
        <v>660.41970000000003</v>
      </c>
      <c r="K68" s="64">
        <v>128.08994999999999</v>
      </c>
      <c r="L68" s="64">
        <v>41.474936999999997</v>
      </c>
      <c r="M68" s="64">
        <v>59.097324</v>
      </c>
      <c r="N68" s="64">
        <v>80.190950000000001</v>
      </c>
      <c r="O68" s="64">
        <v>27.045833999999999</v>
      </c>
      <c r="P68" s="64">
        <v>84.990160000000003</v>
      </c>
      <c r="Q68" s="64">
        <v>50.378300000000003</v>
      </c>
      <c r="R68" s="64">
        <v>48.747931999999999</v>
      </c>
      <c r="S68" s="64">
        <v>63.115658000000003</v>
      </c>
      <c r="T68" s="64">
        <v>75.35472</v>
      </c>
      <c r="U68" s="64">
        <v>85.551833999999999</v>
      </c>
      <c r="V68" s="65">
        <v>30.381333999999999</v>
      </c>
      <c r="W68" s="3">
        <v>19.537400999999999</v>
      </c>
      <c r="X68" s="3">
        <v>74.953710000000001</v>
      </c>
      <c r="Y68" s="3" t="str">
        <v/>
      </c>
      <c r="Z68" s="3">
        <v>57.098843000000002</v>
      </c>
      <c r="AA68" s="3">
        <v>23.480201999999998</v>
      </c>
      <c r="AB68" s="3">
        <v>88.775634999999994</v>
      </c>
      <c r="AC68" s="3">
        <v>21.778917</v>
      </c>
      <c r="AD68" s="3">
        <v>77.037869999999998</v>
      </c>
      <c r="AE68" s="3">
        <v>14.844274499999999</v>
      </c>
    </row>
    <row r="69" spans="1:31" x14ac:dyDescent="0.3">
      <c r="A69" s="2">
        <v>44302</v>
      </c>
      <c r="B69" s="64">
        <v>116.27701999999999</v>
      </c>
      <c r="C69" s="64">
        <v>48.774326000000002</v>
      </c>
      <c r="D69" s="64">
        <v>88.633049999999997</v>
      </c>
      <c r="E69" s="64">
        <v>81.54092</v>
      </c>
      <c r="F69" s="64">
        <v>41.161619999999999</v>
      </c>
      <c r="G69" s="64">
        <v>92.102940000000004</v>
      </c>
      <c r="H69" s="64">
        <v>73.719149999999999</v>
      </c>
      <c r="I69" s="64">
        <v>20.818519999999999</v>
      </c>
      <c r="J69" s="64">
        <v>396.35669999999999</v>
      </c>
      <c r="K69" s="64">
        <v>117.76288</v>
      </c>
      <c r="L69" s="64">
        <v>44.770144999999999</v>
      </c>
      <c r="M69" s="64">
        <v>49.433506000000001</v>
      </c>
      <c r="N69" s="64">
        <v>81.193219999999997</v>
      </c>
      <c r="O69" s="64">
        <v>8.0135229999999993</v>
      </c>
      <c r="P69" s="64">
        <v>55.80151</v>
      </c>
      <c r="Q69" s="64">
        <v>24.654447999999999</v>
      </c>
      <c r="R69" s="64">
        <v>40.273665999999999</v>
      </c>
      <c r="S69" s="64">
        <v>57.266640000000002</v>
      </c>
      <c r="T69" s="64">
        <v>24.448383</v>
      </c>
      <c r="U69" s="64">
        <v>56.690359999999998</v>
      </c>
      <c r="V69" s="65">
        <v>11.343252</v>
      </c>
      <c r="W69" s="3">
        <v>19.253385999999999</v>
      </c>
      <c r="X69" s="3">
        <v>67.959720000000004</v>
      </c>
      <c r="Y69" s="3" t="str">
        <v/>
      </c>
      <c r="Z69" s="3">
        <v>38.478816999999999</v>
      </c>
      <c r="AA69" s="3">
        <v>16.173565</v>
      </c>
      <c r="AB69" s="3">
        <v>87.365459999999999</v>
      </c>
      <c r="AC69" s="3">
        <v>15.757788</v>
      </c>
      <c r="AD69" s="3">
        <v>78.489456000000004</v>
      </c>
      <c r="AE69" s="3">
        <v>13.19716</v>
      </c>
    </row>
    <row r="70" spans="1:31" x14ac:dyDescent="0.3">
      <c r="A70" s="2">
        <v>44330</v>
      </c>
      <c r="B70" s="64">
        <v>77.603279999999998</v>
      </c>
      <c r="C70" s="64">
        <v>38.853442999999999</v>
      </c>
      <c r="D70" s="64">
        <v>65.812259999999995</v>
      </c>
      <c r="E70" s="64">
        <v>67.915599999999998</v>
      </c>
      <c r="F70" s="64">
        <v>34.914290000000001</v>
      </c>
      <c r="G70" s="64">
        <v>71.666309999999996</v>
      </c>
      <c r="H70" s="64">
        <v>52.768239999999999</v>
      </c>
      <c r="I70" s="64">
        <v>20.321465</v>
      </c>
      <c r="J70" s="64">
        <v>267.05959999999999</v>
      </c>
      <c r="K70" s="64">
        <v>94.431290000000004</v>
      </c>
      <c r="L70" s="64">
        <v>70.057914999999994</v>
      </c>
      <c r="M70" s="64">
        <v>51.549435000000003</v>
      </c>
      <c r="N70" s="64">
        <v>93.431089999999998</v>
      </c>
      <c r="O70" s="64">
        <v>14.852786</v>
      </c>
      <c r="P70" s="64">
        <v>35.778190000000002</v>
      </c>
      <c r="Q70" s="64">
        <v>26.221202999999999</v>
      </c>
      <c r="R70" s="64">
        <v>26.205444</v>
      </c>
      <c r="S70" s="64">
        <v>31.874634</v>
      </c>
      <c r="T70" s="64">
        <v>11.634790000000001</v>
      </c>
      <c r="U70" s="64">
        <v>54.743969999999997</v>
      </c>
      <c r="V70" s="65">
        <v>18.426048000000002</v>
      </c>
      <c r="W70" s="3">
        <v>32.636580000000002</v>
      </c>
      <c r="X70" s="3">
        <v>41.212296000000002</v>
      </c>
      <c r="Y70" s="3" t="str">
        <v/>
      </c>
      <c r="Z70" s="3">
        <v>35.989510000000003</v>
      </c>
      <c r="AA70" s="3">
        <v>5.1928042999999997</v>
      </c>
      <c r="AB70" s="3">
        <v>100.020004</v>
      </c>
      <c r="AC70" s="3">
        <v>24.243725000000001</v>
      </c>
      <c r="AD70" s="3">
        <v>73.955414000000005</v>
      </c>
      <c r="AE70" s="3">
        <v>5.0719976000000004</v>
      </c>
    </row>
    <row r="71" spans="1:31" x14ac:dyDescent="0.3">
      <c r="A71" s="2">
        <v>44363</v>
      </c>
      <c r="B71" s="64">
        <v>96.620450000000005</v>
      </c>
      <c r="C71" s="64">
        <v>34.256805</v>
      </c>
      <c r="D71" s="64">
        <v>48.866318</v>
      </c>
      <c r="E71" s="64">
        <v>66.989289999999997</v>
      </c>
      <c r="F71" s="64">
        <v>30.588806000000002</v>
      </c>
      <c r="G71" s="64">
        <v>55.338881999999998</v>
      </c>
      <c r="H71" s="64">
        <v>40.496490000000001</v>
      </c>
      <c r="I71" s="64">
        <v>12.905943000000001</v>
      </c>
      <c r="J71" s="64">
        <v>207.93780000000001</v>
      </c>
      <c r="K71" s="64">
        <v>96.437049999999999</v>
      </c>
      <c r="L71" s="64">
        <v>55.298949999999998</v>
      </c>
      <c r="M71" s="64">
        <v>43.515470000000001</v>
      </c>
      <c r="N71" s="64">
        <v>58.045924999999997</v>
      </c>
      <c r="O71" s="64">
        <v>16.459167000000001</v>
      </c>
      <c r="P71" s="64">
        <v>33.273186000000003</v>
      </c>
      <c r="Q71" s="64">
        <v>37.390495000000001</v>
      </c>
      <c r="R71" s="64">
        <v>19.754076000000001</v>
      </c>
      <c r="S71" s="64">
        <v>20.077217000000001</v>
      </c>
      <c r="T71" s="64">
        <v>12.904406</v>
      </c>
      <c r="U71" s="64">
        <v>43.2438</v>
      </c>
      <c r="V71" s="65">
        <v>16.825400999999999</v>
      </c>
      <c r="W71" s="3">
        <v>30.204273000000001</v>
      </c>
      <c r="X71" s="3">
        <v>23.850463999999999</v>
      </c>
      <c r="Y71" s="3" t="str">
        <v/>
      </c>
      <c r="Z71" s="3">
        <v>26.341390000000001</v>
      </c>
      <c r="AA71" s="3">
        <v>-4.5966268000000001</v>
      </c>
      <c r="AB71" s="3">
        <v>64.950649999999996</v>
      </c>
      <c r="AC71" s="3">
        <v>15.16403</v>
      </c>
      <c r="AD71" s="3">
        <v>63.667427000000004</v>
      </c>
      <c r="AE71" s="3">
        <v>4.4662236999999996</v>
      </c>
    </row>
    <row r="72" spans="1:31" x14ac:dyDescent="0.3">
      <c r="A72" s="2">
        <v>44393</v>
      </c>
      <c r="B72" s="64">
        <v>79.399344999999997</v>
      </c>
      <c r="C72" s="64">
        <v>39.014316999999998</v>
      </c>
      <c r="D72" s="64">
        <v>52.692093</v>
      </c>
      <c r="E72" s="64">
        <v>67.626000000000005</v>
      </c>
      <c r="F72" s="64">
        <v>19.124973000000001</v>
      </c>
      <c r="G72" s="64">
        <v>55.341540000000002</v>
      </c>
      <c r="H72" s="64">
        <v>41.601300000000002</v>
      </c>
      <c r="I72" s="64">
        <v>8.6231589999999994</v>
      </c>
      <c r="J72" s="64">
        <v>114.64839000000001</v>
      </c>
      <c r="K72" s="64">
        <v>67.867729999999995</v>
      </c>
      <c r="L72" s="64">
        <v>45.489764999999998</v>
      </c>
      <c r="M72" s="64">
        <v>59.217823000000003</v>
      </c>
      <c r="N72" s="64">
        <v>56.173050000000003</v>
      </c>
      <c r="O72" s="64">
        <v>8.7926749999999991</v>
      </c>
      <c r="P72" s="64">
        <v>10.241974000000001</v>
      </c>
      <c r="Q72" s="64">
        <v>43.540965999999997</v>
      </c>
      <c r="R72" s="64">
        <v>28.999030999999999</v>
      </c>
      <c r="S72" s="64">
        <v>29.938137000000001</v>
      </c>
      <c r="T72" s="64">
        <v>0.55366755000000001</v>
      </c>
      <c r="U72" s="64">
        <v>39.432322999999997</v>
      </c>
      <c r="V72" s="65">
        <v>15.599847</v>
      </c>
      <c r="W72" s="3">
        <v>30.077003000000001</v>
      </c>
      <c r="X72" s="3">
        <v>27.380896</v>
      </c>
      <c r="Y72" s="3" t="str">
        <v/>
      </c>
      <c r="Z72" s="3">
        <v>23.427105000000001</v>
      </c>
      <c r="AA72" s="3">
        <v>-10.205835</v>
      </c>
      <c r="AB72" s="3">
        <v>62.030684999999998</v>
      </c>
      <c r="AC72" s="3">
        <v>15.392137</v>
      </c>
      <c r="AD72" s="3">
        <v>54.267499999999998</v>
      </c>
      <c r="AE72" s="3">
        <v>-1.124239</v>
      </c>
    </row>
    <row r="73" spans="1:31" x14ac:dyDescent="0.3">
      <c r="A73" s="2">
        <v>44424</v>
      </c>
      <c r="B73" s="64">
        <v>72.714569999999995</v>
      </c>
      <c r="C73" s="64">
        <v>42.394722000000002</v>
      </c>
      <c r="D73" s="64">
        <v>32.360984999999999</v>
      </c>
      <c r="E73" s="64">
        <v>83.845200000000006</v>
      </c>
      <c r="F73" s="64">
        <v>4.7957179999999999</v>
      </c>
      <c r="G73" s="64">
        <v>53.858207999999998</v>
      </c>
      <c r="H73" s="64">
        <v>40.315426000000002</v>
      </c>
      <c r="I73" s="64">
        <v>8.7114220000000007</v>
      </c>
      <c r="J73" s="64">
        <v>107.84085</v>
      </c>
      <c r="K73" s="64">
        <v>39.351917</v>
      </c>
      <c r="L73" s="64">
        <v>37.206099999999999</v>
      </c>
      <c r="M73" s="64">
        <v>70.217929999999996</v>
      </c>
      <c r="N73" s="64">
        <v>59.560966000000001</v>
      </c>
      <c r="O73" s="64">
        <v>15.459275</v>
      </c>
      <c r="P73" s="64">
        <v>-10.159891999999999</v>
      </c>
      <c r="Q73" s="64">
        <v>82.934309999999996</v>
      </c>
      <c r="R73" s="64">
        <v>20.394504999999999</v>
      </c>
      <c r="S73" s="64">
        <v>11.780071</v>
      </c>
      <c r="T73" s="64">
        <v>7.3009013999999999</v>
      </c>
      <c r="U73" s="64">
        <v>38.853274999999996</v>
      </c>
      <c r="V73" s="65">
        <v>23.131132000000001</v>
      </c>
      <c r="W73" s="3">
        <v>39.231050000000003</v>
      </c>
      <c r="X73" s="3">
        <v>22.102046999999999</v>
      </c>
      <c r="Y73" s="3" t="str">
        <v/>
      </c>
      <c r="Z73" s="3">
        <v>30.728424</v>
      </c>
      <c r="AA73" s="3">
        <v>-26.90438</v>
      </c>
      <c r="AB73" s="3">
        <v>59.500717000000002</v>
      </c>
      <c r="AC73" s="3">
        <v>9.6974959999999992</v>
      </c>
      <c r="AD73" s="3">
        <v>31.822240000000001</v>
      </c>
      <c r="AE73" s="3">
        <v>0.21599531</v>
      </c>
    </row>
    <row r="74" spans="1:31" x14ac:dyDescent="0.3">
      <c r="A74" s="2">
        <v>44455</v>
      </c>
      <c r="B74" s="64">
        <v>77.912480000000002</v>
      </c>
      <c r="C74" s="64">
        <v>50.222014999999999</v>
      </c>
      <c r="D74" s="64">
        <v>33.548310000000001</v>
      </c>
      <c r="E74" s="64">
        <v>89.949010000000001</v>
      </c>
      <c r="F74" s="64">
        <v>13.324439999999999</v>
      </c>
      <c r="G74" s="64">
        <v>42.825541999999999</v>
      </c>
      <c r="H74" s="64">
        <v>41.568004999999999</v>
      </c>
      <c r="I74" s="64">
        <v>0.89492799999999995</v>
      </c>
      <c r="J74" s="64">
        <v>71.357740000000007</v>
      </c>
      <c r="K74" s="64">
        <v>34.091030000000003</v>
      </c>
      <c r="L74" s="64">
        <v>26.376438</v>
      </c>
      <c r="M74" s="64">
        <v>46.668170000000003</v>
      </c>
      <c r="N74" s="64">
        <v>63.031829999999999</v>
      </c>
      <c r="O74" s="64">
        <v>8.094716</v>
      </c>
      <c r="P74" s="64">
        <v>-15.391499</v>
      </c>
      <c r="Q74" s="64">
        <v>55.67</v>
      </c>
      <c r="R74" s="64">
        <v>10.002875</v>
      </c>
      <c r="S74" s="64">
        <v>1.7887473</v>
      </c>
      <c r="T74" s="64">
        <v>21.212757</v>
      </c>
      <c r="U74" s="64">
        <v>58.307169999999999</v>
      </c>
      <c r="V74" s="65">
        <v>14.194023</v>
      </c>
      <c r="W74" s="3">
        <v>39.356529999999999</v>
      </c>
      <c r="X74" s="3">
        <v>22.105132999999999</v>
      </c>
      <c r="Y74" s="3" t="str">
        <v/>
      </c>
      <c r="Z74" s="3">
        <v>26.354527000000001</v>
      </c>
      <c r="AA74" s="3">
        <v>-44.505493000000001</v>
      </c>
      <c r="AB74" s="3">
        <v>61.262011999999999</v>
      </c>
      <c r="AC74" s="3">
        <v>7.2318673000000002</v>
      </c>
      <c r="AD74" s="3">
        <v>29.750382999999999</v>
      </c>
      <c r="AE74" s="3">
        <v>9.3286750000000005</v>
      </c>
    </row>
    <row r="75" spans="1:31" x14ac:dyDescent="0.3">
      <c r="A75" s="2">
        <v>44484</v>
      </c>
      <c r="B75" s="64">
        <v>56.653297000000002</v>
      </c>
      <c r="C75" s="64">
        <v>39.76643</v>
      </c>
      <c r="D75" s="64">
        <v>20.762384000000001</v>
      </c>
      <c r="E75" s="64">
        <v>81.768889999999999</v>
      </c>
      <c r="F75" s="64">
        <v>2.1077393999999998</v>
      </c>
      <c r="G75" s="64">
        <v>36.606299999999997</v>
      </c>
      <c r="H75" s="64">
        <v>21.760653999999999</v>
      </c>
      <c r="I75" s="64">
        <v>8.4120989999999995</v>
      </c>
      <c r="J75" s="64">
        <v>87.807419999999993</v>
      </c>
      <c r="K75" s="64">
        <v>34.819557000000003</v>
      </c>
      <c r="L75" s="64">
        <v>34.28302</v>
      </c>
      <c r="M75" s="64">
        <v>59.921480000000003</v>
      </c>
      <c r="N75" s="64">
        <v>67.879059999999996</v>
      </c>
      <c r="O75" s="64">
        <v>-1.2384474000000001</v>
      </c>
      <c r="P75" s="64">
        <v>-9.9720479999999991</v>
      </c>
      <c r="Q75" s="64">
        <v>64.84308</v>
      </c>
      <c r="R75" s="64">
        <v>16.436005000000002</v>
      </c>
      <c r="S75" s="64">
        <v>5.6594610000000003</v>
      </c>
      <c r="T75" s="64">
        <v>15.933490000000001</v>
      </c>
      <c r="U75" s="64">
        <v>94.819820000000007</v>
      </c>
      <c r="V75" s="65">
        <v>12.401152</v>
      </c>
      <c r="W75" s="3">
        <v>24.202096999999998</v>
      </c>
      <c r="X75" s="3">
        <v>24.579884</v>
      </c>
      <c r="Y75" s="3">
        <v>142.17963</v>
      </c>
      <c r="Z75" s="3">
        <v>34.403799999999997</v>
      </c>
      <c r="AA75" s="3">
        <v>-43.188198</v>
      </c>
      <c r="AB75" s="3">
        <v>95.962715000000003</v>
      </c>
      <c r="AC75" s="3">
        <v>2.8825045</v>
      </c>
      <c r="AD75" s="3">
        <v>21.366167000000001</v>
      </c>
      <c r="AE75" s="3">
        <v>9.5924490000000002</v>
      </c>
    </row>
    <row r="76" spans="1:31" x14ac:dyDescent="0.3">
      <c r="A76" s="2">
        <v>44516</v>
      </c>
      <c r="B76" s="64">
        <v>123.703125</v>
      </c>
      <c r="C76" s="64">
        <v>57.729602999999997</v>
      </c>
      <c r="D76" s="64">
        <v>26.293028</v>
      </c>
      <c r="E76" s="64">
        <v>66.711960000000005</v>
      </c>
      <c r="F76" s="64">
        <v>13.083113000000001</v>
      </c>
      <c r="G76" s="64">
        <v>54.034829999999999</v>
      </c>
      <c r="H76" s="64">
        <v>22.942352</v>
      </c>
      <c r="I76" s="64">
        <v>9.1251259999999998</v>
      </c>
      <c r="J76" s="64">
        <v>158.45523</v>
      </c>
      <c r="K76" s="64">
        <v>28.287495</v>
      </c>
      <c r="L76" s="64">
        <v>21.56155</v>
      </c>
      <c r="M76" s="64">
        <v>69.849074999999999</v>
      </c>
      <c r="N76" s="64">
        <v>44.488822999999996</v>
      </c>
      <c r="O76" s="64">
        <v>-4.6176195</v>
      </c>
      <c r="P76" s="64">
        <v>-15.599126</v>
      </c>
      <c r="Q76" s="64">
        <v>86.088684000000001</v>
      </c>
      <c r="R76" s="64">
        <v>1.7813802000000001</v>
      </c>
      <c r="S76" s="64">
        <v>10.704184</v>
      </c>
      <c r="T76" s="64">
        <v>43.477356</v>
      </c>
      <c r="U76" s="64">
        <v>80.941413999999995</v>
      </c>
      <c r="V76" s="65">
        <v>10.605525999999999</v>
      </c>
      <c r="W76" s="3">
        <v>43.342793</v>
      </c>
      <c r="X76" s="3">
        <v>43.459952999999999</v>
      </c>
      <c r="Y76" s="3">
        <v>45.197740000000003</v>
      </c>
      <c r="Z76" s="3">
        <v>24.014876999999998</v>
      </c>
      <c r="AA76" s="3">
        <v>-34.960631999999997</v>
      </c>
      <c r="AB76" s="3">
        <v>74.219070000000002</v>
      </c>
      <c r="AC76" s="3">
        <v>5.9552072999999996</v>
      </c>
      <c r="AD76" s="3">
        <v>11.713815</v>
      </c>
      <c r="AE76" s="3">
        <v>-0.79245569999999999</v>
      </c>
    </row>
    <row r="77" spans="1:31" x14ac:dyDescent="0.3">
      <c r="A77" s="2">
        <v>44546</v>
      </c>
      <c r="B77" s="64">
        <v>114.54637</v>
      </c>
      <c r="C77" s="64">
        <v>49.407924999999999</v>
      </c>
      <c r="D77" s="64">
        <v>35.608745999999996</v>
      </c>
      <c r="E77" s="64">
        <v>64.404526000000004</v>
      </c>
      <c r="F77" s="64">
        <v>4.2104840000000001</v>
      </c>
      <c r="G77" s="64">
        <v>50.650849999999998</v>
      </c>
      <c r="H77" s="64">
        <v>21.485828000000001</v>
      </c>
      <c r="I77" s="64">
        <v>2.9623149999999998</v>
      </c>
      <c r="J77" s="64">
        <v>48.838245000000001</v>
      </c>
      <c r="K77" s="64">
        <v>20.824455</v>
      </c>
      <c r="L77" s="64">
        <v>35.266556000000001</v>
      </c>
      <c r="M77" s="64">
        <v>66.923940000000002</v>
      </c>
      <c r="N77" s="64">
        <v>36.249195</v>
      </c>
      <c r="O77" s="64">
        <v>0.12849569999999999</v>
      </c>
      <c r="P77" s="64">
        <v>-20.588488000000002</v>
      </c>
      <c r="Q77" s="64">
        <v>64.641000000000005</v>
      </c>
      <c r="R77" s="64">
        <v>3.5550237</v>
      </c>
      <c r="S77" s="64">
        <v>6.7859889999999998</v>
      </c>
      <c r="T77" s="64">
        <v>12.619316</v>
      </c>
      <c r="U77" s="64">
        <v>49.133110000000002</v>
      </c>
      <c r="V77" s="65">
        <v>18.518460000000001</v>
      </c>
      <c r="W77" s="3">
        <v>50.718437000000002</v>
      </c>
      <c r="X77" s="3">
        <v>51.288162</v>
      </c>
      <c r="Y77" s="3">
        <v>-29.243828000000001</v>
      </c>
      <c r="Z77" s="3">
        <v>31.952168</v>
      </c>
      <c r="AA77" s="3">
        <v>-51.912354000000001</v>
      </c>
      <c r="AB77" s="3">
        <v>59.666156999999998</v>
      </c>
      <c r="AC77" s="3">
        <v>20.335101999999999</v>
      </c>
      <c r="AD77" s="3">
        <v>9.5100765000000003</v>
      </c>
      <c r="AE77" s="3">
        <v>-2.5571644</v>
      </c>
    </row>
    <row r="78" spans="1:31" x14ac:dyDescent="0.3">
      <c r="A78" s="2">
        <v>44575</v>
      </c>
      <c r="B78" s="64">
        <v>104.27692</v>
      </c>
      <c r="C78" s="64">
        <v>46.840009999999999</v>
      </c>
      <c r="D78" s="64">
        <v>35.083793999999997</v>
      </c>
      <c r="E78" s="64">
        <v>61.163424999999997</v>
      </c>
      <c r="F78" s="64">
        <v>3.6863565</v>
      </c>
      <c r="G78" s="64">
        <v>35.788905999999997</v>
      </c>
      <c r="H78" s="64">
        <v>35.116432000000003</v>
      </c>
      <c r="I78" s="64">
        <v>9.0353250000000003</v>
      </c>
      <c r="J78" s="64">
        <v>24.214195</v>
      </c>
      <c r="K78" s="64">
        <v>15.500783999999999</v>
      </c>
      <c r="L78" s="64">
        <v>37.91592</v>
      </c>
      <c r="M78" s="64">
        <v>44.507216999999997</v>
      </c>
      <c r="N78" s="64">
        <v>14.513838</v>
      </c>
      <c r="O78" s="64">
        <v>0.26820897999999999</v>
      </c>
      <c r="P78" s="64">
        <v>-24.591953</v>
      </c>
      <c r="Q78" s="64">
        <v>32.742046000000002</v>
      </c>
      <c r="R78" s="64">
        <v>6.9929123000000004</v>
      </c>
      <c r="S78" s="64">
        <v>14.389837</v>
      </c>
      <c r="T78" s="64">
        <v>4.9574733000000002</v>
      </c>
      <c r="U78" s="64">
        <v>51.702488000000002</v>
      </c>
      <c r="V78" s="65">
        <v>7.1184396999999997</v>
      </c>
      <c r="W78" s="3">
        <v>39.864325999999998</v>
      </c>
      <c r="X78" s="3">
        <v>41.519689999999997</v>
      </c>
      <c r="Y78" s="3">
        <v>-35.754413999999997</v>
      </c>
      <c r="Z78" s="3">
        <v>27.391697000000001</v>
      </c>
      <c r="AA78" s="3">
        <v>-44.978720000000003</v>
      </c>
      <c r="AB78" s="3">
        <v>43.634808</v>
      </c>
      <c r="AC78" s="3">
        <v>20.656192999999998</v>
      </c>
      <c r="AD78" s="3">
        <v>-12.235844</v>
      </c>
      <c r="AE78" s="3">
        <v>2.5355816E-2</v>
      </c>
    </row>
    <row r="79" spans="1:31" x14ac:dyDescent="0.3">
      <c r="A79" s="2">
        <v>44608</v>
      </c>
      <c r="B79" s="64">
        <v>73.080650000000006</v>
      </c>
      <c r="C79" s="64">
        <v>24.183071000000002</v>
      </c>
      <c r="D79" s="64">
        <v>30.321121000000002</v>
      </c>
      <c r="E79" s="64">
        <v>30.514071999999999</v>
      </c>
      <c r="F79" s="64">
        <v>-3.2713770000000002</v>
      </c>
      <c r="G79" s="64">
        <v>25.677347000000001</v>
      </c>
      <c r="H79" s="64">
        <v>-20.962154000000002</v>
      </c>
      <c r="I79" s="64">
        <v>12.637604</v>
      </c>
      <c r="J79" s="64">
        <v>15.971719999999999</v>
      </c>
      <c r="K79" s="64">
        <v>4.0046689999999998</v>
      </c>
      <c r="L79" s="64">
        <v>28.68966</v>
      </c>
      <c r="M79" s="64">
        <v>29.365718999999999</v>
      </c>
      <c r="N79" s="64">
        <v>9.7132439999999995</v>
      </c>
      <c r="O79" s="64">
        <v>-6.8714620000000002</v>
      </c>
      <c r="P79" s="64">
        <v>-33.964492999999997</v>
      </c>
      <c r="Q79" s="64">
        <v>21.157299999999999</v>
      </c>
      <c r="R79" s="64">
        <v>10.747933</v>
      </c>
      <c r="S79" s="64">
        <v>12.780369</v>
      </c>
      <c r="T79" s="64">
        <v>-28.567330999999999</v>
      </c>
      <c r="U79" s="64">
        <v>58.932518000000002</v>
      </c>
      <c r="V79" s="65">
        <v>3.8588643</v>
      </c>
      <c r="W79" s="3">
        <v>45.775759999999998</v>
      </c>
      <c r="X79" s="3">
        <v>29.774940000000001</v>
      </c>
      <c r="Y79" s="3">
        <v>-49.820399999999999</v>
      </c>
      <c r="Z79" s="3">
        <v>46.519959999999998</v>
      </c>
      <c r="AA79" s="3">
        <v>-53.633614000000001</v>
      </c>
      <c r="AB79" s="3">
        <v>41.777360000000002</v>
      </c>
      <c r="AC79" s="3">
        <v>26.562166000000001</v>
      </c>
      <c r="AD79" s="3">
        <v>-10.272819</v>
      </c>
      <c r="AE79" s="3">
        <v>0.48787594000000001</v>
      </c>
    </row>
    <row r="80" spans="1:31" x14ac:dyDescent="0.3">
      <c r="A80" s="2">
        <v>44636</v>
      </c>
      <c r="B80" s="64">
        <v>84.431030000000007</v>
      </c>
      <c r="C80" s="64">
        <v>24.853838</v>
      </c>
      <c r="D80" s="64">
        <v>27.847194999999999</v>
      </c>
      <c r="E80" s="64">
        <v>27.915108</v>
      </c>
      <c r="F80" s="64">
        <v>-0.96317529999999996</v>
      </c>
      <c r="G80" s="64">
        <v>30.688488</v>
      </c>
      <c r="H80" s="64">
        <v>-27.087510000000002</v>
      </c>
      <c r="I80" s="64">
        <v>19.422138</v>
      </c>
      <c r="J80" s="64">
        <v>24.132776</v>
      </c>
      <c r="K80" s="64">
        <v>-6.9221789999999999</v>
      </c>
      <c r="L80" s="64">
        <v>33.642136000000001</v>
      </c>
      <c r="M80" s="64">
        <v>21.420347</v>
      </c>
      <c r="N80" s="64">
        <v>-7.6907635000000001</v>
      </c>
      <c r="O80" s="64">
        <v>10.697055000000001</v>
      </c>
      <c r="P80" s="64">
        <v>-39.865273000000002</v>
      </c>
      <c r="Q80" s="64">
        <v>46.998359999999998</v>
      </c>
      <c r="R80" s="64">
        <v>-5.1226735000000003</v>
      </c>
      <c r="S80" s="64">
        <v>-9.4149060000000002</v>
      </c>
      <c r="T80" s="64">
        <v>-31.772995000000002</v>
      </c>
      <c r="U80" s="64">
        <v>37.387062</v>
      </c>
      <c r="V80" s="65">
        <v>10.912239</v>
      </c>
      <c r="W80" s="3">
        <v>67.228935000000007</v>
      </c>
      <c r="X80" s="3">
        <v>19.731213</v>
      </c>
      <c r="Y80" s="3">
        <v>-53.963299999999997</v>
      </c>
      <c r="Z80" s="3">
        <v>47.355293000000003</v>
      </c>
      <c r="AA80" s="3">
        <v>-59.033423999999997</v>
      </c>
      <c r="AB80" s="3">
        <v>15.873348</v>
      </c>
      <c r="AC80" s="3">
        <v>19.005192000000001</v>
      </c>
      <c r="AD80" s="3">
        <v>-13.409065999999999</v>
      </c>
      <c r="AE80" s="3">
        <v>-15.006684999999999</v>
      </c>
    </row>
    <row r="81" spans="1:31" x14ac:dyDescent="0.3">
      <c r="A81" s="2">
        <v>44665</v>
      </c>
      <c r="B81" s="64">
        <v>39.248013</v>
      </c>
      <c r="C81" s="64">
        <v>10.376525000000001</v>
      </c>
      <c r="D81" s="64">
        <v>25.934695999999999</v>
      </c>
      <c r="E81" s="64">
        <v>13.055396</v>
      </c>
      <c r="F81" s="64">
        <v>-8.9670070000000006</v>
      </c>
      <c r="G81" s="64">
        <v>23.66011</v>
      </c>
      <c r="H81" s="64">
        <v>-30.592435999999999</v>
      </c>
      <c r="I81" s="64">
        <v>25.379992000000001</v>
      </c>
      <c r="J81" s="64">
        <v>34.520575999999998</v>
      </c>
      <c r="K81" s="64">
        <v>-7.5463113999999996</v>
      </c>
      <c r="L81" s="64">
        <v>28.707049999999999</v>
      </c>
      <c r="M81" s="64">
        <v>4.946637</v>
      </c>
      <c r="N81" s="64">
        <v>-14.462381000000001</v>
      </c>
      <c r="O81" s="64">
        <v>14.496506</v>
      </c>
      <c r="P81" s="64">
        <v>-37.963996999999999</v>
      </c>
      <c r="Q81" s="64">
        <v>67.444919999999996</v>
      </c>
      <c r="R81" s="64">
        <v>-3.5430730000000001</v>
      </c>
      <c r="S81" s="64">
        <v>-4.9299059999999999</v>
      </c>
      <c r="T81" s="64">
        <v>-36.830120000000001</v>
      </c>
      <c r="U81" s="64">
        <v>61.751305000000002</v>
      </c>
      <c r="V81" s="65">
        <v>15.368021000000001</v>
      </c>
      <c r="W81" s="3">
        <v>63.722526999999999</v>
      </c>
      <c r="X81" s="3">
        <v>-2.8800488</v>
      </c>
      <c r="Y81" s="3">
        <v>-47.594940000000001</v>
      </c>
      <c r="Z81" s="3">
        <v>59.876441999999997</v>
      </c>
      <c r="AA81" s="3">
        <v>-59.840201999999998</v>
      </c>
      <c r="AB81" s="3">
        <v>-3.9990603999999998</v>
      </c>
      <c r="AC81" s="3">
        <v>19.817184000000001</v>
      </c>
      <c r="AD81" s="3">
        <v>-19.287210000000002</v>
      </c>
      <c r="AE81" s="3">
        <v>-7.9128145999999999</v>
      </c>
    </row>
    <row r="82" spans="1:31" x14ac:dyDescent="0.3">
      <c r="A82" s="2">
        <v>44697</v>
      </c>
      <c r="B82" s="64">
        <v>21.295487999999999</v>
      </c>
      <c r="C82" s="64">
        <v>6.2389374000000002</v>
      </c>
      <c r="D82" s="64">
        <v>14.845884</v>
      </c>
      <c r="E82" s="64">
        <v>0.46173333999999999</v>
      </c>
      <c r="F82" s="64">
        <v>-31.235534999999999</v>
      </c>
      <c r="G82" s="64">
        <v>35.70523</v>
      </c>
      <c r="H82" s="64">
        <v>-36.684184999999999</v>
      </c>
      <c r="I82" s="64">
        <v>35.552776000000001</v>
      </c>
      <c r="J82" s="64">
        <v>22.828696999999998</v>
      </c>
      <c r="K82" s="64">
        <v>-4.9336552999999999</v>
      </c>
      <c r="L82" s="64">
        <v>6.4022303000000003</v>
      </c>
      <c r="M82" s="64">
        <v>-10.335177</v>
      </c>
      <c r="N82" s="64">
        <v>-26.052873999999999</v>
      </c>
      <c r="O82" s="64">
        <v>7.8512190000000004</v>
      </c>
      <c r="P82" s="64">
        <v>-37.978274999999996</v>
      </c>
      <c r="Q82" s="64">
        <v>54.734302999999997</v>
      </c>
      <c r="R82" s="64">
        <v>-12.249142000000001</v>
      </c>
      <c r="S82" s="64">
        <v>-8.9241799999999998</v>
      </c>
      <c r="T82" s="64">
        <v>-62.196728</v>
      </c>
      <c r="U82" s="64">
        <v>57.319546000000003</v>
      </c>
      <c r="V82" s="65">
        <v>7.2905899999999999</v>
      </c>
      <c r="W82" s="3">
        <v>29.492165</v>
      </c>
      <c r="X82" s="3">
        <v>-6.6535053</v>
      </c>
      <c r="Y82" s="3">
        <v>-59.960160000000002</v>
      </c>
      <c r="Z82" s="3">
        <v>39.289009999999998</v>
      </c>
      <c r="AA82" s="3">
        <v>-58.651027999999997</v>
      </c>
      <c r="AB82" s="3">
        <v>-16.259115000000001</v>
      </c>
      <c r="AC82" s="3">
        <v>15.066957</v>
      </c>
      <c r="AD82" s="3">
        <v>-15.638339999999999</v>
      </c>
      <c r="AE82" s="3">
        <v>-2.3838878000000001</v>
      </c>
    </row>
    <row r="83" spans="1:31" x14ac:dyDescent="0.3">
      <c r="A83" s="2">
        <v>44728</v>
      </c>
      <c r="B83" s="64">
        <v>-12.344301</v>
      </c>
      <c r="C83" s="64">
        <v>-4.0326120000000003</v>
      </c>
      <c r="D83" s="64">
        <v>0.50148963999999996</v>
      </c>
      <c r="E83" s="64">
        <v>-12.203938000000001</v>
      </c>
      <c r="F83" s="64">
        <v>-39.295802999999999</v>
      </c>
      <c r="G83" s="64">
        <v>9.7952250000000003</v>
      </c>
      <c r="H83" s="64">
        <v>-51.410533999999998</v>
      </c>
      <c r="I83" s="64">
        <v>24.29607</v>
      </c>
      <c r="J83" s="64">
        <v>5.6921362999999996</v>
      </c>
      <c r="K83" s="64">
        <v>-14.033037</v>
      </c>
      <c r="L83" s="64">
        <v>-5.1393389999999997</v>
      </c>
      <c r="M83" s="64">
        <v>-9.5461310000000008</v>
      </c>
      <c r="N83" s="64">
        <v>-25.560051000000001</v>
      </c>
      <c r="O83" s="64">
        <v>-10.709018</v>
      </c>
      <c r="P83" s="64">
        <v>-36.218789999999998</v>
      </c>
      <c r="Q83" s="64">
        <v>32.331310000000002</v>
      </c>
      <c r="R83" s="64">
        <v>-17.106783</v>
      </c>
      <c r="S83" s="64">
        <v>-14.68975</v>
      </c>
      <c r="T83" s="64">
        <v>-64.795590000000004</v>
      </c>
      <c r="U83" s="64">
        <v>49.868319999999997</v>
      </c>
      <c r="V83" s="65">
        <v>6.0876250000000001</v>
      </c>
      <c r="W83" s="3">
        <v>19.854915999999999</v>
      </c>
      <c r="X83" s="3">
        <v>-7.7168583999999996</v>
      </c>
      <c r="Y83" s="3">
        <v>-69.072580000000002</v>
      </c>
      <c r="Z83" s="3">
        <v>25.638748</v>
      </c>
      <c r="AA83" s="3">
        <v>-49.655850000000001</v>
      </c>
      <c r="AB83" s="3">
        <v>-21.896393</v>
      </c>
      <c r="AC83" s="3">
        <v>2.7912378000000002</v>
      </c>
      <c r="AD83" s="3">
        <v>-24.119865000000001</v>
      </c>
      <c r="AE83" s="3">
        <v>-5.6589546000000004</v>
      </c>
    </row>
    <row r="84" spans="1:31" x14ac:dyDescent="0.3">
      <c r="A84" s="2">
        <v>44757</v>
      </c>
      <c r="B84" s="64">
        <v>-16.837496000000002</v>
      </c>
      <c r="C84" s="64">
        <v>-7.893008</v>
      </c>
      <c r="D84" s="64">
        <v>1.7157435000000001</v>
      </c>
      <c r="E84" s="64">
        <v>-11.989682999999999</v>
      </c>
      <c r="F84" s="64">
        <v>-37.458686999999998</v>
      </c>
      <c r="G84" s="64">
        <v>6.5845130000000003</v>
      </c>
      <c r="H84" s="64">
        <v>-52.186030000000002</v>
      </c>
      <c r="I84" s="64">
        <v>18.035149000000001</v>
      </c>
      <c r="J84" s="64">
        <v>10.69783</v>
      </c>
      <c r="K84" s="64">
        <v>-18.21509</v>
      </c>
      <c r="L84" s="64">
        <v>-0.44329762</v>
      </c>
      <c r="M84" s="64">
        <v>-16.694949999999999</v>
      </c>
      <c r="N84" s="64">
        <v>-25.258344999999998</v>
      </c>
      <c r="O84" s="64">
        <v>-7.4956535999999998</v>
      </c>
      <c r="P84" s="64">
        <v>-40.466340000000002</v>
      </c>
      <c r="Q84" s="64">
        <v>45.279648000000002</v>
      </c>
      <c r="R84" s="64">
        <v>-14.924913</v>
      </c>
      <c r="S84" s="64">
        <v>-14.307791</v>
      </c>
      <c r="T84" s="64">
        <v>-65.169910000000002</v>
      </c>
      <c r="U84" s="64">
        <v>50.746642999999999</v>
      </c>
      <c r="V84" s="65">
        <v>8.569706</v>
      </c>
      <c r="W84" s="3">
        <v>27.823184999999999</v>
      </c>
      <c r="X84" s="3">
        <v>-7.4160814000000004</v>
      </c>
      <c r="Y84" s="3">
        <v>-57.894736999999999</v>
      </c>
      <c r="Z84" s="3">
        <v>36.520122999999998</v>
      </c>
      <c r="AA84" s="3">
        <v>-51.471989999999998</v>
      </c>
      <c r="AB84" s="3">
        <v>-15.233153</v>
      </c>
      <c r="AC84" s="3">
        <v>6.7226410000000003</v>
      </c>
      <c r="AD84" s="3">
        <v>-23.994714999999999</v>
      </c>
      <c r="AE84" s="3">
        <v>-3.4124791999999999</v>
      </c>
    </row>
    <row r="85" spans="1:31" x14ac:dyDescent="0.3">
      <c r="A85" s="2">
        <v>44789</v>
      </c>
      <c r="B85" s="64">
        <v>-5.3035439999999996</v>
      </c>
      <c r="C85" s="64">
        <v>0.1821518</v>
      </c>
      <c r="D85" s="64">
        <v>15.139091499999999</v>
      </c>
      <c r="E85" s="64">
        <v>-12.008934999999999</v>
      </c>
      <c r="F85" s="64">
        <v>-12.227684</v>
      </c>
      <c r="G85" s="64">
        <v>16.281355000000001</v>
      </c>
      <c r="H85" s="64">
        <v>-51.039389999999997</v>
      </c>
      <c r="I85" s="64">
        <v>28.304804000000001</v>
      </c>
      <c r="J85" s="64">
        <v>34.032406000000002</v>
      </c>
      <c r="K85" s="64">
        <v>-8.3396015000000006</v>
      </c>
      <c r="L85" s="64">
        <v>5.9422969999999999</v>
      </c>
      <c r="M85" s="64">
        <v>-11.077863000000001</v>
      </c>
      <c r="N85" s="64">
        <v>-19.977314</v>
      </c>
      <c r="O85" s="64">
        <v>-6.0783205000000002</v>
      </c>
      <c r="P85" s="64">
        <v>-30.895583999999999</v>
      </c>
      <c r="Q85" s="64">
        <v>16.571902999999999</v>
      </c>
      <c r="R85" s="64">
        <v>-7.0834454999999998</v>
      </c>
      <c r="S85" s="64">
        <v>-0.6427467</v>
      </c>
      <c r="T85" s="64">
        <v>-52.562170000000002</v>
      </c>
      <c r="U85" s="64">
        <v>70.891720000000007</v>
      </c>
      <c r="V85" s="65">
        <v>-3.3594490000000001</v>
      </c>
      <c r="W85" s="3">
        <v>22.90119</v>
      </c>
      <c r="X85" s="3">
        <v>-0.16143321999999999</v>
      </c>
      <c r="Y85" s="3">
        <v>-60.244900000000001</v>
      </c>
      <c r="Z85" s="3">
        <v>25.366437999999999</v>
      </c>
      <c r="AA85" s="3">
        <v>-50.138579999999997</v>
      </c>
      <c r="AB85" s="3">
        <v>-9.4321009999999994</v>
      </c>
      <c r="AC85" s="3">
        <v>6.1376333000000001</v>
      </c>
      <c r="AD85" s="3">
        <v>-16.288620000000002</v>
      </c>
      <c r="AE85" s="3">
        <v>-0.18486976999999999</v>
      </c>
    </row>
    <row r="86" spans="1:31" x14ac:dyDescent="0.3">
      <c r="A86" s="2">
        <v>44820</v>
      </c>
      <c r="B86" s="64">
        <v>-40.614413999999996</v>
      </c>
      <c r="C86" s="64">
        <v>-19.134150999999999</v>
      </c>
      <c r="D86" s="64">
        <v>1.8504262</v>
      </c>
      <c r="E86" s="64">
        <v>-28.417242000000002</v>
      </c>
      <c r="F86" s="64">
        <v>-29.173452000000001</v>
      </c>
      <c r="G86" s="64">
        <v>1.9105673000000001</v>
      </c>
      <c r="H86" s="64">
        <v>-60.786472000000003</v>
      </c>
      <c r="I86" s="64">
        <v>18.131267999999999</v>
      </c>
      <c r="J86" s="64">
        <v>20.219684999999998</v>
      </c>
      <c r="K86" s="64">
        <v>-19.695609999999999</v>
      </c>
      <c r="L86" s="64">
        <v>-0.97294449999999999</v>
      </c>
      <c r="M86" s="64">
        <v>-19.882504999999998</v>
      </c>
      <c r="N86" s="64">
        <v>-23.814297</v>
      </c>
      <c r="O86" s="64">
        <v>-6.7030010000000004</v>
      </c>
      <c r="P86" s="64">
        <v>-32.715479999999999</v>
      </c>
      <c r="Q86" s="64">
        <v>35.575769999999999</v>
      </c>
      <c r="R86" s="64">
        <v>-13.217848999999999</v>
      </c>
      <c r="S86" s="64">
        <v>-8.5036749999999994</v>
      </c>
      <c r="T86" s="64">
        <v>-59.057116999999998</v>
      </c>
      <c r="U86" s="64">
        <v>74.535989999999998</v>
      </c>
      <c r="V86" s="65">
        <v>4.1209699999999998</v>
      </c>
      <c r="W86" s="3">
        <v>9.5112319999999997</v>
      </c>
      <c r="X86" s="3">
        <v>-16.050602000000001</v>
      </c>
      <c r="Y86" s="3">
        <v>-72.825710000000001</v>
      </c>
      <c r="Z86" s="3">
        <v>38.803516000000002</v>
      </c>
      <c r="AA86" s="3">
        <v>-42.706270000000004</v>
      </c>
      <c r="AB86" s="3">
        <v>-13.785208000000001</v>
      </c>
      <c r="AC86" s="3">
        <v>-1.7495573</v>
      </c>
      <c r="AD86" s="3">
        <v>-24.598628999999999</v>
      </c>
      <c r="AE86" s="3">
        <v>-4.219061</v>
      </c>
    </row>
    <row r="87" spans="1:31" x14ac:dyDescent="0.3">
      <c r="A87" s="2">
        <v>44848</v>
      </c>
      <c r="B87" s="64">
        <v>-48.330868000000002</v>
      </c>
      <c r="C87" s="64">
        <v>-23.864142999999999</v>
      </c>
      <c r="D87" s="64">
        <v>-3.2037437</v>
      </c>
      <c r="E87" s="64">
        <v>-31.590992</v>
      </c>
      <c r="F87" s="64">
        <v>-35.209380000000003</v>
      </c>
      <c r="G87" s="64">
        <v>-11.581146</v>
      </c>
      <c r="H87" s="64">
        <v>-61.416004000000001</v>
      </c>
      <c r="I87" s="64">
        <v>7.967174</v>
      </c>
      <c r="J87" s="64">
        <v>-24.849616999999999</v>
      </c>
      <c r="K87" s="64">
        <v>-26.600826000000001</v>
      </c>
      <c r="L87" s="64">
        <v>-3.1849145999999999</v>
      </c>
      <c r="M87" s="64">
        <v>-31.333805000000002</v>
      </c>
      <c r="N87" s="64">
        <v>-29.81053</v>
      </c>
      <c r="O87" s="64">
        <v>-5.2658024000000001</v>
      </c>
      <c r="P87" s="64">
        <v>-46.623665000000003</v>
      </c>
      <c r="Q87" s="64">
        <v>41.97925</v>
      </c>
      <c r="R87" s="64">
        <v>-18.322123000000001</v>
      </c>
      <c r="S87" s="64">
        <v>-15.726394000000001</v>
      </c>
      <c r="T87" s="64">
        <v>-63.710949999999997</v>
      </c>
      <c r="U87" s="64">
        <v>67.220116000000004</v>
      </c>
      <c r="V87" s="65">
        <v>5.4310799999999997</v>
      </c>
      <c r="W87" s="3">
        <v>1.5330433999999999</v>
      </c>
      <c r="X87" s="3">
        <v>-17.782848000000001</v>
      </c>
      <c r="Y87" s="3">
        <v>-69.075969999999998</v>
      </c>
      <c r="Z87" s="3">
        <v>36.395107000000003</v>
      </c>
      <c r="AA87" s="3">
        <v>-54.587727000000001</v>
      </c>
      <c r="AB87" s="3">
        <v>-28.110897000000001</v>
      </c>
      <c r="AC87" s="3">
        <v>-11.091381</v>
      </c>
      <c r="AD87" s="3">
        <v>-17.007995999999999</v>
      </c>
      <c r="AE87" s="3">
        <v>-10.858393</v>
      </c>
    </row>
    <row r="88" spans="1:31" x14ac:dyDescent="0.3">
      <c r="A88" s="2">
        <v>44881</v>
      </c>
      <c r="B88" s="64">
        <v>-47.281030000000001</v>
      </c>
      <c r="C88" s="64">
        <v>-27.993594999999999</v>
      </c>
      <c r="D88" s="64">
        <v>-0.89166164000000003</v>
      </c>
      <c r="E88" s="64">
        <v>-33.153458000000001</v>
      </c>
      <c r="F88" s="64">
        <v>-45.140796999999999</v>
      </c>
      <c r="G88" s="64">
        <v>-7.3170479999999998</v>
      </c>
      <c r="H88" s="64">
        <v>-66.984489999999994</v>
      </c>
      <c r="I88" s="64">
        <v>3.2002926</v>
      </c>
      <c r="J88" s="64">
        <v>-46.833730000000003</v>
      </c>
      <c r="K88" s="64">
        <v>-18.501860000000001</v>
      </c>
      <c r="L88" s="64">
        <v>8.9638709999999993</v>
      </c>
      <c r="M88" s="64">
        <v>-14.992875</v>
      </c>
      <c r="N88" s="64">
        <v>-16.927534000000001</v>
      </c>
      <c r="O88" s="64">
        <v>5.3727270000000003</v>
      </c>
      <c r="P88" s="64">
        <v>-39.364159999999998</v>
      </c>
      <c r="Q88" s="64">
        <v>38.79701</v>
      </c>
      <c r="R88" s="64">
        <v>-1.5888214000000001</v>
      </c>
      <c r="S88" s="64">
        <v>-6.7057013999999997</v>
      </c>
      <c r="T88" s="64">
        <v>-55.481529999999999</v>
      </c>
      <c r="U88" s="64">
        <v>80.491380000000007</v>
      </c>
      <c r="V88" s="65">
        <v>9.4507329999999996</v>
      </c>
      <c r="W88" s="3">
        <v>0.16349553999999999</v>
      </c>
      <c r="X88" s="3">
        <v>-17.863963999999999</v>
      </c>
      <c r="Y88" s="3">
        <v>-65.153469999999999</v>
      </c>
      <c r="Z88" s="3">
        <v>35.567999999999998</v>
      </c>
      <c r="AA88" s="3">
        <v>-52.300240000000002</v>
      </c>
      <c r="AB88" s="3">
        <v>-18.89236</v>
      </c>
      <c r="AC88" s="3">
        <v>-1.3055146</v>
      </c>
      <c r="AD88" s="3">
        <v>-10.036707</v>
      </c>
      <c r="AE88" s="3">
        <v>-6.3958763999999997</v>
      </c>
    </row>
    <row r="89" spans="1:31" x14ac:dyDescent="0.3">
      <c r="A89" s="2">
        <v>44911</v>
      </c>
      <c r="B89" s="64">
        <v>-41.571680000000001</v>
      </c>
      <c r="C89" s="64">
        <v>-23.973257</v>
      </c>
      <c r="D89" s="64">
        <v>-21.461331999999999</v>
      </c>
      <c r="E89" s="64">
        <v>-37.512543000000001</v>
      </c>
      <c r="F89" s="64">
        <v>-47.972119999999997</v>
      </c>
      <c r="G89" s="64">
        <v>-7.7359676000000004</v>
      </c>
      <c r="H89" s="64">
        <v>-64.338610000000003</v>
      </c>
      <c r="I89" s="64">
        <v>0.49537419999999999</v>
      </c>
      <c r="J89" s="64">
        <v>-51.377630000000003</v>
      </c>
      <c r="K89" s="64">
        <v>-20.434833999999999</v>
      </c>
      <c r="L89" s="64">
        <v>-5.6636332999999997E-2</v>
      </c>
      <c r="M89" s="64">
        <v>-21.565645</v>
      </c>
      <c r="N89" s="64">
        <v>-16.827887</v>
      </c>
      <c r="O89" s="64">
        <v>1.1516451999999999</v>
      </c>
      <c r="P89" s="64">
        <v>-27.556694</v>
      </c>
      <c r="Q89" s="64">
        <v>30.713009</v>
      </c>
      <c r="R89" s="64">
        <v>-2.7447401999999999</v>
      </c>
      <c r="S89" s="64">
        <v>-1.429081</v>
      </c>
      <c r="T89" s="64">
        <v>-50.815483</v>
      </c>
      <c r="U89" s="64">
        <v>77.321539999999999</v>
      </c>
      <c r="V89" s="65">
        <v>4.1981580000000003</v>
      </c>
      <c r="W89" s="3">
        <v>-15.946263</v>
      </c>
      <c r="X89" s="3">
        <v>-17.041218000000001</v>
      </c>
      <c r="Y89" s="3">
        <v>-62.377316</v>
      </c>
      <c r="Z89" s="3">
        <v>26.556419999999999</v>
      </c>
      <c r="AA89" s="3">
        <v>-28.376138999999998</v>
      </c>
      <c r="AB89" s="3">
        <v>-27.902961999999999</v>
      </c>
      <c r="AC89" s="3">
        <v>-4.2983235999999998</v>
      </c>
      <c r="AD89" s="3">
        <v>-21.760738</v>
      </c>
      <c r="AE89" s="3">
        <v>-2.7306080000000001</v>
      </c>
    </row>
    <row r="90" spans="1:31" x14ac:dyDescent="0.3">
      <c r="A90" s="2">
        <v>44939</v>
      </c>
      <c r="B90" s="64">
        <v>-36.352420000000002</v>
      </c>
      <c r="C90" s="64">
        <v>-20.768011000000001</v>
      </c>
      <c r="D90" s="64">
        <v>-21.283382</v>
      </c>
      <c r="E90" s="64">
        <v>-33.529125000000001</v>
      </c>
      <c r="F90" s="64">
        <v>-39.136800000000001</v>
      </c>
      <c r="G90" s="64">
        <v>7.7092649999999999E-2</v>
      </c>
      <c r="H90" s="64">
        <v>-58.043377</v>
      </c>
      <c r="I90" s="64">
        <v>-0.64910650000000003</v>
      </c>
      <c r="J90" s="64">
        <v>-64.403400000000005</v>
      </c>
      <c r="K90" s="64">
        <v>-23.196756000000001</v>
      </c>
      <c r="L90" s="64">
        <v>-1.1268138999999999</v>
      </c>
      <c r="M90" s="64">
        <v>3.3676267000000002</v>
      </c>
      <c r="N90" s="64">
        <v>-12.166452</v>
      </c>
      <c r="O90" s="64">
        <v>1.4440417000000001</v>
      </c>
      <c r="P90" s="64">
        <v>-14.7854805</v>
      </c>
      <c r="Q90" s="64">
        <v>46.799895999999997</v>
      </c>
      <c r="R90" s="64">
        <v>4.5492290000000004</v>
      </c>
      <c r="S90" s="64">
        <v>2.2452234999999998</v>
      </c>
      <c r="T90" s="64">
        <v>-35.897533000000003</v>
      </c>
      <c r="U90" s="64">
        <v>66.508470000000003</v>
      </c>
      <c r="V90" s="65">
        <v>5.4601309999999996</v>
      </c>
      <c r="W90" s="3">
        <v>-5.4976463000000004</v>
      </c>
      <c r="X90" s="3">
        <v>-12.266140999999999</v>
      </c>
      <c r="Y90" s="3">
        <v>-56.527172</v>
      </c>
      <c r="Z90" s="3">
        <v>19.453156</v>
      </c>
      <c r="AA90" s="3">
        <v>-12.296987</v>
      </c>
      <c r="AB90" s="3">
        <v>-26.053159999999998</v>
      </c>
      <c r="AC90" s="3">
        <v>-2.3084462000000001</v>
      </c>
      <c r="AD90" s="3">
        <v>-18.992502000000002</v>
      </c>
      <c r="AE90" s="3">
        <v>-2.6305616000000001</v>
      </c>
    </row>
    <row r="91" spans="1:31" x14ac:dyDescent="0.3">
      <c r="A91" s="2">
        <v>44973</v>
      </c>
      <c r="B91" s="64">
        <v>-16.932677999999999</v>
      </c>
      <c r="C91" s="64">
        <v>-11.600476</v>
      </c>
      <c r="D91" s="64">
        <v>-10.379434</v>
      </c>
      <c r="E91" s="64">
        <v>-30.658214999999998</v>
      </c>
      <c r="F91" s="64">
        <v>-37.919235</v>
      </c>
      <c r="G91" s="64">
        <v>3.7966847000000001</v>
      </c>
      <c r="H91" s="64">
        <v>-20.365750999999999</v>
      </c>
      <c r="I91" s="64">
        <v>-0.39885043999999997</v>
      </c>
      <c r="J91" s="64">
        <v>-34.359200000000001</v>
      </c>
      <c r="K91" s="64">
        <v>-16.466844999999999</v>
      </c>
      <c r="L91" s="64">
        <v>-2.3665427999999999</v>
      </c>
      <c r="M91" s="64">
        <v>12.6919985</v>
      </c>
      <c r="N91" s="64">
        <v>-5.4626760000000001</v>
      </c>
      <c r="O91" s="64">
        <v>9.7391369999999995</v>
      </c>
      <c r="P91" s="64">
        <v>-15.022926999999999</v>
      </c>
      <c r="Q91" s="64">
        <v>34.448982000000001</v>
      </c>
      <c r="R91" s="64">
        <v>-0.51555633999999995</v>
      </c>
      <c r="S91" s="64">
        <v>-3.4294009999999999</v>
      </c>
      <c r="T91" s="64">
        <v>-11.899620000000001</v>
      </c>
      <c r="U91" s="64">
        <v>53.006194999999998</v>
      </c>
      <c r="V91" s="65">
        <v>-2.8846980000000002</v>
      </c>
      <c r="W91" s="3">
        <v>-0.94795823000000001</v>
      </c>
      <c r="X91" s="3">
        <v>-5.9405922999999996</v>
      </c>
      <c r="Y91" s="3">
        <v>-30.493915999999999</v>
      </c>
      <c r="Z91" s="3">
        <v>6.4424989999999998</v>
      </c>
      <c r="AA91" s="3">
        <v>-16.65306</v>
      </c>
      <c r="AB91" s="3">
        <v>-24.270868</v>
      </c>
      <c r="AC91" s="3">
        <v>-10.955137000000001</v>
      </c>
      <c r="AD91" s="3">
        <v>-12.722701000000001</v>
      </c>
      <c r="AE91" s="3">
        <v>-9.7742020000000007</v>
      </c>
    </row>
    <row r="92" spans="1:31" x14ac:dyDescent="0.3">
      <c r="A92" s="2">
        <v>45001</v>
      </c>
      <c r="B92" s="64">
        <v>4.3613670000000004</v>
      </c>
      <c r="C92" s="64">
        <v>-5.2460073999999999</v>
      </c>
      <c r="D92" s="64">
        <v>-1.7524660000000001</v>
      </c>
      <c r="E92" s="64">
        <v>-24.730174999999999</v>
      </c>
      <c r="F92" s="64">
        <v>-34.658794</v>
      </c>
      <c r="G92" s="64">
        <v>8.2162489999999995</v>
      </c>
      <c r="H92" s="64">
        <v>0.63840149999999996</v>
      </c>
      <c r="I92" s="64">
        <v>-13.215733</v>
      </c>
      <c r="J92" s="64">
        <v>-34.257210000000001</v>
      </c>
      <c r="K92" s="64">
        <v>-7.4581980000000003</v>
      </c>
      <c r="L92" s="64">
        <v>-10.145479</v>
      </c>
      <c r="M92" s="64">
        <v>7.9170939999999996</v>
      </c>
      <c r="N92" s="64">
        <v>-2.3880184</v>
      </c>
      <c r="O92" s="64">
        <v>-2.9724479000000001</v>
      </c>
      <c r="P92" s="64">
        <v>-3.1678796</v>
      </c>
      <c r="Q92" s="64">
        <v>20.707356999999998</v>
      </c>
      <c r="R92" s="64">
        <v>3.4564257</v>
      </c>
      <c r="S92" s="64">
        <v>1.5806674999999999</v>
      </c>
      <c r="T92" s="64">
        <v>-13.277208</v>
      </c>
      <c r="U92" s="64">
        <v>36.036884000000001</v>
      </c>
      <c r="V92" s="65">
        <v>-9.3779559999999993</v>
      </c>
      <c r="W92" s="3">
        <v>-9.7172149999999995</v>
      </c>
      <c r="X92" s="3">
        <v>-11.074818</v>
      </c>
      <c r="Y92" s="3">
        <v>-32.315519999999999</v>
      </c>
      <c r="Z92" s="3">
        <v>3.3380866</v>
      </c>
      <c r="AA92" s="3">
        <v>-11.245865</v>
      </c>
      <c r="AB92" s="3">
        <v>-30.613040000000002</v>
      </c>
      <c r="AC92" s="3">
        <v>-2.110684</v>
      </c>
      <c r="AD92" s="3">
        <v>-12.799769</v>
      </c>
      <c r="AE92" s="3">
        <v>3.739071</v>
      </c>
    </row>
    <row r="93" spans="1:31" x14ac:dyDescent="0.3">
      <c r="A93" s="2">
        <v>45030</v>
      </c>
      <c r="B93" s="64">
        <v>25.987732000000001</v>
      </c>
      <c r="C93" s="64">
        <v>3.271687</v>
      </c>
      <c r="D93" s="64">
        <v>0.55652857</v>
      </c>
      <c r="E93" s="64">
        <v>-14.092952</v>
      </c>
      <c r="F93" s="64">
        <v>-32.428733999999999</v>
      </c>
      <c r="G93" s="64">
        <v>11.484503999999999</v>
      </c>
      <c r="H93" s="64">
        <v>5.3811073</v>
      </c>
      <c r="I93" s="64">
        <v>-12.89174</v>
      </c>
      <c r="J93" s="64">
        <v>-43.654761999999998</v>
      </c>
      <c r="K93" s="64">
        <v>-7.9177675000000001</v>
      </c>
      <c r="L93" s="64">
        <v>-7.1414049999999998</v>
      </c>
      <c r="M93" s="64">
        <v>22.595918999999999</v>
      </c>
      <c r="N93" s="64">
        <v>13.691770999999999</v>
      </c>
      <c r="O93" s="64">
        <v>-3.9662540000000002</v>
      </c>
      <c r="P93" s="64">
        <v>3.2235860000000001</v>
      </c>
      <c r="Q93" s="64">
        <v>25.705003999999999</v>
      </c>
      <c r="R93" s="64">
        <v>10.858582999999999</v>
      </c>
      <c r="S93" s="64">
        <v>4.7368525999999997</v>
      </c>
      <c r="T93" s="64">
        <v>-0.73285699999999998</v>
      </c>
      <c r="U93" s="64">
        <v>36.868749999999999</v>
      </c>
      <c r="V93" s="65">
        <v>-5.3475437000000001</v>
      </c>
      <c r="W93" s="3">
        <v>-16.215515</v>
      </c>
      <c r="X93" s="3">
        <v>-1.5283883</v>
      </c>
      <c r="Y93" s="3">
        <v>-29.066020999999999</v>
      </c>
      <c r="Z93" s="3">
        <v>3.3997177999999999</v>
      </c>
      <c r="AA93" s="3">
        <v>-1.0471225</v>
      </c>
      <c r="AB93" s="3">
        <v>-19.453196999999999</v>
      </c>
      <c r="AC93" s="3">
        <v>-2.3021102</v>
      </c>
      <c r="AD93" s="3">
        <v>-1.1043548999999999</v>
      </c>
      <c r="AE93" s="3">
        <v>-3.4505129999999999</v>
      </c>
    </row>
    <row r="94" spans="1:31" x14ac:dyDescent="0.3">
      <c r="A94" s="2">
        <v>45062</v>
      </c>
      <c r="B94" s="64">
        <v>69.368160000000003</v>
      </c>
      <c r="C94" s="64">
        <v>20.397580000000001</v>
      </c>
      <c r="D94" s="64">
        <v>18.935703</v>
      </c>
      <c r="E94" s="64">
        <v>4.4257045000000002</v>
      </c>
      <c r="F94" s="64">
        <v>2.3368715999999998</v>
      </c>
      <c r="G94" s="64">
        <v>13.678133000000001</v>
      </c>
      <c r="H94" s="64">
        <v>19.386123999999999</v>
      </c>
      <c r="I94" s="64">
        <v>-13.0741415</v>
      </c>
      <c r="J94" s="64">
        <v>-31.035167999999999</v>
      </c>
      <c r="K94" s="64">
        <v>-0.69552659999999999</v>
      </c>
      <c r="L94" s="64">
        <v>4.6752213999999999</v>
      </c>
      <c r="M94" s="64">
        <v>43.433334000000002</v>
      </c>
      <c r="N94" s="64">
        <v>17.393875000000001</v>
      </c>
      <c r="O94" s="64">
        <v>2.6847243000000001</v>
      </c>
      <c r="P94" s="64">
        <v>4.1946529999999997</v>
      </c>
      <c r="Q94" s="64">
        <v>47.577976</v>
      </c>
      <c r="R94" s="64">
        <v>17.446494999999999</v>
      </c>
      <c r="S94" s="64">
        <v>16.042960000000001</v>
      </c>
      <c r="T94" s="64">
        <v>78.944839999999999</v>
      </c>
      <c r="U94" s="64">
        <v>16.586172000000001</v>
      </c>
      <c r="V94" s="65">
        <v>-8.1279459999999997</v>
      </c>
      <c r="W94" s="3">
        <v>1.0610341999999999</v>
      </c>
      <c r="X94" s="3">
        <v>-2.1092892000000001</v>
      </c>
      <c r="Y94" s="3">
        <v>17.786073999999999</v>
      </c>
      <c r="Z94" s="3">
        <v>-4.2763114</v>
      </c>
      <c r="AA94" s="3">
        <v>1.3593435</v>
      </c>
      <c r="AB94" s="3">
        <v>-19.427807000000001</v>
      </c>
      <c r="AC94" s="3">
        <v>3.0692697</v>
      </c>
      <c r="AD94" s="3">
        <v>1.1496185999999999</v>
      </c>
      <c r="AE94" s="3">
        <v>4.5952916000000004</v>
      </c>
    </row>
    <row r="95" spans="1:31" x14ac:dyDescent="0.3">
      <c r="A95" s="2">
        <v>45093</v>
      </c>
      <c r="B95" s="64">
        <v>173.8699</v>
      </c>
      <c r="C95" s="64">
        <v>41.094459999999998</v>
      </c>
      <c r="D95" s="64">
        <v>43.030810000000002</v>
      </c>
      <c r="E95" s="64">
        <v>16.500914000000002</v>
      </c>
      <c r="F95" s="64">
        <v>21.059227</v>
      </c>
      <c r="G95" s="64">
        <v>80.303696000000002</v>
      </c>
      <c r="H95" s="64">
        <v>74.675219999999996</v>
      </c>
      <c r="I95" s="64">
        <v>-3.4823835000000001</v>
      </c>
      <c r="J95" s="64">
        <v>22.261977999999999</v>
      </c>
      <c r="K95" s="64">
        <v>18.468724999999999</v>
      </c>
      <c r="L95" s="64">
        <v>25.971852999999999</v>
      </c>
      <c r="M95" s="64">
        <v>85.822333999999998</v>
      </c>
      <c r="N95" s="64">
        <v>30.538809000000001</v>
      </c>
      <c r="O95" s="64">
        <v>31.015991</v>
      </c>
      <c r="P95" s="64">
        <v>4.7190665999999997</v>
      </c>
      <c r="Q95" s="64">
        <v>57.256866000000002</v>
      </c>
      <c r="R95" s="64">
        <v>22.056806999999999</v>
      </c>
      <c r="S95" s="64">
        <v>22.707176</v>
      </c>
      <c r="T95" s="64">
        <v>149.18373</v>
      </c>
      <c r="U95" s="64">
        <v>18.978680000000001</v>
      </c>
      <c r="V95" s="65">
        <v>-0.72755813999999996</v>
      </c>
      <c r="W95" s="3">
        <v>16.760719999999999</v>
      </c>
      <c r="X95" s="3">
        <v>12.839592</v>
      </c>
      <c r="Y95" s="3">
        <v>112.51627999999999</v>
      </c>
      <c r="Z95" s="3">
        <v>3.4797907000000001</v>
      </c>
      <c r="AA95" s="3">
        <v>-10.546875</v>
      </c>
      <c r="AB95" s="3">
        <v>-5.8445096000000003</v>
      </c>
      <c r="AC95" s="3">
        <v>15.148628</v>
      </c>
      <c r="AD95" s="3">
        <v>20.894670000000001</v>
      </c>
      <c r="AE95" s="3">
        <v>1.8595815</v>
      </c>
    </row>
    <row r="96" spans="1:31" x14ac:dyDescent="0.3">
      <c r="A96" s="2">
        <v>45121</v>
      </c>
      <c r="B96" s="64">
        <v>196.02969999999999</v>
      </c>
      <c r="C96" s="64">
        <v>37.191929999999999</v>
      </c>
      <c r="D96" s="64">
        <v>29.204798</v>
      </c>
      <c r="E96" s="64">
        <v>13.63852</v>
      </c>
      <c r="F96" s="64">
        <v>21.739124</v>
      </c>
      <c r="G96" s="64">
        <v>88.821290000000005</v>
      </c>
      <c r="H96" s="64">
        <v>95.425479999999993</v>
      </c>
      <c r="I96" s="64">
        <v>1.272726</v>
      </c>
      <c r="J96" s="64">
        <v>18.071579</v>
      </c>
      <c r="K96" s="64">
        <v>27.129387000000001</v>
      </c>
      <c r="L96" s="64">
        <v>24.299408</v>
      </c>
      <c r="M96" s="64">
        <v>74.599770000000007</v>
      </c>
      <c r="N96" s="64">
        <v>43.052925000000002</v>
      </c>
      <c r="O96" s="64">
        <v>22.944403000000001</v>
      </c>
      <c r="P96" s="64">
        <v>11.617470000000001</v>
      </c>
      <c r="Q96" s="64">
        <v>39.123417000000003</v>
      </c>
      <c r="R96" s="64">
        <v>19.038820000000001</v>
      </c>
      <c r="S96" s="64">
        <v>24.607966999999999</v>
      </c>
      <c r="T96" s="64">
        <v>152.83784</v>
      </c>
      <c r="U96" s="64">
        <v>25.572468000000001</v>
      </c>
      <c r="V96" s="65">
        <v>-6.4434529999999999</v>
      </c>
      <c r="W96" s="3">
        <v>7.5705647000000003</v>
      </c>
      <c r="X96" s="3">
        <v>12.315428000000001</v>
      </c>
      <c r="Y96" s="3">
        <v>84.269670000000005</v>
      </c>
      <c r="Z96" s="3">
        <v>-5.9429883999999999</v>
      </c>
      <c r="AA96" s="3">
        <v>-14.489418000000001</v>
      </c>
      <c r="AB96" s="3">
        <v>-0.74234009999999995</v>
      </c>
      <c r="AC96" s="3">
        <v>6.0368539999999999</v>
      </c>
      <c r="AD96" s="3">
        <v>30.735503999999999</v>
      </c>
      <c r="AE96" s="3">
        <v>-1.5003502</v>
      </c>
    </row>
    <row r="97" spans="1:31" x14ac:dyDescent="0.3">
      <c r="A97" s="2">
        <v>45154</v>
      </c>
      <c r="B97" s="64">
        <v>130.5264</v>
      </c>
      <c r="C97" s="64">
        <v>10.752523</v>
      </c>
      <c r="D97" s="64">
        <v>2.6519417999999999</v>
      </c>
      <c r="E97" s="64">
        <v>5.7518479999999998</v>
      </c>
      <c r="F97" s="64">
        <v>-6.7067204</v>
      </c>
      <c r="G97" s="64">
        <v>55.506957999999997</v>
      </c>
      <c r="H97" s="64">
        <v>63.977263999999998</v>
      </c>
      <c r="I97" s="64">
        <v>-1.1615932</v>
      </c>
      <c r="J97" s="64">
        <v>-26.409918000000001</v>
      </c>
      <c r="K97" s="64">
        <v>5.4853440000000004</v>
      </c>
      <c r="L97" s="64">
        <v>15.476931</v>
      </c>
      <c r="M97" s="64">
        <v>47.464764000000002</v>
      </c>
      <c r="N97" s="64">
        <v>25.317812</v>
      </c>
      <c r="O97" s="64">
        <v>16.021764999999998</v>
      </c>
      <c r="P97" s="64">
        <v>15.0757675</v>
      </c>
      <c r="Q97" s="64">
        <v>77.922355999999994</v>
      </c>
      <c r="R97" s="64">
        <v>11.096584</v>
      </c>
      <c r="S97" s="64">
        <v>10.458624</v>
      </c>
      <c r="T97" s="64">
        <v>69.095209999999994</v>
      </c>
      <c r="U97" s="64">
        <v>20.133305</v>
      </c>
      <c r="V97" s="65">
        <v>5.7658195000000001</v>
      </c>
      <c r="W97" s="3">
        <v>1.6587734000000001</v>
      </c>
      <c r="X97" s="3">
        <v>4.4998170000000002</v>
      </c>
      <c r="Y97" s="3">
        <v>58.624232999999997</v>
      </c>
      <c r="Z97" s="3">
        <v>10.604393</v>
      </c>
      <c r="AA97" s="3">
        <v>-0.77820420000000001</v>
      </c>
      <c r="AB97" s="3">
        <v>-17.873203</v>
      </c>
      <c r="AC97" s="3">
        <v>4.8797965000000003</v>
      </c>
      <c r="AD97" s="3">
        <v>12.489069000000001</v>
      </c>
      <c r="AE97" s="3">
        <v>-8.4116280000000003</v>
      </c>
    </row>
    <row r="98" spans="1:31" x14ac:dyDescent="0.3">
      <c r="A98" s="2">
        <v>45184</v>
      </c>
      <c r="B98" s="64">
        <v>239.75049999999999</v>
      </c>
      <c r="C98" s="64">
        <v>35.875</v>
      </c>
      <c r="D98" s="64">
        <v>15.540706999999999</v>
      </c>
      <c r="E98" s="64">
        <v>33.514713</v>
      </c>
      <c r="F98" s="64">
        <v>11.173582</v>
      </c>
      <c r="G98" s="64">
        <v>75.371290000000002</v>
      </c>
      <c r="H98" s="64">
        <v>100.8091</v>
      </c>
      <c r="I98" s="64">
        <v>5.3174973000000003</v>
      </c>
      <c r="J98" s="64">
        <v>-9.6658410000000003</v>
      </c>
      <c r="K98" s="64">
        <v>19.615269000000001</v>
      </c>
      <c r="L98" s="64">
        <v>32.945419999999999</v>
      </c>
      <c r="M98" s="64">
        <v>64.877759999999995</v>
      </c>
      <c r="N98" s="64">
        <v>30.234027999999999</v>
      </c>
      <c r="O98" s="64">
        <v>25.243079999999999</v>
      </c>
      <c r="P98" s="64">
        <v>12.126075999999999</v>
      </c>
      <c r="Q98" s="64">
        <v>88.014045999999993</v>
      </c>
      <c r="R98" s="64">
        <v>24.394548</v>
      </c>
      <c r="S98" s="64">
        <v>31.526577</v>
      </c>
      <c r="T98" s="64">
        <v>68.63794</v>
      </c>
      <c r="U98" s="64">
        <v>27.151955000000001</v>
      </c>
      <c r="V98" s="65">
        <v>0.58939456999999995</v>
      </c>
      <c r="W98" s="3">
        <v>11.332977</v>
      </c>
      <c r="X98" s="3">
        <v>21.557403999999998</v>
      </c>
      <c r="Y98" s="3">
        <v>91.385760000000005</v>
      </c>
      <c r="Z98" s="3">
        <v>11.051548</v>
      </c>
      <c r="AA98" s="3">
        <v>-2.0998836000000001</v>
      </c>
      <c r="AB98" s="3">
        <v>-13.990503</v>
      </c>
      <c r="AC98" s="3">
        <v>14.604998</v>
      </c>
      <c r="AD98" s="3">
        <v>31.676960000000001</v>
      </c>
      <c r="AE98" s="3">
        <v>7.8601479999999997</v>
      </c>
    </row>
    <row r="99" spans="1:31" x14ac:dyDescent="0.3">
      <c r="A99" s="2">
        <v>45215</v>
      </c>
      <c r="B99" s="64">
        <v>310.81909999999999</v>
      </c>
      <c r="C99" s="64">
        <v>46.943249999999999</v>
      </c>
      <c r="D99" s="64">
        <v>29.918634000000001</v>
      </c>
      <c r="E99" s="64">
        <v>44.050334999999997</v>
      </c>
      <c r="F99" s="64">
        <v>23.994387</v>
      </c>
      <c r="G99" s="64">
        <v>116.99321</v>
      </c>
      <c r="H99" s="64">
        <v>153.35278</v>
      </c>
      <c r="I99" s="64">
        <v>8.2943200000000008</v>
      </c>
      <c r="J99" s="64">
        <v>23.869454999999999</v>
      </c>
      <c r="K99" s="64">
        <v>35.11844</v>
      </c>
      <c r="L99" s="64">
        <v>26.977657000000001</v>
      </c>
      <c r="M99" s="64">
        <v>71.607444999999998</v>
      </c>
      <c r="N99" s="64">
        <v>36.934925</v>
      </c>
      <c r="O99" s="64">
        <v>25.492167999999999</v>
      </c>
      <c r="P99" s="64">
        <v>28.174506999999998</v>
      </c>
      <c r="Q99" s="64">
        <v>88.076719999999995</v>
      </c>
      <c r="R99" s="64">
        <v>32.527374000000002</v>
      </c>
      <c r="S99" s="64">
        <v>39.796196000000002</v>
      </c>
      <c r="T99" s="64">
        <v>56.878270000000001</v>
      </c>
      <c r="U99" s="64">
        <v>14.531575999999999</v>
      </c>
      <c r="V99" s="65">
        <v>-1.4829159000000001</v>
      </c>
      <c r="W99" s="3">
        <v>26.814364999999999</v>
      </c>
      <c r="X99" s="3">
        <v>10.464549</v>
      </c>
      <c r="Y99" s="3">
        <v>130.5445</v>
      </c>
      <c r="Z99" s="3">
        <v>7.1705103000000001</v>
      </c>
      <c r="AA99" s="3">
        <v>10.989761</v>
      </c>
      <c r="AB99" s="3">
        <v>-12.372661000000001</v>
      </c>
      <c r="AC99" s="3">
        <v>19.857835999999999</v>
      </c>
      <c r="AD99" s="3">
        <v>22.230899999999998</v>
      </c>
      <c r="AE99" s="3">
        <v>16.241764</v>
      </c>
    </row>
    <row r="100" spans="1:31" x14ac:dyDescent="0.3">
      <c r="A100" s="2">
        <v>45246</v>
      </c>
      <c r="B100" s="64">
        <v>211.18597</v>
      </c>
      <c r="C100" s="64">
        <v>56.996250000000003</v>
      </c>
      <c r="D100" s="64">
        <v>28.211127999999999</v>
      </c>
      <c r="E100" s="64">
        <v>38.523006000000002</v>
      </c>
      <c r="F100" s="64">
        <v>47.065483</v>
      </c>
      <c r="G100" s="64">
        <v>92.540270000000007</v>
      </c>
      <c r="H100" s="64">
        <v>195.14261999999999</v>
      </c>
      <c r="I100" s="64">
        <v>15.093613</v>
      </c>
      <c r="J100" s="64">
        <v>24.967897000000001</v>
      </c>
      <c r="K100" s="64">
        <v>22.279845999999999</v>
      </c>
      <c r="L100" s="64">
        <v>16.550063999999999</v>
      </c>
      <c r="M100" s="64">
        <v>45.714424000000001</v>
      </c>
      <c r="N100" s="64">
        <v>17.161417</v>
      </c>
      <c r="O100" s="64">
        <v>6.6870092999999997</v>
      </c>
      <c r="P100" s="64">
        <v>16.996514999999999</v>
      </c>
      <c r="Q100" s="64">
        <v>68.458984000000001</v>
      </c>
      <c r="R100" s="64">
        <v>19.226932999999999</v>
      </c>
      <c r="S100" s="64">
        <v>16.551864999999999</v>
      </c>
      <c r="T100" s="64">
        <v>52.588079999999998</v>
      </c>
      <c r="U100" s="64">
        <v>-6.1388309999999997</v>
      </c>
      <c r="V100" s="65">
        <v>-11.000007999999999</v>
      </c>
      <c r="W100" s="3">
        <v>11.228979000000001</v>
      </c>
      <c r="X100" s="3">
        <v>-6.2525269999999994E-2</v>
      </c>
      <c r="Y100" s="3">
        <v>145.28533999999999</v>
      </c>
      <c r="Z100" s="3">
        <v>-5.2628874999999997</v>
      </c>
      <c r="AA100" s="3">
        <v>3.2360315000000002</v>
      </c>
      <c r="AB100" s="3">
        <v>-18.623374999999999</v>
      </c>
      <c r="AC100" s="3">
        <v>10.571766</v>
      </c>
      <c r="AD100" s="3">
        <v>18.723905999999999</v>
      </c>
      <c r="AE100" s="3">
        <v>11.625432999999999</v>
      </c>
    </row>
    <row r="101" spans="1:31" x14ac:dyDescent="0.3">
      <c r="A101" s="2">
        <v>45275</v>
      </c>
      <c r="B101" s="64">
        <v>188.53217000000001</v>
      </c>
      <c r="C101" s="64">
        <v>50.202309999999997</v>
      </c>
      <c r="D101" s="64">
        <v>45.545099999999998</v>
      </c>
      <c r="E101" s="64">
        <v>45.938811999999999</v>
      </c>
      <c r="F101" s="64">
        <v>69.553420000000003</v>
      </c>
      <c r="G101" s="64">
        <v>107.89263</v>
      </c>
      <c r="H101" s="64">
        <v>188.35127</v>
      </c>
      <c r="I101" s="64">
        <v>22.526859999999999</v>
      </c>
      <c r="J101" s="64">
        <v>60.778843000000002</v>
      </c>
      <c r="K101" s="64">
        <v>24.288844999999998</v>
      </c>
      <c r="L101" s="64">
        <v>18.081547</v>
      </c>
      <c r="M101" s="64">
        <v>30.996502</v>
      </c>
      <c r="N101" s="64">
        <v>30.788685000000001</v>
      </c>
      <c r="O101" s="64">
        <v>6.6839576000000003</v>
      </c>
      <c r="P101" s="64">
        <v>4.9776077000000001</v>
      </c>
      <c r="Q101" s="64">
        <v>60.458827999999997</v>
      </c>
      <c r="R101" s="64">
        <v>25.091887</v>
      </c>
      <c r="S101" s="64">
        <v>21.615171</v>
      </c>
      <c r="T101" s="64">
        <v>62.549495999999998</v>
      </c>
      <c r="U101" s="64">
        <v>-1.0194719000000001</v>
      </c>
      <c r="V101" s="65">
        <v>-9.9531650000000003</v>
      </c>
      <c r="W101" s="3">
        <v>43.090224999999997</v>
      </c>
      <c r="X101" s="3">
        <v>11.070299</v>
      </c>
      <c r="Y101" s="3">
        <v>159.62909999999999</v>
      </c>
      <c r="Z101" s="3">
        <v>-1.7319678999999999</v>
      </c>
      <c r="AA101" s="3">
        <v>-16.589058000000001</v>
      </c>
      <c r="AB101" s="3">
        <v>9.0478059999999996</v>
      </c>
      <c r="AC101" s="3">
        <v>-2.3040175000000001</v>
      </c>
      <c r="AD101" s="3">
        <v>26.393174999999999</v>
      </c>
      <c r="AE101" s="3">
        <v>5.2959440000000004</v>
      </c>
    </row>
    <row r="102" spans="1:31" x14ac:dyDescent="0.3">
      <c r="A102" s="2">
        <v>45307</v>
      </c>
      <c r="B102" s="64">
        <v>233.79102</v>
      </c>
      <c r="C102" s="64">
        <v>64.583079999999995</v>
      </c>
      <c r="D102" s="64">
        <v>37.022494999999999</v>
      </c>
      <c r="E102" s="64">
        <v>54.67868</v>
      </c>
      <c r="F102" s="64">
        <v>56.094574000000001</v>
      </c>
      <c r="G102" s="64">
        <v>96.993576000000004</v>
      </c>
      <c r="H102" s="64">
        <v>168.25815</v>
      </c>
      <c r="I102" s="64">
        <v>14.904987</v>
      </c>
      <c r="J102" s="64">
        <v>79.665030000000002</v>
      </c>
      <c r="K102" s="64">
        <v>17.248238000000001</v>
      </c>
      <c r="L102" s="64">
        <v>13.682150999999999</v>
      </c>
      <c r="M102" s="64">
        <v>21.304953000000001</v>
      </c>
      <c r="N102" s="64">
        <v>20.817830000000001</v>
      </c>
      <c r="O102" s="64">
        <v>13.087475</v>
      </c>
      <c r="P102" s="64">
        <v>-23.167456000000001</v>
      </c>
      <c r="Q102" s="64">
        <v>77.206190000000007</v>
      </c>
      <c r="R102" s="64">
        <v>19.853770999999998</v>
      </c>
      <c r="S102" s="64">
        <v>14.757526</v>
      </c>
      <c r="T102" s="64">
        <v>44.594670000000001</v>
      </c>
      <c r="U102" s="64">
        <v>-10.698337</v>
      </c>
      <c r="V102" s="65">
        <v>-4.6616910000000003</v>
      </c>
      <c r="W102" s="3">
        <v>44.687939999999998</v>
      </c>
      <c r="X102" s="3">
        <v>11.234498</v>
      </c>
      <c r="Y102" s="3">
        <v>137.5</v>
      </c>
      <c r="Z102" s="3">
        <v>9.3662980000000005</v>
      </c>
      <c r="AA102" s="3">
        <v>-38.871130000000001</v>
      </c>
      <c r="AB102" s="3">
        <v>-5.9935150000000004</v>
      </c>
      <c r="AC102" s="3">
        <v>1.8073558999999999</v>
      </c>
      <c r="AD102" s="3">
        <v>21.286892000000002</v>
      </c>
      <c r="AE102" s="3">
        <v>-6.6485459999999996</v>
      </c>
    </row>
    <row r="103" spans="1:31" x14ac:dyDescent="0.3">
      <c r="A103" s="2">
        <v>45338</v>
      </c>
      <c r="B103" s="64">
        <v>230.17742999999999</v>
      </c>
      <c r="C103" s="64">
        <v>55.392910000000001</v>
      </c>
      <c r="D103" s="64">
        <v>19.236219999999999</v>
      </c>
      <c r="E103" s="64">
        <v>47.125959999999999</v>
      </c>
      <c r="F103" s="64">
        <v>72.705029999999994</v>
      </c>
      <c r="G103" s="64">
        <v>112.16132</v>
      </c>
      <c r="H103" s="64">
        <v>174.48387</v>
      </c>
      <c r="I103" s="64">
        <v>10.924852</v>
      </c>
      <c r="J103" s="64">
        <v>-1.0344446</v>
      </c>
      <c r="K103" s="64">
        <v>32.055495999999998</v>
      </c>
      <c r="L103" s="64">
        <v>31.737946999999998</v>
      </c>
      <c r="M103" s="64">
        <v>28.837978</v>
      </c>
      <c r="N103" s="64">
        <v>29.838132999999999</v>
      </c>
      <c r="O103" s="64">
        <v>19.889927</v>
      </c>
      <c r="P103" s="64">
        <v>-23.183012000000002</v>
      </c>
      <c r="Q103" s="64">
        <v>141.83337</v>
      </c>
      <c r="R103" s="64">
        <v>24.319220000000001</v>
      </c>
      <c r="S103" s="64">
        <v>28.134335</v>
      </c>
      <c r="T103" s="64">
        <v>66.505099999999999</v>
      </c>
      <c r="U103" s="64">
        <v>-7.1391463000000002</v>
      </c>
      <c r="V103" s="65">
        <v>2.6805281999999999</v>
      </c>
      <c r="W103" s="3">
        <v>47.923267000000003</v>
      </c>
      <c r="X103" s="3">
        <v>15.941048</v>
      </c>
      <c r="Y103" s="3">
        <v>151.69927999999999</v>
      </c>
      <c r="Z103" s="3">
        <v>23.481404999999999</v>
      </c>
      <c r="AA103" s="3">
        <v>-27.539657999999999</v>
      </c>
      <c r="AB103" s="3">
        <v>-0.36925672999999998</v>
      </c>
      <c r="AC103" s="3">
        <v>17.772793</v>
      </c>
      <c r="AD103" s="3">
        <v>16.656911999999998</v>
      </c>
      <c r="AE103" s="3">
        <v>7.6262354999999999</v>
      </c>
    </row>
    <row r="104" spans="1:31" x14ac:dyDescent="0.3">
      <c r="A104" s="2">
        <v>45366</v>
      </c>
      <c r="B104" s="64">
        <v>262.65884</v>
      </c>
      <c r="C104" s="64">
        <v>58.161377000000002</v>
      </c>
      <c r="D104" s="64">
        <v>13.429999</v>
      </c>
      <c r="E104" s="64">
        <v>46.894179999999999</v>
      </c>
      <c r="F104" s="64">
        <v>81.30977</v>
      </c>
      <c r="G104" s="64">
        <v>101.88872499999999</v>
      </c>
      <c r="H104" s="64">
        <v>145.06557000000001</v>
      </c>
      <c r="I104" s="64">
        <v>12.539064</v>
      </c>
      <c r="J104" s="64">
        <v>-9.3543889999999994</v>
      </c>
      <c r="K104" s="64">
        <v>50.433219999999999</v>
      </c>
      <c r="L104" s="64">
        <v>37.01155</v>
      </c>
      <c r="M104" s="64">
        <v>53.609146000000003</v>
      </c>
      <c r="N104" s="64">
        <v>52.602469999999997</v>
      </c>
      <c r="O104" s="64">
        <v>32.807575</v>
      </c>
      <c r="P104" s="64">
        <v>-17.050450999999999</v>
      </c>
      <c r="Q104" s="64">
        <v>130.80241000000001</v>
      </c>
      <c r="R104" s="64">
        <v>31.841456999999998</v>
      </c>
      <c r="S104" s="64">
        <v>37.527073000000001</v>
      </c>
      <c r="T104" s="64">
        <v>99.440399999999997</v>
      </c>
      <c r="U104" s="64">
        <v>13.441801</v>
      </c>
      <c r="V104" s="65">
        <v>5.6202529999999999</v>
      </c>
      <c r="W104" s="3">
        <v>53.887557999999999</v>
      </c>
      <c r="X104" s="3">
        <v>33.059629999999999</v>
      </c>
      <c r="Y104" s="3">
        <v>197.34178</v>
      </c>
      <c r="Z104" s="3">
        <v>20.113886000000001</v>
      </c>
      <c r="AA104" s="3">
        <v>-11.191696</v>
      </c>
      <c r="AB104" s="3">
        <v>28.201687</v>
      </c>
      <c r="AC104" s="3">
        <v>16.676293999999999</v>
      </c>
      <c r="AD104" s="3">
        <v>23.411487999999999</v>
      </c>
      <c r="AE104" s="3">
        <v>2.3118376999999999</v>
      </c>
    </row>
    <row r="105" spans="1:31" x14ac:dyDescent="0.3">
      <c r="A105" s="2">
        <v>45398</v>
      </c>
      <c r="B105" s="64">
        <v>226.79324</v>
      </c>
      <c r="C105" s="64">
        <v>46.071316000000003</v>
      </c>
      <c r="D105" s="64">
        <v>3.0684233000000001</v>
      </c>
      <c r="E105" s="64">
        <v>41.820515</v>
      </c>
      <c r="F105" s="64">
        <v>78.831339999999997</v>
      </c>
      <c r="G105" s="64">
        <v>118.77806</v>
      </c>
      <c r="H105" s="64">
        <v>125.876526</v>
      </c>
      <c r="I105" s="64">
        <v>5.4188013000000002</v>
      </c>
      <c r="J105" s="64">
        <v>-15.075678</v>
      </c>
      <c r="K105" s="64">
        <v>55.766010000000001</v>
      </c>
      <c r="L105" s="64">
        <v>24.138366999999999</v>
      </c>
      <c r="M105" s="64">
        <v>27.828883999999999</v>
      </c>
      <c r="N105" s="64">
        <v>33.781860000000002</v>
      </c>
      <c r="O105" s="64">
        <v>22.666025000000001</v>
      </c>
      <c r="P105" s="64">
        <v>-16.810661</v>
      </c>
      <c r="Q105" s="64">
        <v>100.92683</v>
      </c>
      <c r="R105" s="64">
        <v>16.863274000000001</v>
      </c>
      <c r="S105" s="64">
        <v>24.18722</v>
      </c>
      <c r="T105" s="64">
        <v>82.358320000000006</v>
      </c>
      <c r="U105" s="64">
        <v>5.9603095000000001</v>
      </c>
      <c r="V105" s="65">
        <v>-10.230136</v>
      </c>
      <c r="W105" s="3">
        <v>50.095844</v>
      </c>
      <c r="X105" s="3">
        <v>17.645693000000001</v>
      </c>
      <c r="Y105" s="3">
        <v>148.35413</v>
      </c>
      <c r="Z105" s="3">
        <v>4.6880959999999998</v>
      </c>
      <c r="AA105" s="3">
        <v>-26.591747000000002</v>
      </c>
      <c r="AB105" s="3">
        <v>21.177779999999998</v>
      </c>
      <c r="AC105" s="3">
        <v>5.9032916999999996</v>
      </c>
      <c r="AD105" s="3">
        <v>25.282360000000001</v>
      </c>
      <c r="AE105" s="3">
        <v>2.5840163</v>
      </c>
    </row>
    <row r="106" spans="1:31" x14ac:dyDescent="0.3">
      <c r="A106" s="2">
        <v>45428</v>
      </c>
      <c r="B106" s="64">
        <v>223.10814999999999</v>
      </c>
      <c r="C106" s="64">
        <v>36.390349999999998</v>
      </c>
      <c r="D106" s="64">
        <v>10.910213000000001</v>
      </c>
      <c r="E106" s="64">
        <v>45.74512</v>
      </c>
      <c r="F106" s="64">
        <v>61.931216999999997</v>
      </c>
      <c r="G106" s="64">
        <v>124.51589</v>
      </c>
      <c r="H106" s="64">
        <v>98.365105</v>
      </c>
      <c r="I106" s="64">
        <v>-1.7324865</v>
      </c>
      <c r="J106" s="64">
        <v>4.9963949999999997</v>
      </c>
      <c r="K106" s="64">
        <v>69.863810000000001</v>
      </c>
      <c r="L106" s="64">
        <v>27.604628000000002</v>
      </c>
      <c r="M106" s="64">
        <v>26.114035000000001</v>
      </c>
      <c r="N106" s="64">
        <v>54.735207000000003</v>
      </c>
      <c r="O106" s="64">
        <v>30.029274000000001</v>
      </c>
      <c r="P106" s="64">
        <v>15.96855</v>
      </c>
      <c r="Q106" s="64">
        <v>77.895129999999995</v>
      </c>
      <c r="R106" s="64">
        <v>22.365130000000001</v>
      </c>
      <c r="S106" s="64">
        <v>21.385157</v>
      </c>
      <c r="T106" s="64">
        <v>82.927345000000003</v>
      </c>
      <c r="U106" s="64">
        <v>19.046306999999999</v>
      </c>
      <c r="V106" s="65">
        <v>-0.20997524000000001</v>
      </c>
      <c r="W106" s="3">
        <v>64.556110000000004</v>
      </c>
      <c r="X106" s="3">
        <v>24.626995000000001</v>
      </c>
      <c r="Y106" s="3">
        <v>128.61667</v>
      </c>
      <c r="Z106" s="3">
        <v>19.372796999999998</v>
      </c>
      <c r="AA106" s="3">
        <v>-5.8050930000000003</v>
      </c>
      <c r="AB106" s="3">
        <v>47.860370000000003</v>
      </c>
      <c r="AC106" s="3">
        <v>10.539733999999999</v>
      </c>
      <c r="AD106" s="3">
        <v>21.90175</v>
      </c>
      <c r="AE106" s="3">
        <v>16.146813999999999</v>
      </c>
    </row>
    <row r="107" spans="1:31" x14ac:dyDescent="0.3">
      <c r="A107" s="2">
        <v>45457</v>
      </c>
      <c r="B107" s="64">
        <v>206.81110000000001</v>
      </c>
      <c r="C107" s="64">
        <v>32.214485000000003</v>
      </c>
      <c r="D107" s="64">
        <v>16.125536</v>
      </c>
      <c r="E107" s="64">
        <v>43.116379999999999</v>
      </c>
      <c r="F107" s="64">
        <v>45.277656999999998</v>
      </c>
      <c r="G107" s="64">
        <v>99.671469999999999</v>
      </c>
      <c r="H107" s="64">
        <v>84.817670000000007</v>
      </c>
      <c r="I107" s="64">
        <v>-8.7947550000000003</v>
      </c>
      <c r="J107" s="64">
        <v>-30.678766</v>
      </c>
      <c r="K107" s="64">
        <v>60.00217</v>
      </c>
      <c r="L107" s="64">
        <v>20.732367</v>
      </c>
      <c r="M107" s="64">
        <v>14.5869255</v>
      </c>
      <c r="N107" s="64">
        <v>40.589333000000003</v>
      </c>
      <c r="O107" s="64">
        <v>29.990494000000002</v>
      </c>
      <c r="P107" s="64">
        <v>10.841763</v>
      </c>
      <c r="Q107" s="64">
        <v>97.645129999999995</v>
      </c>
      <c r="R107" s="64">
        <v>22.074639999999999</v>
      </c>
      <c r="S107" s="64">
        <v>19.33813</v>
      </c>
      <c r="T107" s="64">
        <v>51.835059999999999</v>
      </c>
      <c r="U107" s="64">
        <v>7.4323772999999997</v>
      </c>
      <c r="V107" s="65">
        <v>-7.100314</v>
      </c>
      <c r="W107" s="3">
        <v>67.088425000000001</v>
      </c>
      <c r="X107" s="3">
        <v>18.744326000000001</v>
      </c>
      <c r="Y107" s="3">
        <v>48.145820000000001</v>
      </c>
      <c r="Z107" s="3">
        <v>28.798437</v>
      </c>
      <c r="AA107" s="3">
        <v>-11.460160999999999</v>
      </c>
      <c r="AB107" s="3">
        <v>38.734479999999998</v>
      </c>
      <c r="AC107" s="3">
        <v>16.826391000000001</v>
      </c>
      <c r="AD107" s="3">
        <v>12.8665085</v>
      </c>
      <c r="AE107" s="3">
        <v>13.985670000000001</v>
      </c>
    </row>
    <row r="108" spans="1:31" x14ac:dyDescent="0.3">
      <c r="A108" s="2">
        <v>45489</v>
      </c>
      <c r="B108" s="64">
        <v>177.98703</v>
      </c>
      <c r="C108" s="64">
        <v>31.217801999999999</v>
      </c>
      <c r="D108" s="64">
        <v>23.793018</v>
      </c>
      <c r="E108" s="64">
        <v>46.810867000000002</v>
      </c>
      <c r="F108" s="64">
        <v>43.317509999999999</v>
      </c>
      <c r="G108" s="64">
        <v>93.981575000000007</v>
      </c>
      <c r="H108" s="64">
        <v>58.901657</v>
      </c>
      <c r="I108" s="64">
        <v>-6.8391679999999999</v>
      </c>
      <c r="J108" s="64">
        <v>-8.8208140000000004</v>
      </c>
      <c r="K108" s="64">
        <v>81.926475999999994</v>
      </c>
      <c r="L108" s="64">
        <v>28.675709999999999</v>
      </c>
      <c r="M108" s="64">
        <v>21.196853999999998</v>
      </c>
      <c r="N108" s="64">
        <v>46.226455999999999</v>
      </c>
      <c r="O108" s="64">
        <v>37.690852999999997</v>
      </c>
      <c r="P108" s="64">
        <v>8.1263900000000007</v>
      </c>
      <c r="Q108" s="64">
        <v>111.03327</v>
      </c>
      <c r="R108" s="64">
        <v>11.590147</v>
      </c>
      <c r="S108" s="64">
        <v>10.8395815</v>
      </c>
      <c r="T108" s="64">
        <v>48.518932</v>
      </c>
      <c r="U108" s="64">
        <v>19.032515</v>
      </c>
      <c r="V108" s="65">
        <v>-2.5897920000000001</v>
      </c>
      <c r="W108" s="3">
        <v>60.205925000000001</v>
      </c>
      <c r="X108" s="3">
        <v>19.668209999999998</v>
      </c>
      <c r="Y108" s="3">
        <v>74.817070000000001</v>
      </c>
      <c r="Z108" s="3">
        <v>29.236103</v>
      </c>
      <c r="AA108" s="3">
        <v>-15.881878</v>
      </c>
      <c r="AB108" s="3">
        <v>56.076860000000003</v>
      </c>
      <c r="AC108" s="3">
        <v>14.10948</v>
      </c>
      <c r="AD108" s="3">
        <v>21.742296</v>
      </c>
      <c r="AE108" s="3">
        <v>28.656174</v>
      </c>
    </row>
    <row r="109" spans="1:31" x14ac:dyDescent="0.3">
      <c r="A109" s="2">
        <v>45520</v>
      </c>
      <c r="B109" s="64">
        <v>186.56903</v>
      </c>
      <c r="C109" s="64">
        <v>31.579708</v>
      </c>
      <c r="D109" s="64">
        <v>28.673636999999999</v>
      </c>
      <c r="E109" s="64">
        <v>26.764762999999999</v>
      </c>
      <c r="F109" s="64">
        <v>31.087578000000001</v>
      </c>
      <c r="G109" s="64">
        <v>102.46167</v>
      </c>
      <c r="H109" s="64">
        <v>79.587149999999994</v>
      </c>
      <c r="I109" s="64">
        <v>-13.086634999999999</v>
      </c>
      <c r="J109" s="64">
        <v>-4.2021329999999999</v>
      </c>
      <c r="K109" s="64">
        <v>82.202979999999997</v>
      </c>
      <c r="L109" s="64">
        <v>25.528801000000001</v>
      </c>
      <c r="M109" s="64">
        <v>20.809353000000002</v>
      </c>
      <c r="N109" s="64">
        <v>46.056440000000002</v>
      </c>
      <c r="O109" s="64">
        <v>40.221764</v>
      </c>
      <c r="P109" s="64">
        <v>14.296602999999999</v>
      </c>
      <c r="Q109" s="64">
        <v>69.931479999999993</v>
      </c>
      <c r="R109" s="64">
        <v>12.621725</v>
      </c>
      <c r="S109" s="64">
        <v>19.59318</v>
      </c>
      <c r="T109" s="64">
        <v>62.250565000000002</v>
      </c>
      <c r="U109" s="64">
        <v>15.014946</v>
      </c>
      <c r="V109" s="65">
        <v>-4.6513080000000002</v>
      </c>
      <c r="W109" s="3">
        <v>60.544060000000002</v>
      </c>
      <c r="X109" s="3">
        <v>11.553216000000001</v>
      </c>
      <c r="Y109" s="3">
        <v>107.63755</v>
      </c>
      <c r="Z109" s="3">
        <v>32.915664999999997</v>
      </c>
      <c r="AA109" s="3">
        <v>-7.0570890000000004</v>
      </c>
      <c r="AB109" s="3">
        <v>38.280773000000003</v>
      </c>
      <c r="AC109" s="3">
        <v>12.356650999999999</v>
      </c>
      <c r="AD109" s="3">
        <v>21.965647000000001</v>
      </c>
      <c r="AE109" s="3">
        <v>45.561385999999999</v>
      </c>
    </row>
    <row r="110" spans="1:31" x14ac:dyDescent="0.3">
      <c r="A110" s="2">
        <v>45551</v>
      </c>
      <c r="B110" s="64">
        <v>166.0932</v>
      </c>
      <c r="C110" s="64">
        <v>31.593204</v>
      </c>
      <c r="D110" s="64">
        <v>24.232662000000001</v>
      </c>
      <c r="E110" s="64">
        <v>15.322732999999999</v>
      </c>
      <c r="F110" s="64">
        <v>31.697416</v>
      </c>
      <c r="G110" s="64">
        <v>95.987365999999994</v>
      </c>
      <c r="H110" s="64">
        <v>78.109359999999995</v>
      </c>
      <c r="I110" s="64">
        <v>-14.575730999999999</v>
      </c>
      <c r="J110" s="64">
        <v>-17.351223000000001</v>
      </c>
      <c r="K110" s="64">
        <v>72.754140000000007</v>
      </c>
      <c r="L110" s="64">
        <v>22.813033999999998</v>
      </c>
      <c r="M110" s="64">
        <v>51.566029999999998</v>
      </c>
      <c r="N110" s="64">
        <v>43.201540000000001</v>
      </c>
      <c r="O110" s="64">
        <v>48.769675999999997</v>
      </c>
      <c r="P110" s="64">
        <v>20.129860000000001</v>
      </c>
      <c r="Q110" s="64">
        <v>61.49521</v>
      </c>
      <c r="R110" s="64">
        <v>21.448135000000001</v>
      </c>
      <c r="S110" s="64">
        <v>20.836877999999999</v>
      </c>
      <c r="T110" s="64">
        <v>75.467320000000001</v>
      </c>
      <c r="U110" s="64">
        <v>-3.7914515000000003E-2</v>
      </c>
      <c r="V110" s="65">
        <v>6.7119239999999998</v>
      </c>
      <c r="W110" s="3">
        <v>67.906170000000003</v>
      </c>
      <c r="X110" s="3">
        <v>21.935759999999998</v>
      </c>
      <c r="Y110" s="3">
        <v>136.85583</v>
      </c>
      <c r="Z110" s="3">
        <v>33.667385000000003</v>
      </c>
      <c r="AA110" s="3">
        <v>-1.5429735</v>
      </c>
      <c r="AB110" s="3">
        <v>39.351418000000002</v>
      </c>
      <c r="AC110" s="3">
        <v>18.412983000000001</v>
      </c>
      <c r="AD110" s="3">
        <v>-7.4497520000000002</v>
      </c>
      <c r="AE110" s="3">
        <v>20.797049999999999</v>
      </c>
    </row>
    <row r="111" spans="1:31" x14ac:dyDescent="0.3">
      <c r="A111" s="2">
        <v>45581</v>
      </c>
      <c r="B111" s="64">
        <v>194.52345</v>
      </c>
      <c r="C111" s="64">
        <v>26.026297</v>
      </c>
      <c r="D111" s="64">
        <v>30.348122</v>
      </c>
      <c r="E111" s="64">
        <v>19.034565000000001</v>
      </c>
      <c r="F111" s="64">
        <v>40.995849999999997</v>
      </c>
      <c r="G111" s="64">
        <v>98.898799999999994</v>
      </c>
      <c r="H111" s="64">
        <v>80.140366</v>
      </c>
      <c r="I111" s="64">
        <v>-13.647019999999999</v>
      </c>
      <c r="J111" s="64">
        <v>-12.834751000000001</v>
      </c>
      <c r="K111" s="64">
        <v>95.178749999999994</v>
      </c>
      <c r="L111" s="64">
        <v>34.503067000000001</v>
      </c>
      <c r="M111" s="64">
        <v>62.73377</v>
      </c>
      <c r="N111" s="64">
        <v>54.853188000000003</v>
      </c>
      <c r="O111" s="64">
        <v>53.179718000000001</v>
      </c>
      <c r="P111" s="64">
        <v>39.236057000000002</v>
      </c>
      <c r="Q111" s="64">
        <v>49.600409999999997</v>
      </c>
      <c r="R111" s="64">
        <v>20.711290000000002</v>
      </c>
      <c r="S111" s="64">
        <v>28.883886</v>
      </c>
      <c r="T111" s="64">
        <v>94.556849999999997</v>
      </c>
      <c r="U111" s="64">
        <v>13.582599999999999</v>
      </c>
      <c r="V111" s="65">
        <v>7.5924873000000002</v>
      </c>
      <c r="W111" s="3">
        <v>59.562313000000003</v>
      </c>
      <c r="X111" s="3">
        <v>44.435226</v>
      </c>
      <c r="Y111" s="3">
        <v>141.53226000000001</v>
      </c>
      <c r="Z111" s="3">
        <v>34.135460000000002</v>
      </c>
      <c r="AA111" s="3">
        <v>26.042556999999999</v>
      </c>
      <c r="AB111" s="3">
        <v>62.993693999999998</v>
      </c>
      <c r="AC111" s="3">
        <v>21.000433000000001</v>
      </c>
      <c r="AD111" s="3">
        <v>-9.8853050000000007</v>
      </c>
      <c r="AE111" s="3">
        <v>33.502051999999999</v>
      </c>
    </row>
    <row r="112" spans="1:31" x14ac:dyDescent="0.3">
      <c r="A112" s="2">
        <v>45611</v>
      </c>
      <c r="B112" s="64">
        <v>190.50577000000001</v>
      </c>
      <c r="C112" s="64">
        <v>12.867974999999999</v>
      </c>
      <c r="D112" s="64">
        <v>20.260452000000001</v>
      </c>
      <c r="E112" s="64">
        <v>28.44999</v>
      </c>
      <c r="F112" s="64">
        <v>41.487430000000003</v>
      </c>
      <c r="G112" s="64">
        <v>71.577979999999997</v>
      </c>
      <c r="H112" s="64">
        <v>67.035139999999998</v>
      </c>
      <c r="I112" s="64">
        <v>-11.965293000000001</v>
      </c>
      <c r="J112" s="64">
        <v>32.070506999999999</v>
      </c>
      <c r="K112" s="64">
        <v>81.333039999999997</v>
      </c>
      <c r="L112" s="64">
        <v>31.808626</v>
      </c>
      <c r="M112" s="64">
        <v>63.061214</v>
      </c>
      <c r="N112" s="64">
        <v>67.714034999999996</v>
      </c>
      <c r="O112" s="64">
        <v>50.873756</v>
      </c>
      <c r="P112" s="64">
        <v>25.372482000000002</v>
      </c>
      <c r="Q112" s="64">
        <v>27.615224999999999</v>
      </c>
      <c r="R112" s="64">
        <v>25.756931000000002</v>
      </c>
      <c r="S112" s="64">
        <v>32.272182000000001</v>
      </c>
      <c r="T112" s="64">
        <v>78.369484</v>
      </c>
      <c r="U112" s="64">
        <v>19.020796000000001</v>
      </c>
      <c r="V112" s="65">
        <v>6.7771435000000002</v>
      </c>
      <c r="W112" s="3">
        <v>56.315910000000002</v>
      </c>
      <c r="X112" s="3">
        <v>35.873699999999999</v>
      </c>
      <c r="Y112" s="3">
        <v>229.67415</v>
      </c>
      <c r="Z112" s="3">
        <v>24.329816999999998</v>
      </c>
      <c r="AA112" s="3">
        <v>8.5388300000000008</v>
      </c>
      <c r="AB112" s="3">
        <v>62.228225999999999</v>
      </c>
      <c r="AC112" s="3">
        <v>14.748645</v>
      </c>
      <c r="AD112" s="3">
        <v>-24.471592000000001</v>
      </c>
      <c r="AE112" s="3">
        <v>28.410578000000001</v>
      </c>
    </row>
    <row r="113" spans="1:31" x14ac:dyDescent="0.3">
      <c r="A113" s="2">
        <v>45642</v>
      </c>
      <c r="B113" s="64">
        <v>170.07005000000001</v>
      </c>
      <c r="C113" s="64">
        <v>22.714435999999999</v>
      </c>
      <c r="D113" s="64">
        <v>27.685950999999999</v>
      </c>
      <c r="E113" s="64">
        <v>48.849440000000001</v>
      </c>
      <c r="F113" s="64">
        <v>55.317722000000003</v>
      </c>
      <c r="G113" s="64">
        <v>124.66905</v>
      </c>
      <c r="H113" s="64">
        <v>87.093800000000002</v>
      </c>
      <c r="I113" s="64">
        <v>-7.4781537</v>
      </c>
      <c r="J113" s="64">
        <v>82.650890000000004</v>
      </c>
      <c r="K113" s="64">
        <v>88.533850000000001</v>
      </c>
      <c r="L113" s="64">
        <v>27.685832999999999</v>
      </c>
      <c r="M113" s="64">
        <v>67.755089999999996</v>
      </c>
      <c r="N113" s="64">
        <v>48.440944999999999</v>
      </c>
      <c r="O113" s="64">
        <v>88.556206000000003</v>
      </c>
      <c r="P113" s="64">
        <v>30.118084</v>
      </c>
      <c r="Q113" s="64">
        <v>37.067436000000001</v>
      </c>
      <c r="R113" s="64">
        <v>23.362959</v>
      </c>
      <c r="S113" s="64">
        <v>27.4253</v>
      </c>
      <c r="T113" s="64">
        <v>95.11927</v>
      </c>
      <c r="U113" s="64">
        <v>11.166954</v>
      </c>
      <c r="V113" s="65">
        <v>-4.3405294000000003</v>
      </c>
      <c r="W113" s="3">
        <v>54.989494000000001</v>
      </c>
      <c r="X113" s="3">
        <v>18.852139000000001</v>
      </c>
      <c r="Y113" s="3">
        <v>316.2088</v>
      </c>
      <c r="Z113" s="3">
        <v>15.530289</v>
      </c>
      <c r="AA113" s="3">
        <v>21.916029999999999</v>
      </c>
      <c r="AB113" s="3">
        <v>38.777529999999999</v>
      </c>
      <c r="AC113" s="3">
        <v>21.833943999999999</v>
      </c>
      <c r="AD113" s="3">
        <v>-22.684854999999999</v>
      </c>
      <c r="AE113" s="3">
        <v>41.535330000000002</v>
      </c>
    </row>
    <row r="114" spans="1:31" x14ac:dyDescent="0.3">
      <c r="A114" s="2">
        <v>45673</v>
      </c>
      <c r="B114" s="64">
        <v>136.96870000000001</v>
      </c>
      <c r="C114" s="64">
        <v>9.5981959999999997</v>
      </c>
      <c r="D114" s="64">
        <v>24.912941</v>
      </c>
      <c r="E114" s="64">
        <v>35.876728</v>
      </c>
      <c r="F114" s="64">
        <v>44.071556000000001</v>
      </c>
      <c r="G114" s="64">
        <v>108.46829</v>
      </c>
      <c r="H114" s="64">
        <v>66.991066000000004</v>
      </c>
      <c r="I114" s="64">
        <v>-5.5628419999999998</v>
      </c>
      <c r="J114" s="64">
        <v>88.17698</v>
      </c>
      <c r="K114" s="64">
        <v>93.664375000000007</v>
      </c>
      <c r="L114" s="64">
        <v>28.166712</v>
      </c>
      <c r="M114" s="64">
        <v>51.345444000000001</v>
      </c>
      <c r="N114" s="64">
        <v>54.810214999999999</v>
      </c>
      <c r="O114" s="64">
        <v>71.268100000000004</v>
      </c>
      <c r="P114" s="64">
        <v>36.576332000000001</v>
      </c>
      <c r="Q114" s="64">
        <v>20.166564999999999</v>
      </c>
      <c r="R114" s="64">
        <v>20.526266</v>
      </c>
      <c r="S114" s="64">
        <v>22.825324999999999</v>
      </c>
      <c r="T114" s="64">
        <v>75.041560000000004</v>
      </c>
      <c r="U114" s="64">
        <v>17.83663</v>
      </c>
      <c r="V114" s="65">
        <v>-5.0150037000000003</v>
      </c>
      <c r="W114" s="3">
        <v>35.745550000000001</v>
      </c>
      <c r="X114" s="3">
        <v>16.988790000000002</v>
      </c>
      <c r="Y114" s="3">
        <v>318.87475999999998</v>
      </c>
      <c r="Z114" s="3">
        <v>11.539507</v>
      </c>
      <c r="AA114" s="3">
        <v>20.187318999999999</v>
      </c>
      <c r="AB114" s="3">
        <v>48.90746</v>
      </c>
      <c r="AC114" s="3">
        <v>9.8122710000000009</v>
      </c>
      <c r="AD114" s="3">
        <v>-23.602808</v>
      </c>
      <c r="AE114" s="3">
        <v>52.751877</v>
      </c>
    </row>
    <row r="115" spans="1:31" x14ac:dyDescent="0.3">
      <c r="A115" s="2">
        <v>45702</v>
      </c>
      <c r="B115" s="64">
        <v>87.942080000000004</v>
      </c>
      <c r="C115" s="64">
        <v>0.29717684</v>
      </c>
      <c r="D115" s="64">
        <v>33.453834999999998</v>
      </c>
      <c r="E115" s="64">
        <v>27.383053</v>
      </c>
      <c r="F115" s="64">
        <v>33.746634999999998</v>
      </c>
      <c r="G115" s="64">
        <v>87.060609999999997</v>
      </c>
      <c r="H115" s="64">
        <v>56.244132999999998</v>
      </c>
      <c r="I115" s="64">
        <v>-7.0671559999999998</v>
      </c>
      <c r="J115" s="64">
        <v>88.564449999999994</v>
      </c>
      <c r="K115" s="64">
        <v>66.797210000000007</v>
      </c>
      <c r="L115" s="64">
        <v>20.294476</v>
      </c>
      <c r="M115" s="64">
        <v>54.095149999999997</v>
      </c>
      <c r="N115" s="64">
        <v>60.708089999999999</v>
      </c>
      <c r="O115" s="64">
        <v>87.330055000000002</v>
      </c>
      <c r="P115" s="64">
        <v>65.133414999999999</v>
      </c>
      <c r="Q115" s="64">
        <v>12.216557</v>
      </c>
      <c r="R115" s="64">
        <v>28.423404999999999</v>
      </c>
      <c r="S115" s="64">
        <v>22.096240999999999</v>
      </c>
      <c r="T115" s="64">
        <v>82.728319999999997</v>
      </c>
      <c r="U115" s="64">
        <v>10.980522000000001</v>
      </c>
      <c r="V115" s="65">
        <v>3.4521818</v>
      </c>
      <c r="W115" s="3">
        <v>49.230600000000003</v>
      </c>
      <c r="X115" s="3">
        <v>17.102717999999999</v>
      </c>
      <c r="Y115" s="3">
        <v>373.04486000000003</v>
      </c>
      <c r="Z115" s="3">
        <v>14.661073999999999</v>
      </c>
      <c r="AA115" s="3">
        <v>79.113045</v>
      </c>
      <c r="AB115" s="3">
        <v>45.358370000000001</v>
      </c>
      <c r="AC115" s="3">
        <v>7.2422385</v>
      </c>
      <c r="AD115" s="3">
        <v>-22.701597</v>
      </c>
      <c r="AE115" s="3">
        <v>64.212190000000007</v>
      </c>
    </row>
    <row r="116" spans="1:31" x14ac:dyDescent="0.3">
      <c r="A116" s="2">
        <v>45730</v>
      </c>
      <c r="B116" s="64">
        <v>38.393949999999997</v>
      </c>
      <c r="C116" s="64">
        <v>-7.9287409999999996</v>
      </c>
      <c r="D116" s="64">
        <v>23.987448000000001</v>
      </c>
      <c r="E116" s="64">
        <v>16.206432</v>
      </c>
      <c r="F116" s="64">
        <v>10.741258</v>
      </c>
      <c r="G116" s="64">
        <v>56.953204999999997</v>
      </c>
      <c r="H116" s="64">
        <v>23.983264999999999</v>
      </c>
      <c r="I116" s="64">
        <v>-12.654185</v>
      </c>
      <c r="J116" s="64">
        <v>53.833843000000002</v>
      </c>
      <c r="K116" s="64">
        <v>24.342037000000001</v>
      </c>
      <c r="L116" s="64">
        <v>26.521265</v>
      </c>
      <c r="M116" s="64">
        <v>20.215319999999998</v>
      </c>
      <c r="N116" s="64">
        <v>26.476621999999999</v>
      </c>
      <c r="O116" s="64">
        <v>41.058743</v>
      </c>
      <c r="P116" s="64">
        <v>81.877179999999996</v>
      </c>
      <c r="Q116" s="64">
        <v>7.6380014000000003</v>
      </c>
      <c r="R116" s="64">
        <v>16.712975</v>
      </c>
      <c r="S116" s="64">
        <v>10.671544000000001</v>
      </c>
      <c r="T116" s="64">
        <v>49.752853000000002</v>
      </c>
      <c r="U116" s="64">
        <v>3.7919879999999999</v>
      </c>
      <c r="V116" s="65">
        <v>5.5554389999999998</v>
      </c>
      <c r="W116" s="3">
        <v>24.170339999999999</v>
      </c>
      <c r="X116" s="3">
        <v>-4.0361940000000001</v>
      </c>
      <c r="Y116" s="3">
        <v>253.00857999999999</v>
      </c>
      <c r="Z116" s="3">
        <v>21.186399999999999</v>
      </c>
      <c r="AA116" s="3">
        <v>88.928160000000005</v>
      </c>
      <c r="AB116" s="3">
        <v>17.412388</v>
      </c>
      <c r="AC116" s="3">
        <v>6.5672993999999996</v>
      </c>
      <c r="AD116" s="3">
        <v>-24.800889999999999</v>
      </c>
      <c r="AE116" s="3">
        <v>56.293284999999997</v>
      </c>
    </row>
    <row r="117" spans="1:31" x14ac:dyDescent="0.3">
      <c r="A117" s="2">
        <v>45763</v>
      </c>
      <c r="B117" s="64">
        <v>19.571757999999999</v>
      </c>
      <c r="C117" s="64">
        <v>-9.6852420000000006</v>
      </c>
      <c r="D117" s="64">
        <v>15.236462</v>
      </c>
      <c r="E117" s="64">
        <v>-0.21209121</v>
      </c>
      <c r="F117" s="64">
        <v>-4.9039960000000002</v>
      </c>
      <c r="G117" s="64">
        <v>32.975279999999998</v>
      </c>
      <c r="H117" s="64">
        <v>0.87199210000000005</v>
      </c>
      <c r="I117" s="64">
        <v>-8.5984470000000002</v>
      </c>
      <c r="J117" s="64">
        <v>53.745780000000003</v>
      </c>
      <c r="K117" s="64">
        <v>10.300768</v>
      </c>
      <c r="L117" s="64">
        <v>30.114376</v>
      </c>
      <c r="M117" s="64">
        <v>8.8113419999999998</v>
      </c>
      <c r="N117" s="64">
        <v>29.992080000000001</v>
      </c>
      <c r="O117" s="64">
        <v>54.102516000000001</v>
      </c>
      <c r="P117" s="64">
        <v>49.720416999999998</v>
      </c>
      <c r="Q117" s="64">
        <v>-0.93777180000000004</v>
      </c>
      <c r="R117" s="64">
        <v>23.01606</v>
      </c>
      <c r="S117" s="64">
        <v>12.306225</v>
      </c>
      <c r="T117" s="64">
        <v>55.724502999999999</v>
      </c>
      <c r="U117" s="64">
        <v>-9.2380820000000003</v>
      </c>
      <c r="V117" s="65">
        <v>9.9813939999999999</v>
      </c>
      <c r="W117" s="3">
        <v>35.905709999999999</v>
      </c>
      <c r="X117" s="3">
        <v>5.9253692999999998</v>
      </c>
      <c r="Y117" s="3">
        <v>323.72030000000001</v>
      </c>
      <c r="Z117" s="3">
        <v>9.4935659999999995</v>
      </c>
      <c r="AA117" s="3">
        <v>57.346069999999997</v>
      </c>
      <c r="AB117" s="3">
        <v>10.311878</v>
      </c>
      <c r="AC117" s="3">
        <v>9.3217610000000004</v>
      </c>
      <c r="AD117" s="3">
        <v>-30.047905</v>
      </c>
      <c r="AE117" s="3">
        <v>46.510420000000003</v>
      </c>
    </row>
    <row r="118" spans="1:31" x14ac:dyDescent="0.3">
      <c r="A118" s="2">
        <v>45793</v>
      </c>
      <c r="B118" s="64">
        <v>43.540730000000003</v>
      </c>
      <c r="C118" s="64">
        <v>8.7295289999999994</v>
      </c>
      <c r="D118" s="64">
        <v>11.793995000000001</v>
      </c>
      <c r="E118" s="64">
        <v>-4.1251540000000002</v>
      </c>
      <c r="F118" s="64">
        <v>11.958826</v>
      </c>
      <c r="G118" s="64">
        <v>63.857734999999998</v>
      </c>
      <c r="H118" s="64">
        <v>35.799669999999999</v>
      </c>
      <c r="I118" s="64">
        <v>-6.4459619999999997</v>
      </c>
      <c r="J118" s="64">
        <v>100.17158999999999</v>
      </c>
      <c r="K118" s="64">
        <v>20.634948999999999</v>
      </c>
      <c r="L118" s="64">
        <v>24.494098999999999</v>
      </c>
      <c r="M118" s="64">
        <v>32.883679999999998</v>
      </c>
      <c r="N118" s="64">
        <v>35.264862000000001</v>
      </c>
      <c r="O118" s="64">
        <v>55.045830000000002</v>
      </c>
      <c r="P118" s="64">
        <v>30.20438</v>
      </c>
      <c r="Q118" s="64">
        <v>-1.1015773</v>
      </c>
      <c r="R118" s="64">
        <v>31.422401000000001</v>
      </c>
      <c r="S118" s="64">
        <v>27.849160999999999</v>
      </c>
      <c r="T118" s="64">
        <v>95.166409999999999</v>
      </c>
      <c r="U118" s="64">
        <v>-4.9996320000000001</v>
      </c>
      <c r="V118" s="65">
        <v>1.2477278999999999</v>
      </c>
      <c r="W118" s="3">
        <v>30.015587</v>
      </c>
      <c r="X118" s="3">
        <v>13.889276499999999</v>
      </c>
      <c r="Y118" s="3">
        <v>498.24486999999999</v>
      </c>
      <c r="Z118" s="3">
        <v>16.071200999999999</v>
      </c>
      <c r="AA118" s="3">
        <v>58.214233</v>
      </c>
      <c r="AB118" s="3">
        <v>16.773987000000002</v>
      </c>
      <c r="AC118" s="3">
        <v>-0.33547877999999998</v>
      </c>
      <c r="AD118" s="3">
        <v>-25.690387999999999</v>
      </c>
      <c r="AE118" s="3">
        <v>31.980217</v>
      </c>
    </row>
    <row r="119" spans="1:31" x14ac:dyDescent="0.3">
      <c r="A119" s="2">
        <v>45824</v>
      </c>
      <c r="B119" s="64">
        <v>9.7473030000000005</v>
      </c>
      <c r="C119" s="64">
        <v>9.0901969999999999</v>
      </c>
      <c r="D119" s="64">
        <v>-6.192863</v>
      </c>
      <c r="E119" s="64">
        <v>0.47789811999999998</v>
      </c>
      <c r="F119" s="64">
        <v>17.663074000000002</v>
      </c>
      <c r="G119" s="64">
        <v>47.06514</v>
      </c>
      <c r="H119" s="64">
        <v>39.732480000000002</v>
      </c>
      <c r="I119" s="64">
        <v>-2.9979170000000002</v>
      </c>
      <c r="J119" s="64">
        <v>84.894120000000001</v>
      </c>
      <c r="K119" s="64">
        <v>13.069891999999999</v>
      </c>
      <c r="L119" s="64">
        <v>20.883262999999999</v>
      </c>
      <c r="M119" s="64">
        <v>54.579853</v>
      </c>
      <c r="N119" s="64">
        <v>42.809784000000001</v>
      </c>
      <c r="O119" s="64">
        <v>42.128383999999997</v>
      </c>
      <c r="P119" s="64">
        <v>35.337902</v>
      </c>
      <c r="Q119" s="64">
        <v>-7.4321327000000004</v>
      </c>
      <c r="R119" s="64">
        <v>32.29233</v>
      </c>
      <c r="S119" s="64">
        <v>28.638802999999999</v>
      </c>
      <c r="T119" s="64">
        <v>83.057450000000003</v>
      </c>
      <c r="U119" s="64">
        <v>6.6969989999999999</v>
      </c>
      <c r="V119" s="65">
        <v>10.117971000000001</v>
      </c>
      <c r="W119" s="3">
        <v>15.632307000000001</v>
      </c>
      <c r="X119" s="3">
        <v>4.431832</v>
      </c>
      <c r="Y119" s="3">
        <v>499.95760000000001</v>
      </c>
      <c r="Z119" s="3">
        <v>17.357885</v>
      </c>
      <c r="AA119" s="3">
        <v>57.652630000000002</v>
      </c>
      <c r="AB119" s="3">
        <v>15.954208</v>
      </c>
      <c r="AC119" s="3">
        <v>-1.1704326</v>
      </c>
      <c r="AD119" s="3">
        <v>-26.483243999999999</v>
      </c>
      <c r="AE119" s="3">
        <v>57.58079</v>
      </c>
    </row>
    <row r="120" spans="1:31" x14ac:dyDescent="0.3">
      <c r="A120" s="2">
        <v>45854</v>
      </c>
      <c r="B120" s="64">
        <v>35.662388</v>
      </c>
      <c r="C120" s="64">
        <v>13.339281</v>
      </c>
      <c r="D120" s="64">
        <v>-10.090846000000001</v>
      </c>
      <c r="E120" s="64">
        <v>-2.9796362E-2</v>
      </c>
      <c r="F120" s="64">
        <v>15.630507</v>
      </c>
      <c r="G120" s="64">
        <v>67.650090000000006</v>
      </c>
      <c r="H120" s="64">
        <v>43.993915999999999</v>
      </c>
      <c r="I120" s="64">
        <v>-8.194744</v>
      </c>
      <c r="J120" s="64">
        <v>25.378084000000001</v>
      </c>
      <c r="K120" s="64">
        <v>8.9381579999999996</v>
      </c>
      <c r="L120" s="64">
        <v>7.3843718000000003</v>
      </c>
      <c r="M120" s="64">
        <v>71.028270000000006</v>
      </c>
      <c r="N120" s="64">
        <v>36.833526999999997</v>
      </c>
      <c r="O120" s="64">
        <v>37.338520000000003</v>
      </c>
      <c r="P120" s="64">
        <v>37.850616000000002</v>
      </c>
      <c r="Q120" s="64">
        <v>-15.541677999999999</v>
      </c>
      <c r="R120" s="64">
        <v>30.897628999999998</v>
      </c>
      <c r="S120" s="64">
        <v>25.958288</v>
      </c>
      <c r="T120" s="64">
        <v>90.503119999999996</v>
      </c>
      <c r="U120" s="64">
        <v>0.10199547</v>
      </c>
      <c r="V120" s="65">
        <v>12.665689</v>
      </c>
      <c r="W120" s="3">
        <v>12.400651</v>
      </c>
      <c r="X120" s="3">
        <v>-0.8058727</v>
      </c>
      <c r="Y120" s="3">
        <v>426.36905000000002</v>
      </c>
      <c r="Z120" s="3">
        <v>16.713964000000001</v>
      </c>
      <c r="AA120" s="3">
        <v>53.226542999999999</v>
      </c>
      <c r="AB120" s="3">
        <v>6.8665504000000004</v>
      </c>
      <c r="AC120" s="3">
        <v>-5.6532382999999999</v>
      </c>
      <c r="AD120" s="3">
        <v>-24.402994</v>
      </c>
      <c r="AE120" s="3">
        <v>51.242339999999999</v>
      </c>
    </row>
    <row r="121" spans="1:31" x14ac:dyDescent="0.3">
      <c r="A121" s="2">
        <v>45884</v>
      </c>
      <c r="B121" s="64">
        <v>46.919918000000003</v>
      </c>
      <c r="C121" s="64">
        <v>24.269497000000001</v>
      </c>
      <c r="D121" s="64">
        <v>3.5297035999999999</v>
      </c>
      <c r="E121" s="64">
        <v>27.028883</v>
      </c>
      <c r="F121" s="64">
        <v>30.091785000000002</v>
      </c>
      <c r="G121" s="64">
        <v>86.464484999999996</v>
      </c>
      <c r="H121" s="64">
        <v>46.625720000000001</v>
      </c>
      <c r="I121" s="64">
        <v>-9.2268170000000005</v>
      </c>
      <c r="J121" s="64">
        <v>54.366301999999997</v>
      </c>
      <c r="K121" s="64">
        <v>27.269506</v>
      </c>
      <c r="L121" s="64">
        <v>8.2478999999999996</v>
      </c>
      <c r="M121" s="64">
        <v>83.275210000000001</v>
      </c>
      <c r="N121" s="64">
        <v>40.430022999999998</v>
      </c>
      <c r="O121" s="64">
        <v>38.371468</v>
      </c>
      <c r="P121" s="64">
        <v>62.118374000000003</v>
      </c>
      <c r="Q121" s="64">
        <v>-24.150198</v>
      </c>
      <c r="R121" s="64">
        <v>30.017208</v>
      </c>
      <c r="S121" s="64">
        <v>24.808703999999999</v>
      </c>
      <c r="T121" s="64">
        <v>86.808304000000007</v>
      </c>
      <c r="U121" s="64">
        <v>-7.0504069999999999</v>
      </c>
      <c r="V121" s="65">
        <v>14.64076</v>
      </c>
      <c r="W121" s="3">
        <v>11.357474</v>
      </c>
      <c r="X121" s="3">
        <v>13.631392</v>
      </c>
      <c r="Y121" s="3">
        <v>467.48880000000003</v>
      </c>
      <c r="Z121" s="3">
        <v>10.741102</v>
      </c>
      <c r="AA121" s="3">
        <v>57.143054999999997</v>
      </c>
      <c r="AB121" s="3">
        <v>23.219453999999999</v>
      </c>
      <c r="AC121" s="3">
        <v>-5.7369412999999998</v>
      </c>
      <c r="AD121" s="3">
        <v>-4.9623609999999996</v>
      </c>
      <c r="AE121" s="3">
        <v>38.275505000000003</v>
      </c>
    </row>
    <row r="122" spans="1:31" x14ac:dyDescent="0.3">
      <c r="A122" s="2">
        <v>45916</v>
      </c>
      <c r="B122" s="3">
        <v>49.793877000000002</v>
      </c>
      <c r="C122" s="3">
        <v>18.899166000000001</v>
      </c>
      <c r="D122" s="3">
        <v>10.596347</v>
      </c>
      <c r="E122" s="3">
        <v>59.607742000000002</v>
      </c>
      <c r="F122" s="3">
        <v>26.588785000000001</v>
      </c>
      <c r="G122" s="3">
        <v>121.94543</v>
      </c>
      <c r="H122" s="3">
        <v>46.429813000000003</v>
      </c>
      <c r="I122" s="3">
        <v>-9.3073899999999998</v>
      </c>
      <c r="J122" s="3">
        <v>85.915859999999995</v>
      </c>
      <c r="K122" s="3">
        <v>37.424132999999998</v>
      </c>
      <c r="L122" s="3">
        <v>8.6789970000000007</v>
      </c>
      <c r="M122" s="3">
        <v>81.975279999999998</v>
      </c>
      <c r="N122" s="3">
        <v>52.123511999999998</v>
      </c>
      <c r="O122" s="3">
        <v>29.628014</v>
      </c>
      <c r="P122" s="3">
        <v>72.237570000000005</v>
      </c>
      <c r="Q122" s="3">
        <v>-16.563665</v>
      </c>
      <c r="R122" s="3">
        <v>17.878937000000001</v>
      </c>
      <c r="S122" s="3">
        <v>18.490196000000001</v>
      </c>
      <c r="T122" s="3">
        <v>72.363240000000005</v>
      </c>
      <c r="U122" s="3">
        <v>5.4446219999999999</v>
      </c>
      <c r="V122" s="3">
        <v>9.0796109999999999</v>
      </c>
      <c r="W122" s="3">
        <v>5.4031013999999997</v>
      </c>
      <c r="X122" s="3">
        <v>12.962902</v>
      </c>
      <c r="Y122" s="3">
        <v>368.90660000000003</v>
      </c>
      <c r="Z122" s="3">
        <v>14.489233</v>
      </c>
      <c r="AA122" s="3">
        <v>90.297554000000005</v>
      </c>
      <c r="AB122" s="3">
        <v>32.603847999999999</v>
      </c>
      <c r="AC122" s="3">
        <v>-8.5587920000000004</v>
      </c>
      <c r="AD122" s="3">
        <v>26.338159999999998</v>
      </c>
      <c r="AE122" s="3">
        <v>48.412939999999999</v>
      </c>
    </row>
    <row r="123" spans="1:31" x14ac:dyDescent="0.3">
      <c r="A123" s="2"/>
    </row>
    <row r="124" spans="1:31" x14ac:dyDescent="0.3">
      <c r="A124" s="2"/>
    </row>
    <row r="125" spans="1:31" x14ac:dyDescent="0.3">
      <c r="A125" s="2"/>
    </row>
    <row r="126" spans="1:31" x14ac:dyDescent="0.3">
      <c r="A126" s="2" t="s">
        <v>4</v>
      </c>
      <c r="B126" s="64" cm="1">
        <f t="array" ref="B126">MIN(_xlfn._xlws.FILTER(B2:B122, ISNUMBER(B2:B122)))</f>
        <v>-48.330868000000002</v>
      </c>
      <c r="C126" s="64" cm="1">
        <f t="array" ref="C126">MIN(_xlfn._xlws.FILTER(C2:C122, ISNUMBER(C2:C122)))</f>
        <v>-27.993594999999999</v>
      </c>
      <c r="D126" s="64" cm="1">
        <f t="array" ref="D126">MIN(_xlfn._xlws.FILTER(D2:D122, ISNUMBER(D2:D122)))</f>
        <v>-25.602644000000002</v>
      </c>
      <c r="E126" s="64" cm="1">
        <f t="array" ref="E126">MIN(_xlfn._xlws.FILTER(E2:E122, ISNUMBER(E2:E122)))</f>
        <v>-37.512543000000001</v>
      </c>
      <c r="F126" s="64" cm="1">
        <f t="array" ref="F126">MIN(_xlfn._xlws.FILTER(F2:F122, ISNUMBER(F2:F122)))</f>
        <v>-47.972119999999997</v>
      </c>
      <c r="G126" s="64" cm="1">
        <f t="array" ref="G126">MIN(_xlfn._xlws.FILTER(G2:G122, ISNUMBER(G2:G122)))</f>
        <v>-32.872019999999999</v>
      </c>
      <c r="H126" s="64" cm="1">
        <f t="array" ref="H126">MIN(_xlfn._xlws.FILTER(H2:H122, ISNUMBER(H2:H122)))</f>
        <v>-66.984489999999994</v>
      </c>
      <c r="I126" s="64" cm="1">
        <f t="array" ref="I126">MIN(_xlfn._xlws.FILTER(I2:I122, ISNUMBER(I2:I122)))</f>
        <v>-14.575730999999999</v>
      </c>
      <c r="J126" s="64" cm="1">
        <f t="array" ref="J126">MIN(_xlfn._xlws.FILTER(J2:J122, ISNUMBER(J2:J122)))</f>
        <v>-64.403400000000005</v>
      </c>
      <c r="K126" s="64" cm="1">
        <f t="array" ref="K126">MIN(_xlfn._xlws.FILTER(K2:K122, ISNUMBER(K2:K122)))</f>
        <v>-26.600826000000001</v>
      </c>
      <c r="L126" s="64" cm="1">
        <f t="array" ref="L126">MIN(_xlfn._xlws.FILTER(L2:L122, ISNUMBER(L2:L122)))</f>
        <v>-16.6174</v>
      </c>
      <c r="M126" s="64" cm="1">
        <f t="array" ref="M126">MIN(_xlfn._xlws.FILTER(M2:M122, ISNUMBER(M2:M122)))</f>
        <v>-31.333805000000002</v>
      </c>
      <c r="N126" s="64" cm="1">
        <f t="array" ref="N126">MIN(_xlfn._xlws.FILTER(N2:N122, ISNUMBER(N2:N122)))</f>
        <v>-29.81053</v>
      </c>
      <c r="O126" s="64" cm="1">
        <f t="array" ref="O126">MIN(_xlfn._xlws.FILTER(O2:O122, ISNUMBER(O2:O122)))</f>
        <v>-28.504515000000001</v>
      </c>
      <c r="P126" s="64" cm="1">
        <f t="array" ref="P126">MIN(_xlfn._xlws.FILTER(P2:P122, ISNUMBER(P2:P122)))</f>
        <v>-46.623665000000003</v>
      </c>
      <c r="Q126" s="64" cm="1">
        <f t="array" ref="Q126">MIN(_xlfn._xlws.FILTER(Q2:Q122, ISNUMBER(Q2:Q122)))</f>
        <v>-24.150198</v>
      </c>
      <c r="R126" s="64" cm="1">
        <f t="array" ref="R126">MIN(_xlfn._xlws.FILTER(R2:R122, ISNUMBER(R2:R122)))</f>
        <v>-18.322123000000001</v>
      </c>
      <c r="S126" s="64" cm="1">
        <f t="array" ref="S126">MIN(_xlfn._xlws.FILTER(S2:S122, ISNUMBER(S2:S122)))</f>
        <v>-15.726394000000001</v>
      </c>
      <c r="T126" s="64" cm="1">
        <f t="array" ref="T126">MIN(_xlfn._xlws.FILTER(T2:T122, ISNUMBER(T2:T122)))</f>
        <v>-65.169910000000002</v>
      </c>
      <c r="U126" s="64" cm="1">
        <f t="array" ref="U126">MIN(_xlfn._xlws.FILTER(U2:U122, ISNUMBER(U2:U122)))</f>
        <v>-54.746482999999998</v>
      </c>
      <c r="V126" s="64" cm="1">
        <f t="array" ref="V126">MIN(_xlfn._xlws.FILTER(V2:V122, ISNUMBER(V2:V122)))</f>
        <v>-11.000007999999999</v>
      </c>
      <c r="W126" s="64" cm="1">
        <f t="array" ref="W126">MIN(_xlfn._xlws.FILTER(W2:W122, ISNUMBER(W2:W122)))</f>
        <v>-16.215515</v>
      </c>
      <c r="X126" s="64" cm="1">
        <f t="array" ref="X126">MIN(_xlfn._xlws.FILTER(X2:X122, ISNUMBER(X2:X122)))</f>
        <v>-17.863963999999999</v>
      </c>
      <c r="Y126" s="64" cm="1">
        <f t="array" ref="Y126">MIN(_xlfn._xlws.FILTER(Y2:Y122, ISNUMBER(Y2:Y122)))</f>
        <v>-72.825710000000001</v>
      </c>
      <c r="Z126" s="64" cm="1">
        <f t="array" ref="Z126">MIN(_xlfn._xlws.FILTER(Z2:Z122, ISNUMBER(Z2:Z122)))</f>
        <v>-30.946373000000001</v>
      </c>
      <c r="AA126" s="64" cm="1">
        <f t="array" ref="AA126">MIN(_xlfn._xlws.FILTER(AA2:AA122, ISNUMBER(AA2:AA122)))</f>
        <v>-59.840201999999998</v>
      </c>
      <c r="AB126" s="64" cm="1">
        <f t="array" ref="AB126">MIN(_xlfn._xlws.FILTER(AB2:AB122, ISNUMBER(AB2:AB122)))</f>
        <v>-30.613040000000002</v>
      </c>
      <c r="AC126" s="64" cm="1">
        <f t="array" ref="AC126">MIN(_xlfn._xlws.FILTER(AC2:AC122, ISNUMBER(AC2:AC122)))</f>
        <v>-14.00165</v>
      </c>
      <c r="AD126" s="64" cm="1">
        <f t="array" ref="AD126">MIN(_xlfn._xlws.FILTER(AD2:AD122, ISNUMBER(AD2:AD122)))</f>
        <v>-30.047905</v>
      </c>
      <c r="AE126" s="64" cm="1">
        <f t="array" ref="AE126">MIN(_xlfn._xlws.FILTER(AE2:AE122, ISNUMBER(AE2:AE122)))</f>
        <v>-38.342196999999999</v>
      </c>
    </row>
    <row r="127" spans="1:31" x14ac:dyDescent="0.3">
      <c r="A127" s="2" t="s">
        <v>28</v>
      </c>
      <c r="B127" s="20" cm="1">
        <f t="array" ref="B127">MAX(_xlfn._xlws.FILTER(B1:B122, ISNUMBER(B1:B122)))</f>
        <v>310.81909999999999</v>
      </c>
      <c r="C127" s="20" cm="1">
        <f t="array" ref="C127">MAX(_xlfn._xlws.FILTER(C1:C122, ISNUMBER(C1:C122)))</f>
        <v>77.319460000000007</v>
      </c>
      <c r="D127" s="20" cm="1">
        <f t="array" ref="D127">MAX(_xlfn._xlws.FILTER(D1:D122, ISNUMBER(D1:D122)))</f>
        <v>128.94202999999999</v>
      </c>
      <c r="E127" s="20" cm="1">
        <f t="array" ref="E127">MAX(_xlfn._xlws.FILTER(E1:E122, ISNUMBER(E1:E122)))</f>
        <v>94.211539999999999</v>
      </c>
      <c r="F127" s="20" cm="1">
        <f t="array" ref="F127">MAX(_xlfn._xlws.FILTER(F1:F122, ISNUMBER(F1:F122)))</f>
        <v>129.02802</v>
      </c>
      <c r="G127" s="20" cm="1">
        <f t="array" ref="G127">MAX(_xlfn._xlws.FILTER(G1:G122, ISNUMBER(G1:G122)))</f>
        <v>166.62452999999999</v>
      </c>
      <c r="H127" s="20" cm="1">
        <f t="array" ref="H127">MAX(_xlfn._xlws.FILTER(H1:H122, ISNUMBER(H1:H122)))</f>
        <v>195.14261999999999</v>
      </c>
      <c r="I127" s="20" cm="1">
        <f t="array" ref="I127">MAX(_xlfn._xlws.FILTER(I1:I122, ISNUMBER(I1:I122)))</f>
        <v>35.552776000000001</v>
      </c>
      <c r="J127" s="20" cm="1">
        <f t="array" ref="J127">MAX(_xlfn._xlws.FILTER(J1:J122, ISNUMBER(J1:J122)))</f>
        <v>809.6825</v>
      </c>
      <c r="K127" s="20" cm="1">
        <f t="array" ref="K127">MAX(_xlfn._xlws.FILTER(K1:K122, ISNUMBER(K1:K122)))</f>
        <v>128.08994999999999</v>
      </c>
      <c r="L127" s="20" cm="1">
        <f t="array" ref="L127">MAX(_xlfn._xlws.FILTER(L1:L122, ISNUMBER(L1:L122)))</f>
        <v>70.057914999999994</v>
      </c>
      <c r="M127" s="20" cm="1">
        <f t="array" ref="M127">MAX(_xlfn._xlws.FILTER(M1:M122, ISNUMBER(M1:M122)))</f>
        <v>85.822333999999998</v>
      </c>
      <c r="N127" s="20" cm="1">
        <f t="array" ref="N127">MAX(_xlfn._xlws.FILTER(N1:N122, ISNUMBER(N1:N122)))</f>
        <v>93.431089999999998</v>
      </c>
      <c r="O127" s="20" cm="1">
        <f t="array" ref="O127">MAX(_xlfn._xlws.FILTER(O1:O122, ISNUMBER(O1:O122)))</f>
        <v>88.556206000000003</v>
      </c>
      <c r="P127" s="20" cm="1">
        <f t="array" ref="P127">MAX(_xlfn._xlws.FILTER(P1:P122, ISNUMBER(P1:P122)))</f>
        <v>126.33942999999999</v>
      </c>
      <c r="Q127" s="20" cm="1">
        <f t="array" ref="Q127">MAX(_xlfn._xlws.FILTER(Q1:Q122, ISNUMBER(Q1:Q122)))</f>
        <v>141.83337</v>
      </c>
      <c r="R127" s="20" cm="1">
        <f t="array" ref="R127">MAX(_xlfn._xlws.FILTER(R1:R122, ISNUMBER(R1:R122)))</f>
        <v>50.818207000000001</v>
      </c>
      <c r="S127" s="20" cm="1">
        <f t="array" ref="S127">MAX(_xlfn._xlws.FILTER(S1:S122, ISNUMBER(S1:S122)))</f>
        <v>65.380809999999997</v>
      </c>
      <c r="T127" s="20" cm="1">
        <f t="array" ref="T127">MAX(_xlfn._xlws.FILTER(T1:T122, ISNUMBER(T1:T122)))</f>
        <v>171.29343</v>
      </c>
      <c r="U127" s="20" cm="1">
        <f t="array" ref="U127">MAX(_xlfn._xlws.FILTER(U1:U122, ISNUMBER(U1:U122)))</f>
        <v>94.819820000000007</v>
      </c>
      <c r="V127" s="20" cm="1">
        <f t="array" ref="V127">MAX(_xlfn._xlws.FILTER(V1:V122, ISNUMBER(V1:V122)))</f>
        <v>31.457985000000001</v>
      </c>
      <c r="W127" s="20" cm="1">
        <f t="array" ref="W127">MAX(_xlfn._xlws.FILTER(W1:W122, ISNUMBER(W1:W122)))</f>
        <v>67.906170000000003</v>
      </c>
      <c r="X127" s="20" cm="1">
        <f t="array" ref="X127">MAX(_xlfn._xlws.FILTER(X1:X122, ISNUMBER(X1:X122)))</f>
        <v>74.953710000000001</v>
      </c>
      <c r="Y127" s="20" cm="1">
        <f t="array" ref="Y127">MAX(_xlfn._xlws.FILTER(Y1:Y122, ISNUMBER(Y1:Y122)))</f>
        <v>499.95760000000001</v>
      </c>
      <c r="Z127" s="20" cm="1">
        <f t="array" ref="Z127">MAX(_xlfn._xlws.FILTER(Z1:Z122, ISNUMBER(Z1:Z122)))</f>
        <v>99.358474999999999</v>
      </c>
      <c r="AA127" s="20" cm="1">
        <f t="array" ref="AA127">MAX(_xlfn._xlws.FILTER(AA1:AA122, ISNUMBER(AA1:AA122)))</f>
        <v>90.297554000000005</v>
      </c>
      <c r="AB127" s="20" cm="1">
        <f t="array" ref="AB127">MAX(_xlfn._xlws.FILTER(AB1:AB122, ISNUMBER(AB1:AB122)))</f>
        <v>103.73882999999999</v>
      </c>
      <c r="AC127" s="20" cm="1">
        <f t="array" ref="AC127">MAX(_xlfn._xlws.FILTER(AC1:AC122, ISNUMBER(AC1:AC122)))</f>
        <v>51.941597000000002</v>
      </c>
      <c r="AD127" s="20" cm="1">
        <f t="array" ref="AD127">MAX(_xlfn._xlws.FILTER(AD1:AD122, ISNUMBER(AD1:AD122)))</f>
        <v>89.440049999999999</v>
      </c>
      <c r="AE127" s="20" cm="1">
        <f t="array" ref="AE127">MAX(_xlfn._xlws.FILTER(AE1:AE122, ISNUMBER(AE1:AE122)))</f>
        <v>64.212190000000007</v>
      </c>
    </row>
    <row r="128" spans="1:31" x14ac:dyDescent="0.3">
      <c r="A128" s="2" t="s">
        <v>29</v>
      </c>
      <c r="B128" s="64" cm="1">
        <f t="array" ref="B128">MEDIAN(_xlfn._xlws.FILTER(B1:B122, ISNUMBER(B1:B122)))</f>
        <v>88.264809999999997</v>
      </c>
      <c r="C128" s="64" cm="1">
        <f t="array" ref="C128">MEDIAN(_xlfn._xlws.FILTER(C1:C122, ISNUMBER(C1:C122)))</f>
        <v>32.214485000000003</v>
      </c>
      <c r="D128" s="64" cm="1">
        <f t="array" ref="D128">MEDIAN(_xlfn._xlws.FILTER(D1:D122, ISNUMBER(D1:D122)))</f>
        <v>24.912941</v>
      </c>
      <c r="E128" s="64" cm="1">
        <f t="array" ref="E128">MEDIAN(_xlfn._xlws.FILTER(E1:E122, ISNUMBER(E1:E122)))</f>
        <v>25.447427999999999</v>
      </c>
      <c r="F128" s="64" cm="1">
        <f t="array" ref="F128">MEDIAN(_xlfn._xlws.FILTER(F1:F122, ISNUMBER(F1:F122)))</f>
        <v>33.746634999999998</v>
      </c>
      <c r="G128" s="64" cm="1">
        <f t="array" ref="G128">MEDIAN(_xlfn._xlws.FILTER(G1:G122, ISNUMBER(G1:G122)))</f>
        <v>37.542459999999998</v>
      </c>
      <c r="H128" s="64" cm="1">
        <f t="array" ref="H128">MEDIAN(_xlfn._xlws.FILTER(H1:H122, ISNUMBER(H1:H122)))</f>
        <v>32.516444999999997</v>
      </c>
      <c r="I128" s="64" cm="1">
        <f t="array" ref="I128">MEDIAN(_xlfn._xlws.FILTER(I1:I122, ISNUMBER(I1:I122)))</f>
        <v>3.0813037999999997</v>
      </c>
      <c r="J128" s="64" cm="1">
        <f t="array" ref="J128">MEDIAN(_xlfn._xlws.FILTER(J1:J122, ISNUMBER(J1:J122)))</f>
        <v>18.691015</v>
      </c>
      <c r="K128" s="64" cm="1">
        <f t="array" ref="K128">MEDIAN(_xlfn._xlws.FILTER(K1:K122, ISNUMBER(K1:K122)))</f>
        <v>26.494349</v>
      </c>
      <c r="L128" s="64" cm="1">
        <f t="array" ref="L128">MEDIAN(_xlfn._xlws.FILTER(L1:L122, ISNUMBER(L1:L122)))</f>
        <v>13.682150999999999</v>
      </c>
      <c r="M128" s="64" cm="1">
        <f t="array" ref="M128">MEDIAN(_xlfn._xlws.FILTER(M1:M122, ISNUMBER(M1:M122)))</f>
        <v>16.129470000000001</v>
      </c>
      <c r="N128" s="64" cm="1">
        <f t="array" ref="N128">MEDIAN(_xlfn._xlws.FILTER(N1:N122, ISNUMBER(N1:N122)))</f>
        <v>22.444557</v>
      </c>
      <c r="O128" s="64" cm="1">
        <f t="array" ref="O128">MEDIAN(_xlfn._xlws.FILTER(O1:O122, ISNUMBER(O1:O122)))</f>
        <v>16.964362999999999</v>
      </c>
      <c r="P128" s="64" cm="1">
        <f t="array" ref="P128">MEDIAN(_xlfn._xlws.FILTER(P1:P122, ISNUMBER(P1:P122)))</f>
        <v>15.0757675</v>
      </c>
      <c r="Q128" s="64" cm="1">
        <f t="array" ref="Q128">MEDIAN(_xlfn._xlws.FILTER(Q1:Q122, ISNUMBER(Q1:Q122)))</f>
        <v>30.713009</v>
      </c>
      <c r="R128" s="64" cm="1">
        <f t="array" ref="R128">MEDIAN(_xlfn._xlws.FILTER(R1:R122, ISNUMBER(R1:R122)))</f>
        <v>20.411073999999999</v>
      </c>
      <c r="S128" s="64" cm="1">
        <f t="array" ref="S128">MEDIAN(_xlfn._xlws.FILTER(S1:S122, ISNUMBER(S1:S122)))</f>
        <v>22.096240999999999</v>
      </c>
      <c r="T128" s="64" cm="1">
        <f t="array" ref="T128">MEDIAN(_xlfn._xlws.FILTER(T1:T122, ISNUMBER(T1:T122)))</f>
        <v>48.518932</v>
      </c>
      <c r="U128" s="64" cm="1">
        <f t="array" ref="U128">MEDIAN(_xlfn._xlws.FILTER(U1:U122, ISNUMBER(U1:U122)))</f>
        <v>4.7575830000000003</v>
      </c>
      <c r="V128" s="64" cm="1">
        <f t="array" ref="V128">MEDIAN(_xlfn._xlws.FILTER(V1:V122, ISNUMBER(V1:V122)))</f>
        <v>7.9431653000000004</v>
      </c>
      <c r="W128" s="64" cm="1">
        <f t="array" ref="W128">MEDIAN(_xlfn._xlws.FILTER(W1:W122, ISNUMBER(W1:W122)))</f>
        <v>23.437774999999998</v>
      </c>
      <c r="X128" s="64" cm="1">
        <f t="array" ref="X128">MEDIAN(_xlfn._xlws.FILTER(X1:X122, ISNUMBER(X1:X122)))</f>
        <v>18.852139000000001</v>
      </c>
      <c r="Y128" s="64" cm="1">
        <f t="array" ref="Y128">MEDIAN(_xlfn._xlws.FILTER(Y1:Y122, ISNUMBER(Y1:Y122)))</f>
        <v>99.511655000000005</v>
      </c>
      <c r="Z128" s="64" cm="1">
        <f t="array" ref="Z128">MEDIAN(_xlfn._xlws.FILTER(Z1:Z122, ISNUMBER(Z1:Z122)))</f>
        <v>17.022967999999999</v>
      </c>
      <c r="AA128" s="64" cm="1">
        <f t="array" ref="AA128">MEDIAN(_xlfn._xlws.FILTER(AA1:AA122, ISNUMBER(AA1:AA122)))</f>
        <v>-10.376355</v>
      </c>
      <c r="AB128" s="64" cm="1">
        <f t="array" ref="AB128">MEDIAN(_xlfn._xlws.FILTER(AB1:AB122, ISNUMBER(AB1:AB122)))</f>
        <v>8.1636190000000006</v>
      </c>
      <c r="AC128" s="64" cm="1">
        <f t="array" ref="AC128">MEDIAN(_xlfn._xlws.FILTER(AC1:AC122, ISNUMBER(AC1:AC122)))</f>
        <v>9.8122710000000009</v>
      </c>
      <c r="AD128" s="64" cm="1">
        <f t="array" ref="AD128">MEDIAN(_xlfn._xlws.FILTER(AD1:AD122, ISNUMBER(AD1:AD122)))</f>
        <v>14.15056</v>
      </c>
      <c r="AE128" s="64" cm="1">
        <f t="array" ref="AE128">MEDIAN(_xlfn._xlws.FILTER(AE1:AE122, ISNUMBER(AE1:AE122)))</f>
        <v>2.3685575000000001</v>
      </c>
    </row>
    <row r="129" spans="1:31" x14ac:dyDescent="0.3">
      <c r="A129" s="2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</row>
    <row r="130" spans="1:31" x14ac:dyDescent="0.3">
      <c r="A130" s="2" t="s">
        <v>6</v>
      </c>
      <c r="B130">
        <f>COUNTIF(B2:B122, "&lt;"&amp;INPUT!$I$32)</f>
        <v>20</v>
      </c>
      <c r="C130">
        <f>COUNTIF(C2:C122, "&lt;"&amp;INPUT!$I$32)</f>
        <v>6</v>
      </c>
      <c r="D130">
        <f>COUNTIF(D2:D122, "&lt;"&amp;INPUT!$I$32)</f>
        <v>11</v>
      </c>
      <c r="E130">
        <f>COUNTIF(E2:E122, "&lt;"&amp;INPUT!$I$32)</f>
        <v>11</v>
      </c>
      <c r="F130">
        <f>COUNTIF(F2:F122, "&lt;"&amp;INPUT!$I$32)</f>
        <v>12</v>
      </c>
      <c r="G130">
        <f>COUNTIF(G2:G122, "&lt;"&amp;INPUT!$I$32)</f>
        <v>7</v>
      </c>
      <c r="H130">
        <f>COUNTIF(H2:H122, "&lt;"&amp;INPUT!$I$32)</f>
        <v>17</v>
      </c>
      <c r="I130">
        <f>COUNTIF(I2:I122, "&lt;"&amp;INPUT!$I$32)</f>
        <v>8</v>
      </c>
      <c r="J130">
        <f>COUNTIF(J2:J122, "&lt;"&amp;INPUT!$I$32)</f>
        <v>29</v>
      </c>
      <c r="K130">
        <f>COUNTIF(K2:K122, "&lt;"&amp;INPUT!$I$32)</f>
        <v>8</v>
      </c>
      <c r="L130">
        <f>COUNTIF(L2:L122, "&lt;"&amp;INPUT!$I$32)</f>
        <v>8</v>
      </c>
      <c r="M130">
        <f>COUNTIF(M2:M122, "&lt;"&amp;INPUT!$I$32)</f>
        <v>11</v>
      </c>
      <c r="N130">
        <f>COUNTIF(N2:N122, "&lt;"&amp;INPUT!$I$32)</f>
        <v>16</v>
      </c>
      <c r="O130">
        <f>COUNTIF(O2:O122, "&lt;"&amp;INPUT!$I$32)</f>
        <v>10</v>
      </c>
      <c r="P130">
        <f>COUNTIF(P2:P122, "&lt;"&amp;INPUT!$I$32)</f>
        <v>29</v>
      </c>
      <c r="Q130">
        <f>COUNTIF(Q2:Q122, "&lt;"&amp;INPUT!$I$32)</f>
        <v>5</v>
      </c>
      <c r="R130">
        <f>COUNTIF(R2:R122, "&lt;"&amp;INPUT!$I$32)</f>
        <v>5</v>
      </c>
      <c r="S130">
        <f>COUNTIF(S2:S122, "&lt;"&amp;INPUT!$I$32)</f>
        <v>3</v>
      </c>
      <c r="T130">
        <f>COUNTIF(T2:T122, "&lt;"&amp;INPUT!$I$32)</f>
        <v>19</v>
      </c>
      <c r="U130">
        <f>COUNTIF(U2:U122, "&lt;"&amp;INPUT!$I$32)</f>
        <v>18</v>
      </c>
      <c r="V130">
        <f>COUNTIF(V2:V122, "&lt;"&amp;INPUT!$I$32)</f>
        <v>3</v>
      </c>
      <c r="W130">
        <f>COUNTIF(W2:W122, "&lt;"&amp;INPUT!$I$32)</f>
        <v>2</v>
      </c>
      <c r="X130">
        <f>COUNTIF(X2:X122, "&lt;"&amp;INPUT!$I$32)</f>
        <v>6</v>
      </c>
      <c r="Y130">
        <f>COUNTIF(Y2:Y122, "&lt;"&amp;INPUT!$I$32)</f>
        <v>17</v>
      </c>
      <c r="Z130">
        <f>COUNTIF(Z2:Z122, "&lt;"&amp;INPUT!$I$32)</f>
        <v>9</v>
      </c>
      <c r="AA130">
        <f>COUNTIF(AA2:AA122, "&lt;"&amp;INPUT!$I$32)</f>
        <v>30</v>
      </c>
      <c r="AB130">
        <f>COUNTIF(AB2:AB122, "&lt;"&amp;INPUT!$I$32)</f>
        <v>32</v>
      </c>
      <c r="AC130">
        <f>COUNTIF(AC2:AC122, "&lt;"&amp;INPUT!$I$32)</f>
        <v>9</v>
      </c>
      <c r="AD130">
        <f>COUNTIF(AD2:AD122, "&lt;"&amp;INPUT!$I$32)</f>
        <v>33</v>
      </c>
      <c r="AE130">
        <f>COUNTIF(AE2:AE122, "&lt;"&amp;INPUT!$I$32)</f>
        <v>20</v>
      </c>
    </row>
    <row r="131" spans="1:31" x14ac:dyDescent="0.3">
      <c r="A131" s="2" t="s">
        <v>5</v>
      </c>
      <c r="B131">
        <f>COUNT(B1:B122)</f>
        <v>121</v>
      </c>
      <c r="C131">
        <f t="shared" ref="C131:AE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58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121</v>
      </c>
      <c r="R131">
        <f t="shared" si="0"/>
        <v>121</v>
      </c>
      <c r="S131">
        <f t="shared" si="0"/>
        <v>121</v>
      </c>
      <c r="T131">
        <f t="shared" si="0"/>
        <v>121</v>
      </c>
      <c r="U131">
        <f t="shared" si="0"/>
        <v>121</v>
      </c>
      <c r="V131">
        <f t="shared" si="0"/>
        <v>121</v>
      </c>
      <c r="W131">
        <f t="shared" si="0"/>
        <v>121</v>
      </c>
      <c r="X131">
        <f t="shared" si="0"/>
        <v>121</v>
      </c>
      <c r="Y131">
        <f t="shared" si="0"/>
        <v>48</v>
      </c>
      <c r="Z131">
        <f t="shared" si="0"/>
        <v>121</v>
      </c>
      <c r="AA131">
        <f t="shared" si="0"/>
        <v>58</v>
      </c>
      <c r="AB131">
        <f t="shared" si="0"/>
        <v>121</v>
      </c>
      <c r="AC131">
        <f t="shared" si="0"/>
        <v>121</v>
      </c>
      <c r="AD131">
        <f t="shared" si="0"/>
        <v>121</v>
      </c>
      <c r="AE131">
        <f t="shared" si="0"/>
        <v>121</v>
      </c>
    </row>
    <row r="132" spans="1:31" x14ac:dyDescent="0.3">
      <c r="A132" s="2"/>
      <c r="V132"/>
    </row>
    <row r="133" spans="1:31" x14ac:dyDescent="0.3">
      <c r="A133" s="2" t="s">
        <v>30</v>
      </c>
      <c r="B133" s="22">
        <f>B130/B131</f>
        <v>0.16528925619834711</v>
      </c>
      <c r="C133" s="22">
        <f t="shared" ref="C133:AE133" si="1">C130/C131</f>
        <v>4.9586776859504134E-2</v>
      </c>
      <c r="D133" s="22">
        <f t="shared" si="1"/>
        <v>9.0909090909090912E-2</v>
      </c>
      <c r="E133" s="22">
        <f t="shared" si="1"/>
        <v>9.0909090909090912E-2</v>
      </c>
      <c r="F133" s="22">
        <f t="shared" si="1"/>
        <v>9.9173553719008267E-2</v>
      </c>
      <c r="G133" s="22">
        <f t="shared" si="1"/>
        <v>5.7851239669421489E-2</v>
      </c>
      <c r="H133" s="22">
        <f t="shared" si="1"/>
        <v>0.14049586776859505</v>
      </c>
      <c r="I133" s="22">
        <f t="shared" si="1"/>
        <v>0.13793103448275862</v>
      </c>
      <c r="J133" s="22">
        <f t="shared" si="1"/>
        <v>0.23966942148760331</v>
      </c>
      <c r="K133" s="22">
        <f t="shared" si="1"/>
        <v>6.6115702479338845E-2</v>
      </c>
      <c r="L133" s="22">
        <f t="shared" si="1"/>
        <v>6.6115702479338845E-2</v>
      </c>
      <c r="M133" s="22">
        <f t="shared" si="1"/>
        <v>9.0909090909090912E-2</v>
      </c>
      <c r="N133" s="22">
        <f t="shared" si="1"/>
        <v>0.13223140495867769</v>
      </c>
      <c r="O133" s="22">
        <f t="shared" si="1"/>
        <v>8.2644628099173556E-2</v>
      </c>
      <c r="P133" s="22">
        <f t="shared" si="1"/>
        <v>0.23966942148760331</v>
      </c>
      <c r="Q133" s="22">
        <f t="shared" si="1"/>
        <v>4.1322314049586778E-2</v>
      </c>
      <c r="R133" s="22">
        <f t="shared" si="1"/>
        <v>4.1322314049586778E-2</v>
      </c>
      <c r="S133" s="22">
        <f t="shared" si="1"/>
        <v>2.4793388429752067E-2</v>
      </c>
      <c r="T133" s="22">
        <f t="shared" si="1"/>
        <v>0.15702479338842976</v>
      </c>
      <c r="U133" s="22">
        <f t="shared" si="1"/>
        <v>0.1487603305785124</v>
      </c>
      <c r="V133" s="22">
        <f t="shared" si="1"/>
        <v>2.4793388429752067E-2</v>
      </c>
      <c r="W133" s="22">
        <f t="shared" si="1"/>
        <v>1.6528925619834711E-2</v>
      </c>
      <c r="X133" s="22">
        <f t="shared" si="1"/>
        <v>4.9586776859504134E-2</v>
      </c>
      <c r="Y133" s="22">
        <f t="shared" si="1"/>
        <v>0.35416666666666669</v>
      </c>
      <c r="Z133" s="22">
        <f t="shared" si="1"/>
        <v>7.43801652892562E-2</v>
      </c>
      <c r="AA133" s="22">
        <f t="shared" si="1"/>
        <v>0.51724137931034486</v>
      </c>
      <c r="AB133" s="22">
        <f t="shared" si="1"/>
        <v>0.26446280991735538</v>
      </c>
      <c r="AC133" s="22">
        <f t="shared" si="1"/>
        <v>7.43801652892562E-2</v>
      </c>
      <c r="AD133" s="22">
        <f t="shared" si="1"/>
        <v>0.27272727272727271</v>
      </c>
      <c r="AE133" s="22">
        <f t="shared" si="1"/>
        <v>0.16528925619834711</v>
      </c>
    </row>
    <row r="134" spans="1:31" x14ac:dyDescent="0.3">
      <c r="A134" s="2"/>
      <c r="V134"/>
    </row>
    <row r="135" spans="1:31" x14ac:dyDescent="0.3">
      <c r="A135" s="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</row>
    <row r="136" spans="1:31" x14ac:dyDescent="0.3">
      <c r="A136" s="2" t="s">
        <v>32</v>
      </c>
      <c r="B136" s="64" cm="1">
        <f t="array" ref="B136">_xlfn.PERCENTRANK.EXC(_xlfn._xlws.FILTER(B2:B122, ISNUMBER(B2:B122)),B120)*100</f>
        <v>26.200000000000003</v>
      </c>
      <c r="C136" s="64" cm="1">
        <f t="array" ref="C136">_xlfn.PERCENTRANK.EXC(_xlfn._xlws.FILTER(C2:C122, ISNUMBER(C2:C122)),C120)*100</f>
        <v>21.3</v>
      </c>
      <c r="D136" s="64" cm="1">
        <f t="array" ref="D136">_xlfn.PERCENTRANK.EXC(_xlfn._xlws.FILTER(D2:D122, ISNUMBER(D2:D122)),D120)*100</f>
        <v>9</v>
      </c>
      <c r="E136" s="64" cm="1">
        <f t="array" ref="E136">_xlfn.PERCENTRANK.EXC(_xlfn._xlws.FILTER(E2:E122, ISNUMBER(E2:E122)),E120)*100</f>
        <v>16.3</v>
      </c>
      <c r="F136" s="64" cm="1">
        <f t="array" ref="F136">_xlfn.PERCENTRANK.EXC(_xlfn._xlws.FILTER(F2:F122, ISNUMBER(F2:F122)),F120)*100</f>
        <v>33.6</v>
      </c>
      <c r="G136" s="64" cm="1">
        <f t="array" ref="G136">_xlfn.PERCENTRANK.EXC(_xlfn._xlws.FILTER(G2:G122, ISNUMBER(G2:G122)),G120)*100</f>
        <v>77.8</v>
      </c>
      <c r="H136" s="64" cm="1">
        <f t="array" ref="H136">_xlfn.PERCENTRANK.EXC(_xlfn._xlws.FILTER(H2:H122, ISNUMBER(H2:H122)),H120)*100</f>
        <v>73.7</v>
      </c>
      <c r="I136" s="64" cm="1">
        <f t="array" ref="I136">_xlfn.PERCENTRANK.EXC(_xlfn._xlws.FILTER(I2:I122, ISNUMBER(I2:I122)),I120)*100</f>
        <v>22</v>
      </c>
      <c r="J136" s="64" cm="1">
        <f t="array" ref="J136">_xlfn.PERCENTRANK.EXC(_xlfn._xlws.FILTER(J2:J122, ISNUMBER(J2:J122)),J120)*100</f>
        <v>59.8</v>
      </c>
      <c r="K136" s="64" cm="1">
        <f t="array" ref="K136">_xlfn.PERCENTRANK.EXC(_xlfn._xlws.FILTER(K2:K122, ISNUMBER(K2:K122)),K120)*100</f>
        <v>26.200000000000003</v>
      </c>
      <c r="L136" s="64" cm="1">
        <f t="array" ref="L136">_xlfn.PERCENTRANK.EXC(_xlfn._xlws.FILTER(L2:L122, ISNUMBER(L2:L122)),L120)*100</f>
        <v>37.700000000000003</v>
      </c>
      <c r="M136" s="64" cm="1">
        <f t="array" ref="M136">_xlfn.PERCENTRANK.EXC(_xlfn._xlws.FILTER(M2:M122, ISNUMBER(M2:M122)),M120)*100</f>
        <v>95</v>
      </c>
      <c r="N136" s="64" cm="1">
        <f t="array" ref="N136">_xlfn.PERCENTRANK.EXC(_xlfn._xlws.FILTER(N2:N122, ISNUMBER(N2:N122)),N120)*100</f>
        <v>68</v>
      </c>
      <c r="O136" s="64" cm="1">
        <f t="array" ref="O136">_xlfn.PERCENTRANK.EXC(_xlfn._xlws.FILTER(O2:O122, ISNUMBER(O2:O122)),O120)*100</f>
        <v>85.2</v>
      </c>
      <c r="P136" s="64" cm="1">
        <f t="array" ref="P136">_xlfn.PERCENTRANK.EXC(_xlfn._xlws.FILTER(P2:P122, ISNUMBER(P2:P122)),P120)*100</f>
        <v>68.8</v>
      </c>
      <c r="Q136" s="64" cm="1">
        <f t="array" ref="Q136">_xlfn.PERCENTRANK.EXC(_xlfn._xlws.FILTER(Q2:Q122, ISNUMBER(Q2:Q122)),Q120)*100</f>
        <v>2.4</v>
      </c>
      <c r="R136" s="64" cm="1">
        <f t="array" ref="R136">_xlfn.PERCENTRANK.EXC(_xlfn._xlws.FILTER(R2:R122, ISNUMBER(R2:R122)),R120)*100</f>
        <v>78.600000000000009</v>
      </c>
      <c r="S136" s="64" cm="1">
        <f t="array" ref="S136">_xlfn.PERCENTRANK.EXC(_xlfn._xlws.FILTER(S2:S122, ISNUMBER(S2:S122)),S120)*100</f>
        <v>59.8</v>
      </c>
      <c r="T136" s="64" cm="1">
        <f t="array" ref="T136">_xlfn.PERCENTRANK.EXC(_xlfn._xlws.FILTER(T2:T122, ISNUMBER(T2:T122)),T120)*100</f>
        <v>84.399999999999991</v>
      </c>
      <c r="U136" s="64" cm="1">
        <f t="array" ref="U136">_xlfn.PERCENTRANK.EXC(_xlfn._xlws.FILTER(U2:U122, ISNUMBER(U2:U122)),U120)*100</f>
        <v>41.8</v>
      </c>
      <c r="V136" s="64" cm="1">
        <f t="array" ref="V136">_xlfn.PERCENTRANK.EXC(_xlfn._xlws.FILTER(V2:V122, ISNUMBER(V2:V122)),V120)*100</f>
        <v>65.5</v>
      </c>
      <c r="W136" s="64" cm="1">
        <f t="array" ref="W136">_xlfn.PERCENTRANK.EXC(_xlfn._xlws.FILTER(W2:W122, ISNUMBER(W2:W122)),W120)*100</f>
        <v>26.200000000000003</v>
      </c>
      <c r="X136" s="64" cm="1">
        <f t="array" ref="X136">_xlfn.PERCENTRANK.EXC(_xlfn._xlws.FILTER(X2:X122, ISNUMBER(X2:X122)),X120)*100</f>
        <v>14.7</v>
      </c>
      <c r="Y136" s="64" cm="1">
        <f t="array" ref="Y136">_xlfn.PERCENTRANK.EXC(_xlfn._xlws.FILTER(Y2:Y122, ISNUMBER(Y2:Y122)),Y120)*100</f>
        <v>91.8</v>
      </c>
      <c r="Z136" s="64" cm="1">
        <f t="array" ref="Z136">_xlfn.PERCENTRANK.EXC(_xlfn._xlws.FILTER(Z2:Z122, ISNUMBER(Z2:Z122)),Z120)*100</f>
        <v>49.1</v>
      </c>
      <c r="AA136" s="64" cm="1">
        <f t="array" ref="AA136">_xlfn.PERCENTRANK.EXC(_xlfn._xlws.FILTER(AA2:AA122, ISNUMBER(AA2:AA122)),AA120)*100</f>
        <v>86.4</v>
      </c>
      <c r="AB136" s="64" cm="1">
        <f t="array" ref="AB136">_xlfn.PERCENTRANK.EXC(_xlfn._xlws.FILTER(AB2:AB122, ISNUMBER(AB2:AB122)),AB120)*100</f>
        <v>48.3</v>
      </c>
      <c r="AC136" s="64" cm="1">
        <f t="array" ref="AC136">_xlfn.PERCENTRANK.EXC(_xlfn._xlws.FILTER(AC2:AC122, ISNUMBER(AC2:AC122)),AC120)*100</f>
        <v>15.5</v>
      </c>
      <c r="AD136" s="64" cm="1">
        <f t="array" ref="AD136">_xlfn.PERCENTRANK.EXC(_xlfn._xlws.FILTER(AD2:AD122, ISNUMBER(AD2:AD122)),AD120)*100</f>
        <v>5.7</v>
      </c>
      <c r="AE136" s="64" cm="1">
        <f t="array" ref="AE136">_xlfn.PERCENTRANK.EXC(_xlfn._xlws.FILTER(AE2:AE122, ISNUMBER(AE2:AE122)),AE120)*100</f>
        <v>95</v>
      </c>
    </row>
    <row r="137" spans="1:31" x14ac:dyDescent="0.3">
      <c r="A137" s="2" t="s">
        <v>31</v>
      </c>
      <c r="B137" s="64" cm="1">
        <f t="array" ref="B137">_xlfn.PERCENTRANK.EXC(_xlfn._xlws.FILTER(B2:B122, ISNUMBER(B2:B122)),B121)*100</f>
        <v>31.1</v>
      </c>
      <c r="C137" s="64" cm="1">
        <f t="array" ref="C137">_xlfn.PERCENTRANK.EXC(_xlfn._xlws.FILTER(C2:C122, ISNUMBER(C2:C122)),C121)*100</f>
        <v>35.199999999999996</v>
      </c>
      <c r="D137" s="64" cm="1">
        <f t="array" ref="D137">_xlfn.PERCENTRANK.EXC(_xlfn._xlws.FILTER(D2:D122, ISNUMBER(D2:D122)),D121)*100</f>
        <v>27</v>
      </c>
      <c r="E137" s="64" cm="1">
        <f t="array" ref="E137">_xlfn.PERCENTRANK.EXC(_xlfn._xlws.FILTER(E2:E122, ISNUMBER(E2:E122)),E121)*100</f>
        <v>53.2</v>
      </c>
      <c r="F137" s="64" cm="1">
        <f t="array" ref="F137">_xlfn.PERCENTRANK.EXC(_xlfn._xlws.FILTER(F2:F122, ISNUMBER(F2:F122)),F121)*100</f>
        <v>45.9</v>
      </c>
      <c r="G137" s="64" cm="1">
        <f t="array" ref="G137">_xlfn.PERCENTRANK.EXC(_xlfn._xlws.FILTER(G2:G122, ISNUMBER(G2:G122)),G121)*100</f>
        <v>82.699999999999989</v>
      </c>
      <c r="H137" s="64" cm="1">
        <f t="array" ref="H137">_xlfn.PERCENTRANK.EXC(_xlfn._xlws.FILTER(H2:H122, ISNUMBER(H2:H122)),H121)*100</f>
        <v>76.2</v>
      </c>
      <c r="I137" s="64" cm="1">
        <f t="array" ref="I137">_xlfn.PERCENTRANK.EXC(_xlfn._xlws.FILTER(I2:I122, ISNUMBER(I2:I122)),I121)*100</f>
        <v>16.900000000000002</v>
      </c>
      <c r="J137" s="64" cm="1">
        <f t="array" ref="J137">_xlfn.PERCENTRANK.EXC(_xlfn._xlws.FILTER(J2:J122, ISNUMBER(J2:J122)),J121)*100</f>
        <v>68.8</v>
      </c>
      <c r="K137" s="64" cm="1">
        <f t="array" ref="K137">_xlfn.PERCENTRANK.EXC(_xlfn._xlws.FILTER(K2:K122, ISNUMBER(K2:K122)),K121)*100</f>
        <v>54</v>
      </c>
      <c r="L137" s="64" cm="1">
        <f t="array" ref="L137">_xlfn.PERCENTRANK.EXC(_xlfn._xlws.FILTER(L2:L122, ISNUMBER(L2:L122)),L121)*100</f>
        <v>40.1</v>
      </c>
      <c r="M137" s="64" cm="1">
        <f t="array" ref="M137">_xlfn.PERCENTRANK.EXC(_xlfn._xlws.FILTER(M2:M122, ISNUMBER(M2:M122)),M121)*100</f>
        <v>98.3</v>
      </c>
      <c r="N137" s="64" cm="1">
        <f t="array" ref="N137">_xlfn.PERCENTRANK.EXC(_xlfn._xlws.FILTER(N2:N122, ISNUMBER(N2:N122)),N121)*100</f>
        <v>72.099999999999994</v>
      </c>
      <c r="O137" s="64" cm="1">
        <f t="array" ref="O137">_xlfn.PERCENTRANK.EXC(_xlfn._xlws.FILTER(O2:O122, ISNUMBER(O2:O122)),O121)*100</f>
        <v>86.8</v>
      </c>
      <c r="P137" s="64" cm="1">
        <f t="array" ref="P137">_xlfn.PERCENTRANK.EXC(_xlfn._xlws.FILTER(P2:P122, ISNUMBER(P2:P122)),P121)*100</f>
        <v>85.2</v>
      </c>
      <c r="Q137" s="64" cm="1">
        <f t="array" ref="Q137">_xlfn.PERCENTRANK.EXC(_xlfn._xlws.FILTER(Q2:Q122, ISNUMBER(Q2:Q122)),Q121)*100</f>
        <v>0.8</v>
      </c>
      <c r="R137" s="64" cm="1">
        <f t="array" ref="R137">_xlfn.PERCENTRANK.EXC(_xlfn._xlws.FILTER(R2:R122, ISNUMBER(R2:R122)),R121)*100</f>
        <v>77</v>
      </c>
      <c r="S137" s="64" cm="1">
        <f t="array" ref="S137">_xlfn.PERCENTRANK.EXC(_xlfn._xlws.FILTER(S2:S122, ISNUMBER(S2:S122)),S121)*100</f>
        <v>58.099999999999994</v>
      </c>
      <c r="T137" s="64" cm="1">
        <f t="array" ref="T137">_xlfn.PERCENTRANK.EXC(_xlfn._xlws.FILTER(T2:T122, ISNUMBER(T2:T122)),T121)*100</f>
        <v>81.899999999999991</v>
      </c>
      <c r="U137" s="64" cm="1">
        <f t="array" ref="U137">_xlfn.PERCENTRANK.EXC(_xlfn._xlws.FILTER(U2:U122, ISNUMBER(U2:U122)),U121)*100</f>
        <v>22.1</v>
      </c>
      <c r="V137" s="64" cm="1">
        <f t="array" ref="V137">_xlfn.PERCENTRANK.EXC(_xlfn._xlws.FILTER(V2:V122, ISNUMBER(V2:V122)),V121)*100</f>
        <v>72.099999999999994</v>
      </c>
      <c r="W137" s="64" cm="1">
        <f t="array" ref="W137">_xlfn.PERCENTRANK.EXC(_xlfn._xlws.FILTER(W2:W122, ISNUMBER(W2:W122)),W121)*100</f>
        <v>22.900000000000002</v>
      </c>
      <c r="X137" s="64" cm="1">
        <f t="array" ref="X137">_xlfn.PERCENTRANK.EXC(_xlfn._xlws.FILTER(X2:X122, ISNUMBER(X2:X122)),X121)*100</f>
        <v>38.5</v>
      </c>
      <c r="Y137" s="64" cm="1">
        <f t="array" ref="Y137">_xlfn.PERCENTRANK.EXC(_xlfn._xlws.FILTER(Y2:Y122, ISNUMBER(Y2:Y122)),Y121)*100</f>
        <v>93.8</v>
      </c>
      <c r="Z137" s="64" cm="1">
        <f t="array" ref="Z137">_xlfn.PERCENTRANK.EXC(_xlfn._xlws.FILTER(Z2:Z122, ISNUMBER(Z2:Z122)),Z121)*100</f>
        <v>38.5</v>
      </c>
      <c r="AA137" s="64" cm="1">
        <f t="array" ref="AA137">_xlfn.PERCENTRANK.EXC(_xlfn._xlws.FILTER(AA2:AA122, ISNUMBER(AA2:AA122)),AA121)*100</f>
        <v>88.1</v>
      </c>
      <c r="AB137" s="64" cm="1">
        <f t="array" ref="AB137">_xlfn.PERCENTRANK.EXC(_xlfn._xlws.FILTER(AB2:AB122, ISNUMBER(AB2:AB122)),AB121)*100</f>
        <v>59</v>
      </c>
      <c r="AC137" s="64" cm="1">
        <f t="array" ref="AC137">_xlfn.PERCENTRANK.EXC(_xlfn._xlws.FILTER(AC2:AC122, ISNUMBER(AC2:AC122)),AC121)*100</f>
        <v>13.900000000000002</v>
      </c>
      <c r="AD137" s="64" cm="1">
        <f t="array" ref="AD137">_xlfn.PERCENTRANK.EXC(_xlfn._xlws.FILTER(AD2:AD122, ISNUMBER(AD2:AD122)),AD121)*100</f>
        <v>32.700000000000003</v>
      </c>
      <c r="AE137" s="64" cm="1">
        <f t="array" ref="AE137">_xlfn.PERCENTRANK.EXC(_xlfn._xlws.FILTER(AE2:AE122, ISNUMBER(AE2:AE122)),AE121)*100</f>
        <v>84.399999999999991</v>
      </c>
    </row>
    <row r="138" spans="1:31" x14ac:dyDescent="0.3">
      <c r="A138" s="2" t="s">
        <v>34</v>
      </c>
      <c r="B138" s="64" cm="1">
        <f t="array" ref="B138">_xlfn.PERCENTRANK.EXC(_xlfn._xlws.FILTER(B2:B122, ISNUMBER(B2:B122)),B122)*100</f>
        <v>31.900000000000002</v>
      </c>
      <c r="C138" s="64" cm="1">
        <f t="array" ref="C138">_xlfn.PERCENTRANK.EXC(_xlfn._xlws.FILTER(C2:C122, ISNUMBER(C2:C122)),C122)*100</f>
        <v>27</v>
      </c>
      <c r="D138" s="64" cm="1">
        <f t="array" ref="D138">_xlfn.PERCENTRANK.EXC(_xlfn._xlws.FILTER(D2:D122, ISNUMBER(D2:D122)),D122)*100</f>
        <v>32.700000000000003</v>
      </c>
      <c r="E138" s="64" cm="1">
        <f t="array" ref="E138">_xlfn.PERCENTRANK.EXC(_xlfn._xlws.FILTER(E2:E122, ISNUMBER(E2:E122)),E122)*100</f>
        <v>90.100000000000009</v>
      </c>
      <c r="F138" s="64" cm="1">
        <f t="array" ref="F138">_xlfn.PERCENTRANK.EXC(_xlfn._xlws.FILTER(F2:F122, ISNUMBER(F2:F122)),F122)*100</f>
        <v>40.1</v>
      </c>
      <c r="G138" s="64" cm="1">
        <f t="array" ref="G138">_xlfn.PERCENTRANK.EXC(_xlfn._xlws.FILTER(G2:G122, ISNUMBER(G2:G122)),G122)*100</f>
        <v>96.7</v>
      </c>
      <c r="H138" s="64" cm="1">
        <f t="array" ref="H138">_xlfn.PERCENTRANK.EXC(_xlfn._xlws.FILTER(H2:H122, ISNUMBER(H2:H122)),H122)*100</f>
        <v>75.400000000000006</v>
      </c>
      <c r="I138" s="64" cm="1">
        <f t="array" ref="I138">_xlfn.PERCENTRANK.EXC(_xlfn._xlws.FILTER(I2:I122, ISNUMBER(I2:I122)),I122)*100</f>
        <v>15.2</v>
      </c>
      <c r="J138" s="64" cm="1">
        <f t="array" ref="J138">_xlfn.PERCENTRANK.EXC(_xlfn._xlws.FILTER(J2:J122, ISNUMBER(J2:J122)),J122)*100</f>
        <v>79.5</v>
      </c>
      <c r="K138" s="64" cm="1">
        <f t="array" ref="K138">_xlfn.PERCENTRANK.EXC(_xlfn._xlws.FILTER(K2:K122, ISNUMBER(K2:K122)),K122)*100</f>
        <v>68</v>
      </c>
      <c r="L138" s="64" cm="1">
        <f t="array" ref="L138">_xlfn.PERCENTRANK.EXC(_xlfn._xlws.FILTER(L2:L122, ISNUMBER(L2:L122)),L122)*100</f>
        <v>40.9</v>
      </c>
      <c r="M138" s="64" cm="1">
        <f t="array" ref="M138">_xlfn.PERCENTRANK.EXC(_xlfn._xlws.FILTER(M2:M122, ISNUMBER(M2:M122)),M122)*100</f>
        <v>97.5</v>
      </c>
      <c r="N138" s="64" cm="1">
        <f t="array" ref="N138">_xlfn.PERCENTRANK.EXC(_xlfn._xlws.FILTER(N2:N122, ISNUMBER(N2:N122)),N122)*100</f>
        <v>85.2</v>
      </c>
      <c r="O138" s="64" cm="1">
        <f t="array" ref="O138">_xlfn.PERCENTRANK.EXC(_xlfn._xlws.FILTER(O2:O122, ISNUMBER(O2:O122)),O122)*100</f>
        <v>76.2</v>
      </c>
      <c r="P138" s="64" cm="1">
        <f t="array" ref="P138">_xlfn.PERCENTRANK.EXC(_xlfn._xlws.FILTER(P2:P122, ISNUMBER(P2:P122)),P122)*100</f>
        <v>90.9</v>
      </c>
      <c r="Q138" s="64" cm="1">
        <f t="array" ref="Q138">_xlfn.PERCENTRANK.EXC(_xlfn._xlws.FILTER(Q2:Q122, ISNUMBER(Q2:Q122)),Q122)*100</f>
        <v>1.6</v>
      </c>
      <c r="R138" s="64" cm="1">
        <f t="array" ref="R138">_xlfn.PERCENTRANK.EXC(_xlfn._xlws.FILTER(R2:R122, ISNUMBER(R2:R122)),R122)*100</f>
        <v>42.6</v>
      </c>
      <c r="S138" s="64" cm="1">
        <f t="array" ref="S138">_xlfn.PERCENTRANK.EXC(_xlfn._xlws.FILTER(S2:S122, ISNUMBER(S2:S122)),S122)*100</f>
        <v>41.8</v>
      </c>
      <c r="T138" s="64" cm="1">
        <f t="array" ref="T138">_xlfn.PERCENTRANK.EXC(_xlfn._xlws.FILTER(T2:T122, ISNUMBER(T2:T122)),T122)*100</f>
        <v>70.399999999999991</v>
      </c>
      <c r="U138" s="64" cm="1">
        <f t="array" ref="U138">_xlfn.PERCENTRANK.EXC(_xlfn._xlws.FILTER(U2:U122, ISNUMBER(U2:U122)),U122)*100</f>
        <v>51.6</v>
      </c>
      <c r="V138" s="64" cm="1">
        <f t="array" ref="V138">_xlfn.PERCENTRANK.EXC(_xlfn._xlws.FILTER(V2:V122, ISNUMBER(V2:V122)),V122)*100</f>
        <v>53.2</v>
      </c>
      <c r="W138" s="64" cm="1">
        <f t="array" ref="W138">_xlfn.PERCENTRANK.EXC(_xlfn._xlws.FILTER(W2:W122, ISNUMBER(W2:W122)),W122)*100</f>
        <v>15.5</v>
      </c>
      <c r="X138" s="64" cm="1">
        <f t="array" ref="X138">_xlfn.PERCENTRANK.EXC(_xlfn._xlws.FILTER(X2:X122, ISNUMBER(X2:X122)),X122)*100</f>
        <v>36</v>
      </c>
      <c r="Y138" s="64" cm="1">
        <f t="array" ref="Y138">_xlfn.PERCENTRANK.EXC(_xlfn._xlws.FILTER(Y2:Y122, ISNUMBER(Y2:Y122)),Y122)*100</f>
        <v>87.7</v>
      </c>
      <c r="Z138" s="64" cm="1">
        <f t="array" ref="Z138">_xlfn.PERCENTRANK.EXC(_xlfn._xlws.FILTER(Z2:Z122, ISNUMBER(Z2:Z122)),Z122)*100</f>
        <v>44.2</v>
      </c>
      <c r="AA138" s="64" cm="1">
        <f t="array" ref="AA138">_xlfn.PERCENTRANK.EXC(_xlfn._xlws.FILTER(AA2:AA122, ISNUMBER(AA2:AA122)),AA122)*100</f>
        <v>98.3</v>
      </c>
      <c r="AB138" s="64" cm="1">
        <f t="array" ref="AB138">_xlfn.PERCENTRANK.EXC(_xlfn._xlws.FILTER(AB2:AB122, ISNUMBER(AB2:AB122)),AB122)*100</f>
        <v>69.599999999999994</v>
      </c>
      <c r="AC138" s="64" cm="1">
        <f t="array" ref="AC138">_xlfn.PERCENTRANK.EXC(_xlfn._xlws.FILTER(AC2:AC122, ISNUMBER(AC2:AC122)),AC122)*100</f>
        <v>9</v>
      </c>
      <c r="AD138" s="64" cm="1">
        <f t="array" ref="AD138">_xlfn.PERCENTRANK.EXC(_xlfn._xlws.FILTER(AD2:AD122, ISNUMBER(AD2:AD122)),AD122)*100</f>
        <v>68.8</v>
      </c>
      <c r="AE138" s="64" cm="1">
        <f t="array" ref="AE138">_xlfn.PERCENTRANK.EXC(_xlfn._xlws.FILTER(AE2:AE122, ISNUMBER(AE2:AE122)),AE122)*100</f>
        <v>94.199999999999989</v>
      </c>
    </row>
    <row r="139" spans="1:31" x14ac:dyDescent="0.3">
      <c r="A139" s="2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</row>
    <row r="140" spans="1:31" x14ac:dyDescent="0.3">
      <c r="A140" s="2" t="s">
        <v>33</v>
      </c>
      <c r="B140" s="64">
        <f t="shared" ref="B140" si="2">AVERAGE(B136:B138)</f>
        <v>29.733333333333334</v>
      </c>
      <c r="C140" s="64">
        <f t="shared" ref="C140:AE140" si="3">AVERAGE(C136:C138)</f>
        <v>27.833333333333332</v>
      </c>
      <c r="D140" s="64">
        <f t="shared" si="3"/>
        <v>22.900000000000002</v>
      </c>
      <c r="E140" s="64">
        <f t="shared" si="3"/>
        <v>53.20000000000001</v>
      </c>
      <c r="F140" s="64">
        <f t="shared" si="3"/>
        <v>39.866666666666667</v>
      </c>
      <c r="G140" s="64">
        <f t="shared" si="3"/>
        <v>85.733333333333334</v>
      </c>
      <c r="H140" s="64">
        <f t="shared" si="3"/>
        <v>75.100000000000009</v>
      </c>
      <c r="I140" s="64">
        <f t="shared" si="3"/>
        <v>18.033333333333335</v>
      </c>
      <c r="J140" s="64">
        <f t="shared" si="3"/>
        <v>69.36666666666666</v>
      </c>
      <c r="K140" s="64">
        <f t="shared" si="3"/>
        <v>49.4</v>
      </c>
      <c r="L140" s="64">
        <f t="shared" si="3"/>
        <v>39.56666666666667</v>
      </c>
      <c r="M140" s="64">
        <f t="shared" si="3"/>
        <v>96.933333333333337</v>
      </c>
      <c r="N140" s="64">
        <f t="shared" si="3"/>
        <v>75.100000000000009</v>
      </c>
      <c r="O140" s="64">
        <f t="shared" si="3"/>
        <v>82.733333333333334</v>
      </c>
      <c r="P140" s="64">
        <f t="shared" si="3"/>
        <v>81.63333333333334</v>
      </c>
      <c r="Q140" s="64">
        <f t="shared" si="3"/>
        <v>1.6000000000000003</v>
      </c>
      <c r="R140" s="64">
        <f t="shared" si="3"/>
        <v>66.066666666666677</v>
      </c>
      <c r="S140" s="64">
        <f t="shared" si="3"/>
        <v>53.233333333333327</v>
      </c>
      <c r="T140" s="64">
        <f t="shared" si="3"/>
        <v>78.899999999999991</v>
      </c>
      <c r="U140" s="64">
        <f t="shared" si="3"/>
        <v>38.5</v>
      </c>
      <c r="V140" s="64">
        <f t="shared" si="3"/>
        <v>63.6</v>
      </c>
      <c r="W140" s="64">
        <f t="shared" si="3"/>
        <v>21.533333333333335</v>
      </c>
      <c r="X140" s="64">
        <f t="shared" si="3"/>
        <v>29.733333333333334</v>
      </c>
      <c r="Y140" s="64">
        <f t="shared" si="3"/>
        <v>91.100000000000009</v>
      </c>
      <c r="Z140" s="64">
        <f t="shared" si="3"/>
        <v>43.933333333333337</v>
      </c>
      <c r="AA140" s="64">
        <f t="shared" si="3"/>
        <v>90.933333333333337</v>
      </c>
      <c r="AB140" s="64">
        <f t="shared" si="3"/>
        <v>58.966666666666661</v>
      </c>
      <c r="AC140" s="64">
        <f t="shared" si="3"/>
        <v>12.800000000000002</v>
      </c>
      <c r="AD140" s="64">
        <f t="shared" si="3"/>
        <v>35.733333333333334</v>
      </c>
      <c r="AE140" s="64">
        <f t="shared" si="3"/>
        <v>91.199999999999989</v>
      </c>
    </row>
    <row r="141" spans="1:31" x14ac:dyDescent="0.3">
      <c r="A141" s="2"/>
    </row>
    <row r="142" spans="1:31" x14ac:dyDescent="0.3">
      <c r="A142" s="2"/>
    </row>
    <row r="143" spans="1:31" x14ac:dyDescent="0.3">
      <c r="A143" s="2"/>
    </row>
    <row r="144" spans="1:3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8"/>
  <sheetViews>
    <sheetView topLeftCell="A115" workbookViewId="0">
      <selection activeCell="B130" sqref="B130"/>
    </sheetView>
  </sheetViews>
  <sheetFormatPr defaultRowHeight="14.4" x14ac:dyDescent="0.3"/>
  <cols>
    <col min="1" max="1" width="24.5546875" bestFit="1" customWidth="1"/>
  </cols>
  <sheetData>
    <row r="1" spans="1:38" x14ac:dyDescent="0.3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</row>
    <row r="2" spans="1:38" x14ac:dyDescent="0.3">
      <c r="A2" s="2" cm="1">
        <f t="array" ref="A2:A122">_xll.FDS(C1,"JULIAN(FG_TOTAL_RETURNC(-10AY,0,AM).dates)")</f>
        <v>42263</v>
      </c>
      <c r="B2" s="4" cm="1">
        <f t="array" ref="B2:B122">_xll.FDS(B1,"FG_TOTAL_RETURNC(-10AY,0,AM)")</f>
        <v>-1.4546037000000001</v>
      </c>
      <c r="C2" s="4" cm="1">
        <f t="array" ref="C2:C122">_xll.FDS(C1,"FG_TOTAL_RETURNC(-10AY,0,AM)")</f>
        <v>-5.1265479999999997</v>
      </c>
      <c r="D2" s="4" cm="1">
        <f t="array" ref="D2:D122">_xll.FDS(D1,"FG_TOTAL_RETURNC(-10AY,0,AM)")</f>
        <v>0.38807392000000002</v>
      </c>
      <c r="E2" s="4" cm="1">
        <f t="array" ref="E2:E122">_xll.FDS(E1,"FG_TOTAL_RETURNC(-10AY,0,AM)")</f>
        <v>-3.459686</v>
      </c>
      <c r="F2" s="4" cm="1">
        <f t="array" ref="F2:F122">_xll.FDS(F1,"FG_TOTAL_RETURNC(-10AY,0,AM)")</f>
        <v>-0.77701810000000004</v>
      </c>
      <c r="G2" s="4" cm="1">
        <f t="array" ref="G2:G122">_xll.FDS(G1,"FG_TOTAL_RETURNC(-10AY,0,AM)")</f>
        <v>8.1584214999999993</v>
      </c>
      <c r="H2" s="4" cm="1">
        <f t="array" ref="H2:H122">_xll.FDS(H1,"FG_TOTAL_RETURNC(-10AY,0,AM)")</f>
        <v>-1.0273277999999999</v>
      </c>
      <c r="I2" s="4" t="e" cm="1">
        <f t="array" ref="I2:I122">_xll.FDS(I1,"FG_TOTAL_RETURNC(-10AY,0,AM)")</f>
        <v>#N/A</v>
      </c>
      <c r="J2" s="4" cm="1">
        <f t="array" ref="J2:J122">_xll.FDS(J1,"FG_TOTAL_RETURNC(-10AY,0,AM)")</f>
        <v>7.8552245999999997</v>
      </c>
      <c r="K2" s="4" cm="1">
        <f t="array" ref="K2:K122">_xll.FDS(K1,"FG_TOTAL_RETURNC(-10AY,0,AM)")</f>
        <v>2.7777790000000002</v>
      </c>
      <c r="L2" s="4" cm="1">
        <f t="array" ref="L2:L122">_xll.FDS(L1,"FG_TOTAL_RETURNC(-10AY,0,AM)")</f>
        <v>-7.0070863000000001</v>
      </c>
      <c r="M2" s="4" cm="1">
        <f t="array" ref="M2:M122">_xll.FDS(M1,"FG_TOTAL_RETURNC(-10AY,0,AM)")</f>
        <v>-2.8926669999999999</v>
      </c>
      <c r="N2" s="4" cm="1">
        <f t="array" ref="N2:N122">_xll.FDS(N1,"FG_TOTAL_RETURNC(-10AY,0,AM)")</f>
        <v>-5.5236397000000004</v>
      </c>
      <c r="O2" s="4" cm="1">
        <f t="array" ref="O2:O122">_xll.FDS(O1,"FG_TOTAL_RETURNC(-10AY,0,AM)")</f>
        <v>-10.62448</v>
      </c>
      <c r="P2" s="4" cm="1">
        <f t="array" ref="P2:P122">_xll.FDS(P1,"FG_TOTAL_RETURNC(-10AY,0,AM)")</f>
        <v>-5.5788096999999999</v>
      </c>
      <c r="Q2" s="4" cm="1">
        <f t="array" ref="Q2:Q122">_xll.FDS(Q1,"FG_TOTAL_RETURNC(-10AY,0,AM)")</f>
        <v>0.64353939999999998</v>
      </c>
      <c r="R2" s="4" cm="1">
        <f t="array" ref="R2:R122">_xll.FDS(R1,"FG_TOTAL_RETURNC(-10AY,0,AM)")</f>
        <v>-4.3519316000000003</v>
      </c>
      <c r="S2" s="4" cm="1">
        <f t="array" ref="S2:S122">_xll.FDS(S1,"FG_TOTAL_RETURNC(-10AY,0,AM)")</f>
        <v>-5.2712199999999996</v>
      </c>
      <c r="T2" s="4" cm="1">
        <f t="array" ref="T2:T122">_xll.FDS(T1,"FG_TOTAL_RETURNC(-10AY,0,AM)")</f>
        <v>-15.649563000000001</v>
      </c>
      <c r="U2" s="4" cm="1">
        <f t="array" ref="U2:U122">_xll.FDS(U1,"FG_TOTAL_RETURNC(-10AY,0,AM)")</f>
        <v>-5.1812114999999999</v>
      </c>
      <c r="V2" s="4" cm="1">
        <f t="array" ref="V2:V122">_xll.FDS(V1,"FG_TOTAL_RETURNC(-10AY,0,AM)")</f>
        <v>-3.4990907</v>
      </c>
      <c r="W2" s="4" cm="1">
        <f t="array" ref="W2:W122">_xll.FDS(W1,"FG_TOTAL_RETURNC(-10AY,0,AM)")</f>
        <v>-1.6975819999999999</v>
      </c>
      <c r="X2" s="4" cm="1">
        <f t="array" ref="X2:X122">_xll.FDS(X1,"FG_TOTAL_RETURNC(-10AY,0,AM)")</f>
        <v>-1.0982989999999999</v>
      </c>
      <c r="Y2" s="4" t="e" cm="1">
        <f t="array" ref="Y2:Y122">_xll.FDS(Y1,"FG_TOTAL_RETURNC(-10AY,0,AM)")</f>
        <v>#N/A</v>
      </c>
      <c r="Z2" s="4" cm="1">
        <f t="array" ref="Z2:Z122">_xll.FDS(Z1,"FG_TOTAL_RETURNC(-10AY,0,AM)")</f>
        <v>-13.313912999999999</v>
      </c>
      <c r="AA2" s="4" t="e" cm="1">
        <f t="array" ref="AA2:AA122">_xll.FDS(AA1,"FG_TOTAL_RETURNC(-10AY,0,AM)")</f>
        <v>#N/A</v>
      </c>
      <c r="AB2" s="4" cm="1">
        <f t="array" ref="AB2:AB122">_xll.FDS(AB1,"FG_TOTAL_RETURNC(-10AY,0,AM)")</f>
        <v>-7.4490730000000003</v>
      </c>
      <c r="AC2" s="4" cm="1">
        <f t="array" ref="AC2:AC122">_xll.FDS(AC1,"FG_TOTAL_RETURNC(-10AY,0,AM)")</f>
        <v>-7.2996616000000003</v>
      </c>
      <c r="AD2" s="4" cm="1">
        <f t="array" ref="AD2:AD122">_xll.FDS(AD1,"FG_TOTAL_RETURNC(-10AY,0,AM)")</f>
        <v>1.05263</v>
      </c>
      <c r="AE2" s="4" cm="1">
        <f t="array" ref="AE2:AE122">_xll.FDS(AE1,"FG_TOTAL_RETURNC(-10AY,0,AM)")</f>
        <v>-7.80952</v>
      </c>
      <c r="AF2" s="13"/>
      <c r="AG2" s="13"/>
      <c r="AH2" s="13"/>
      <c r="AI2" s="13"/>
      <c r="AJ2" s="13"/>
      <c r="AK2" s="13"/>
      <c r="AL2" s="13"/>
    </row>
    <row r="3" spans="1:38" x14ac:dyDescent="0.3">
      <c r="A3" s="2">
        <v>42293</v>
      </c>
      <c r="B3" s="4">
        <v>20.606051999999998</v>
      </c>
      <c r="C3" s="4">
        <v>7.2460529999999999</v>
      </c>
      <c r="D3" s="4">
        <v>-4.6130060000000004</v>
      </c>
      <c r="E3" s="4">
        <v>4.4777035999999999</v>
      </c>
      <c r="F3" s="4">
        <v>8.2235099999999992</v>
      </c>
      <c r="G3" s="4">
        <v>-7.9245567000000001</v>
      </c>
      <c r="H3" s="4">
        <v>4.3766736999999996</v>
      </c>
      <c r="I3" s="4" t="e">
        <v>#N/A</v>
      </c>
      <c r="J3" s="4">
        <v>-13.4375515</v>
      </c>
      <c r="K3" s="4">
        <v>6.1776039999999997</v>
      </c>
      <c r="L3" s="4">
        <v>0.92773439999999996</v>
      </c>
      <c r="M3" s="4">
        <v>-1.9672692000000001</v>
      </c>
      <c r="N3" s="4">
        <v>-1.9617735999999999</v>
      </c>
      <c r="O3" s="4">
        <v>-8.9658440000000006</v>
      </c>
      <c r="P3" s="4">
        <v>8.271801</v>
      </c>
      <c r="Q3" s="4">
        <v>-3.4813464000000001</v>
      </c>
      <c r="R3" s="4">
        <v>7.0573329999999999</v>
      </c>
      <c r="S3" s="4">
        <v>5.4719329999999999</v>
      </c>
      <c r="T3" s="4">
        <v>-4.8904715000000003</v>
      </c>
      <c r="U3" s="4">
        <v>11.009418500000001</v>
      </c>
      <c r="V3" s="4">
        <v>3.8367987000000001</v>
      </c>
      <c r="W3" s="4">
        <v>5.8839917000000002</v>
      </c>
      <c r="X3" s="4">
        <v>4.1758657000000001</v>
      </c>
      <c r="Y3" s="4" t="e">
        <v>#N/A</v>
      </c>
      <c r="Z3" s="4">
        <v>-4.1070757000000002</v>
      </c>
      <c r="AA3" s="4" t="e">
        <v>#N/A</v>
      </c>
      <c r="AB3" s="4">
        <v>-1.2859702</v>
      </c>
      <c r="AC3" s="4">
        <v>6.8473696999999998</v>
      </c>
      <c r="AD3" s="4">
        <v>9.8090290000000007</v>
      </c>
      <c r="AE3" s="4">
        <v>4.1322229999999998</v>
      </c>
      <c r="AF3" s="13"/>
      <c r="AG3" s="13"/>
      <c r="AH3" s="13"/>
      <c r="AI3" s="13"/>
      <c r="AJ3" s="13"/>
      <c r="AK3" s="13"/>
      <c r="AL3" s="13"/>
    </row>
    <row r="4" spans="1:38" x14ac:dyDescent="0.3">
      <c r="A4" s="2">
        <v>42324</v>
      </c>
      <c r="B4" s="4">
        <v>9.1170069999999992</v>
      </c>
      <c r="C4" s="4">
        <v>13.165653000000001</v>
      </c>
      <c r="D4" s="4">
        <v>3.2654880999999998</v>
      </c>
      <c r="E4" s="4">
        <v>7.9244018000000001</v>
      </c>
      <c r="F4" s="4">
        <v>13.499546</v>
      </c>
      <c r="G4" s="4">
        <v>0.33037663</v>
      </c>
      <c r="H4" s="4">
        <v>6.6639303999999999</v>
      </c>
      <c r="I4" s="4" t="e">
        <v>#N/A</v>
      </c>
      <c r="J4" s="4">
        <v>-5.5944739999999999</v>
      </c>
      <c r="K4" s="4">
        <v>-1.8181801</v>
      </c>
      <c r="L4" s="4">
        <v>-0.38113594000000001</v>
      </c>
      <c r="M4" s="4">
        <v>2.0069599999999999</v>
      </c>
      <c r="N4" s="4">
        <v>6.5353273999999999</v>
      </c>
      <c r="O4" s="4">
        <v>-1.7320454000000001</v>
      </c>
      <c r="P4" s="4">
        <v>1.7053246</v>
      </c>
      <c r="Q4" s="4">
        <v>0.27886630000000001</v>
      </c>
      <c r="R4" s="4">
        <v>3.9986491000000002</v>
      </c>
      <c r="S4" s="4">
        <v>0.67595243000000005</v>
      </c>
      <c r="T4" s="4">
        <v>12.486113</v>
      </c>
      <c r="U4" s="4">
        <v>-1.0418892</v>
      </c>
      <c r="V4" s="4">
        <v>3.0333877</v>
      </c>
      <c r="W4" s="4">
        <v>3.1501412000000002</v>
      </c>
      <c r="X4" s="4">
        <v>-1.5479863</v>
      </c>
      <c r="Y4" s="4" t="e">
        <v>#N/A</v>
      </c>
      <c r="Z4" s="4">
        <v>6.1560272999999999</v>
      </c>
      <c r="AA4" s="4" t="e">
        <v>#N/A</v>
      </c>
      <c r="AB4" s="4">
        <v>8.1265450000000001</v>
      </c>
      <c r="AC4" s="4">
        <v>1.4396667000000001</v>
      </c>
      <c r="AD4" s="4">
        <v>-0.15810131999999999</v>
      </c>
      <c r="AE4" s="4">
        <v>-6.7460355999999999</v>
      </c>
      <c r="AF4" s="13"/>
      <c r="AG4" s="13"/>
      <c r="AH4" s="13"/>
      <c r="AI4" s="13"/>
      <c r="AJ4" s="13"/>
      <c r="AK4" s="13"/>
      <c r="AL4" s="13"/>
    </row>
    <row r="5" spans="1:38" x14ac:dyDescent="0.3">
      <c r="A5" s="2">
        <v>42354</v>
      </c>
      <c r="B5" s="4">
        <v>9.5162150000000008</v>
      </c>
      <c r="C5" s="4">
        <v>5.1082970000000003</v>
      </c>
      <c r="D5" s="4">
        <v>-2.4830340999999998</v>
      </c>
      <c r="E5" s="4">
        <v>3.4873843</v>
      </c>
      <c r="F5" s="4">
        <v>4.3160914999999997</v>
      </c>
      <c r="G5" s="4">
        <v>18.811226000000001</v>
      </c>
      <c r="H5" s="4">
        <v>2.6432156999999998</v>
      </c>
      <c r="I5" s="4" t="e">
        <v>#N/A</v>
      </c>
      <c r="J5" s="4">
        <v>9.4256159999999998</v>
      </c>
      <c r="K5" s="4">
        <v>6.2963009999999997</v>
      </c>
      <c r="L5" s="4">
        <v>1.9354819999999999</v>
      </c>
      <c r="M5" s="4">
        <v>2.0724057999999999</v>
      </c>
      <c r="N5" s="4">
        <v>1.5336037</v>
      </c>
      <c r="O5" s="4">
        <v>5.074084</v>
      </c>
      <c r="P5" s="4">
        <v>1.8108606</v>
      </c>
      <c r="Q5" s="4">
        <v>6.229222</v>
      </c>
      <c r="R5" s="4">
        <v>1.2167334999999999</v>
      </c>
      <c r="S5" s="4">
        <v>1.7700910000000001</v>
      </c>
      <c r="T5" s="4">
        <v>10.139203</v>
      </c>
      <c r="U5" s="4">
        <v>-2.1631657999999998</v>
      </c>
      <c r="V5" s="4">
        <v>4.7424197000000001</v>
      </c>
      <c r="W5" s="4">
        <v>4.0332317</v>
      </c>
      <c r="X5" s="4">
        <v>10.462832000000001</v>
      </c>
      <c r="Y5" s="4" t="e">
        <v>#N/A</v>
      </c>
      <c r="Z5" s="4">
        <v>-3.9660036999999999</v>
      </c>
      <c r="AA5" s="4" t="e">
        <v>#N/A</v>
      </c>
      <c r="AB5" s="4">
        <v>2.1248936999999999</v>
      </c>
      <c r="AC5" s="4">
        <v>7.5564384000000002</v>
      </c>
      <c r="AD5" s="4">
        <v>2.8503536999999999</v>
      </c>
      <c r="AE5" s="4">
        <v>-2.5531888</v>
      </c>
      <c r="AF5" s="13"/>
      <c r="AG5" s="13"/>
      <c r="AH5" s="13"/>
      <c r="AI5" s="13"/>
      <c r="AJ5" s="13"/>
      <c r="AK5" s="13"/>
      <c r="AL5" s="13"/>
    </row>
    <row r="6" spans="1:38" x14ac:dyDescent="0.3">
      <c r="A6" s="2">
        <v>42384</v>
      </c>
      <c r="B6" s="4">
        <v>-18.269515999999999</v>
      </c>
      <c r="C6" s="4">
        <v>-9.1573119999999992</v>
      </c>
      <c r="D6" s="4">
        <v>-12.762708</v>
      </c>
      <c r="E6" s="4">
        <v>-8.5115730000000003</v>
      </c>
      <c r="F6" s="4">
        <v>-15.625143</v>
      </c>
      <c r="G6" s="4">
        <v>-16.618013000000001</v>
      </c>
      <c r="H6" s="4">
        <v>-11.068451</v>
      </c>
      <c r="I6" s="4" t="e">
        <v>#N/A</v>
      </c>
      <c r="J6" s="4">
        <v>-12.587958</v>
      </c>
      <c r="K6" s="4">
        <v>-4.5296190000000003</v>
      </c>
      <c r="L6" s="4">
        <v>-7.1680903000000002</v>
      </c>
      <c r="M6" s="4">
        <v>-11.942534999999999</v>
      </c>
      <c r="N6" s="4">
        <v>-14.949661000000001</v>
      </c>
      <c r="O6" s="4">
        <v>2.7031540000000001</v>
      </c>
      <c r="P6" s="4">
        <v>-9.7496690000000008</v>
      </c>
      <c r="Q6" s="4">
        <v>-5.85236</v>
      </c>
      <c r="R6" s="4">
        <v>-10.055095</v>
      </c>
      <c r="S6" s="4">
        <v>-11.144983</v>
      </c>
      <c r="T6" s="4">
        <v>-15.166342</v>
      </c>
      <c r="U6" s="4">
        <v>-1.9835769999999999</v>
      </c>
      <c r="V6" s="4">
        <v>-7.8384819999999999</v>
      </c>
      <c r="W6" s="4">
        <v>-7.6001462999999996</v>
      </c>
      <c r="X6" s="4">
        <v>-10.285920000000001</v>
      </c>
      <c r="Y6" s="4" t="e">
        <v>#N/A</v>
      </c>
      <c r="Z6" s="4">
        <v>0.60490370000000004</v>
      </c>
      <c r="AA6" s="4" t="e">
        <v>#N/A</v>
      </c>
      <c r="AB6" s="4">
        <v>-18.535209999999999</v>
      </c>
      <c r="AC6" s="4">
        <v>-7.4206649999999996</v>
      </c>
      <c r="AD6" s="4">
        <v>-11.4661875</v>
      </c>
      <c r="AE6" s="4">
        <v>-11.572044999999999</v>
      </c>
      <c r="AF6" s="13"/>
      <c r="AG6" s="13"/>
      <c r="AH6" s="13"/>
      <c r="AI6" s="13"/>
      <c r="AJ6" s="13"/>
      <c r="AK6" s="13"/>
      <c r="AL6" s="13"/>
    </row>
    <row r="7" spans="1:38" x14ac:dyDescent="0.3">
      <c r="A7" s="2">
        <v>42416</v>
      </c>
      <c r="B7" s="4">
        <v>-0.44264197</v>
      </c>
      <c r="C7" s="4">
        <v>0.90212820000000005</v>
      </c>
      <c r="D7" s="4">
        <v>3.1113624999999999E-2</v>
      </c>
      <c r="E7" s="4">
        <v>1.0063409999999999</v>
      </c>
      <c r="F7" s="4">
        <v>-8.6078170000000007</v>
      </c>
      <c r="G7" s="4">
        <v>5.2263019999999996</v>
      </c>
      <c r="H7" s="4">
        <v>6.9916843999999996</v>
      </c>
      <c r="I7" s="4" t="e">
        <v>#N/A</v>
      </c>
      <c r="J7" s="4">
        <v>-24.303621</v>
      </c>
      <c r="K7" s="4">
        <v>7.6642393999999996</v>
      </c>
      <c r="L7" s="4">
        <v>1.9185066</v>
      </c>
      <c r="M7" s="4">
        <v>4.6307206000000001</v>
      </c>
      <c r="N7" s="4">
        <v>2.2966266000000002</v>
      </c>
      <c r="O7" s="4">
        <v>6.4104675999999996</v>
      </c>
      <c r="P7" s="4">
        <v>1.6788362999999999</v>
      </c>
      <c r="Q7" s="4">
        <v>-9.1065769999999997</v>
      </c>
      <c r="R7" s="4">
        <v>-1.0162949999999999</v>
      </c>
      <c r="S7" s="4">
        <v>-2.8519869999999998</v>
      </c>
      <c r="T7" s="4">
        <v>-14.407914999999999</v>
      </c>
      <c r="U7" s="4">
        <v>5.6462884000000004</v>
      </c>
      <c r="V7" s="4">
        <v>5.4845332999999998</v>
      </c>
      <c r="W7" s="4">
        <v>-0.58323740000000002</v>
      </c>
      <c r="X7" s="4">
        <v>0.16773938999999999</v>
      </c>
      <c r="Y7" s="4" t="e">
        <v>#N/A</v>
      </c>
      <c r="Z7" s="4">
        <v>-6.6794577000000004</v>
      </c>
      <c r="AA7" s="4" t="e">
        <v>#N/A</v>
      </c>
      <c r="AB7" s="4">
        <v>-15.283543</v>
      </c>
      <c r="AC7" s="4">
        <v>9.6055030000000006</v>
      </c>
      <c r="AD7" s="4">
        <v>3.1802177</v>
      </c>
      <c r="AE7" s="4">
        <v>-1.7283976000000001</v>
      </c>
      <c r="AF7" s="13"/>
      <c r="AG7" s="13"/>
      <c r="AH7" s="13"/>
      <c r="AI7" s="13"/>
      <c r="AJ7" s="13"/>
      <c r="AK7" s="13"/>
      <c r="AL7" s="13"/>
    </row>
    <row r="8" spans="1:38" x14ac:dyDescent="0.3">
      <c r="A8" s="2">
        <v>42445</v>
      </c>
      <c r="B8" s="4">
        <v>23.08774</v>
      </c>
      <c r="C8" s="4">
        <v>6.3808920000000002</v>
      </c>
      <c r="D8" s="4">
        <v>9.6543899999999994</v>
      </c>
      <c r="E8" s="4">
        <v>5.5348040000000003</v>
      </c>
      <c r="F8" s="4">
        <v>10.203421000000001</v>
      </c>
      <c r="G8" s="4">
        <v>18.124210000000001</v>
      </c>
      <c r="H8" s="4">
        <v>10.402525000000001</v>
      </c>
      <c r="I8" s="4" t="e">
        <v>#N/A</v>
      </c>
      <c r="J8" s="4">
        <v>43.023753999999997</v>
      </c>
      <c r="K8" s="4">
        <v>5.7627079999999999</v>
      </c>
      <c r="L8" s="4">
        <v>8.7663410000000006</v>
      </c>
      <c r="M8" s="4">
        <v>12.661064</v>
      </c>
      <c r="N8" s="4">
        <v>0.97686050000000002</v>
      </c>
      <c r="O8" s="4">
        <v>3.9353609999999999</v>
      </c>
      <c r="P8" s="4">
        <v>8.3273410000000005</v>
      </c>
      <c r="Q8" s="4">
        <v>-1.1591434</v>
      </c>
      <c r="R8" s="4">
        <v>1.9840598</v>
      </c>
      <c r="S8" s="4">
        <v>4.4441940000000004</v>
      </c>
      <c r="T8" s="4">
        <v>11.566532</v>
      </c>
      <c r="U8" s="4">
        <v>2.031517</v>
      </c>
      <c r="V8" s="4">
        <v>5.7304500000000003</v>
      </c>
      <c r="W8" s="4">
        <v>3.3196926000000002</v>
      </c>
      <c r="X8" s="4">
        <v>9.8219030000000007</v>
      </c>
      <c r="Y8" s="4" t="e">
        <v>#N/A</v>
      </c>
      <c r="Z8" s="4">
        <v>5.2326680000000003</v>
      </c>
      <c r="AA8" s="4" t="e">
        <v>#N/A</v>
      </c>
      <c r="AB8" s="4">
        <v>9.0581890000000005</v>
      </c>
      <c r="AC8" s="4">
        <v>-0.15957355000000001</v>
      </c>
      <c r="AD8" s="4">
        <v>7.5342416999999999</v>
      </c>
      <c r="AE8" s="4">
        <v>6.2814116000000002</v>
      </c>
      <c r="AF8" s="13"/>
      <c r="AG8" s="13"/>
      <c r="AH8" s="13"/>
      <c r="AI8" s="13"/>
      <c r="AJ8" s="13"/>
      <c r="AK8" s="13"/>
      <c r="AL8" s="13"/>
    </row>
    <row r="9" spans="1:38" x14ac:dyDescent="0.3">
      <c r="A9" s="2">
        <v>42475</v>
      </c>
      <c r="B9" s="4">
        <v>12.175226</v>
      </c>
      <c r="C9" s="4">
        <v>2.3919106000000001</v>
      </c>
      <c r="D9" s="4">
        <v>3.6614059999999999</v>
      </c>
      <c r="E9" s="4">
        <v>2.989328</v>
      </c>
      <c r="F9" s="4">
        <v>8.9887979999999992</v>
      </c>
      <c r="G9" s="4">
        <v>4.6154856999999998</v>
      </c>
      <c r="H9" s="4">
        <v>-2.2642194999999998</v>
      </c>
      <c r="I9" s="4" t="e">
        <v>#N/A</v>
      </c>
      <c r="J9" s="4">
        <v>14.680326000000001</v>
      </c>
      <c r="K9" s="4">
        <v>2.2435904</v>
      </c>
      <c r="L9" s="4">
        <v>2.5888561999999999</v>
      </c>
      <c r="M9" s="4">
        <v>2.3675442000000002</v>
      </c>
      <c r="N9" s="4">
        <v>5.7872415000000004</v>
      </c>
      <c r="O9" s="4">
        <v>1.5737534</v>
      </c>
      <c r="P9" s="4">
        <v>9.5427630000000008</v>
      </c>
      <c r="Q9" s="4">
        <v>4.2080520000000003</v>
      </c>
      <c r="R9" s="4">
        <v>10.65358</v>
      </c>
      <c r="S9" s="4">
        <v>7.6256750000000002</v>
      </c>
      <c r="T9" s="4">
        <v>12.239563</v>
      </c>
      <c r="U9" s="4">
        <v>2.5340915000000002</v>
      </c>
      <c r="V9" s="4">
        <v>2.5789021999999999</v>
      </c>
      <c r="W9" s="4">
        <v>-0.57769420000000005</v>
      </c>
      <c r="X9" s="4">
        <v>3.4955859999999999</v>
      </c>
      <c r="Y9" s="4" t="e">
        <v>#N/A</v>
      </c>
      <c r="Z9" s="4">
        <v>6.7027806999999999</v>
      </c>
      <c r="AA9" s="4" t="e">
        <v>#N/A</v>
      </c>
      <c r="AB9" s="4">
        <v>5.1840662999999996</v>
      </c>
      <c r="AC9" s="4">
        <v>2.0062446999999999</v>
      </c>
      <c r="AD9" s="4">
        <v>3.5031796000000002</v>
      </c>
      <c r="AE9" s="4">
        <v>2.8368711000000002</v>
      </c>
      <c r="AF9" s="13"/>
      <c r="AG9" s="13"/>
      <c r="AH9" s="13"/>
      <c r="AI9" s="13"/>
      <c r="AJ9" s="13"/>
      <c r="AK9" s="13"/>
      <c r="AL9" s="13"/>
    </row>
    <row r="10" spans="1:38" x14ac:dyDescent="0.3">
      <c r="A10" s="2">
        <v>42506</v>
      </c>
      <c r="B10" s="4">
        <v>13.627791</v>
      </c>
      <c r="C10" s="4">
        <v>-6.8643273999999996</v>
      </c>
      <c r="D10" s="4">
        <v>-14.015561</v>
      </c>
      <c r="E10" s="4">
        <v>-6.3717959999999998</v>
      </c>
      <c r="F10" s="4">
        <v>13.543915999999999</v>
      </c>
      <c r="G10" s="4">
        <v>-8.2577759999999998</v>
      </c>
      <c r="H10" s="4">
        <v>8.2360380000000006</v>
      </c>
      <c r="I10" s="4" t="e">
        <v>#N/A</v>
      </c>
      <c r="J10" s="4">
        <v>-18.160397</v>
      </c>
      <c r="K10" s="4">
        <v>-9.4043910000000004</v>
      </c>
      <c r="L10" s="4">
        <v>-1.1153637999999999</v>
      </c>
      <c r="M10" s="4">
        <v>-2.5597273999999999</v>
      </c>
      <c r="N10" s="4">
        <v>-0.33941864999999999</v>
      </c>
      <c r="O10" s="4">
        <v>-3.6822140000000001</v>
      </c>
      <c r="P10" s="4">
        <v>-3.2667994</v>
      </c>
      <c r="Q10" s="4">
        <v>4.3469309999999997</v>
      </c>
      <c r="R10" s="4">
        <v>-2.6711999999999998</v>
      </c>
      <c r="S10" s="4">
        <v>-0.54820179999999996</v>
      </c>
      <c r="T10" s="4">
        <v>-20.078914999999999</v>
      </c>
      <c r="U10" s="4">
        <v>6.3038945000000002</v>
      </c>
      <c r="V10" s="4">
        <v>3.8663983000000002</v>
      </c>
      <c r="W10" s="4">
        <v>-4.5359610000000004</v>
      </c>
      <c r="X10" s="4">
        <v>0.24442673000000001</v>
      </c>
      <c r="Y10" s="4" t="e">
        <v>#N/A</v>
      </c>
      <c r="Z10" s="4">
        <v>4.9403550000000003</v>
      </c>
      <c r="AA10" s="4" t="e">
        <v>#N/A</v>
      </c>
      <c r="AB10" s="4">
        <v>-0.49999951999999998</v>
      </c>
      <c r="AC10" s="4">
        <v>-0.8141041</v>
      </c>
      <c r="AD10" s="4">
        <v>-4.0000020000000003</v>
      </c>
      <c r="AE10" s="4">
        <v>-11.034483</v>
      </c>
      <c r="AF10" s="13"/>
      <c r="AG10" s="13"/>
      <c r="AH10" s="13"/>
      <c r="AI10" s="13"/>
      <c r="AJ10" s="13"/>
      <c r="AK10" s="13"/>
      <c r="AL10" s="13"/>
    </row>
    <row r="11" spans="1:38" x14ac:dyDescent="0.3">
      <c r="A11" s="2">
        <v>42537</v>
      </c>
      <c r="B11" s="4">
        <v>12.990189000000001</v>
      </c>
      <c r="C11" s="4">
        <v>-2.0853877000000001</v>
      </c>
      <c r="D11" s="4">
        <v>3.9092539999999998</v>
      </c>
      <c r="E11" s="4">
        <v>-0.82842110000000002</v>
      </c>
      <c r="F11" s="4">
        <v>0.96389055000000001</v>
      </c>
      <c r="G11" s="4">
        <v>11.553264</v>
      </c>
      <c r="H11" s="4">
        <v>-3.6066413000000002</v>
      </c>
      <c r="I11" s="4" t="e">
        <v>#N/A</v>
      </c>
      <c r="J11" s="4">
        <v>4.6281575999999998</v>
      </c>
      <c r="K11" s="4">
        <v>11.0726595</v>
      </c>
      <c r="L11" s="4">
        <v>9.8693370000000002E-2</v>
      </c>
      <c r="M11" s="4">
        <v>-3.3275008000000001</v>
      </c>
      <c r="N11" s="4">
        <v>0.90820789999999996</v>
      </c>
      <c r="O11" s="4">
        <v>7.9975842999999998</v>
      </c>
      <c r="P11" s="4">
        <v>5.8790206999999999</v>
      </c>
      <c r="Q11" s="4">
        <v>-5.1603019999999997</v>
      </c>
      <c r="R11" s="4">
        <v>0.70693490000000003</v>
      </c>
      <c r="S11" s="4">
        <v>-2.1528839999999998</v>
      </c>
      <c r="T11" s="4">
        <v>7.091558</v>
      </c>
      <c r="U11" s="4">
        <v>1.8421411999999999</v>
      </c>
      <c r="V11" s="4">
        <v>2.6462913000000001</v>
      </c>
      <c r="W11" s="4">
        <v>7.2913170000000003</v>
      </c>
      <c r="X11" s="4">
        <v>-5.4048004000000001</v>
      </c>
      <c r="Y11" s="4" t="e">
        <v>#N/A</v>
      </c>
      <c r="Z11" s="4">
        <v>-2.4819849999999999</v>
      </c>
      <c r="AA11" s="4" t="e">
        <v>#N/A</v>
      </c>
      <c r="AB11" s="4">
        <v>-4.1293262999999998</v>
      </c>
      <c r="AC11" s="4">
        <v>2.1805762999999998</v>
      </c>
      <c r="AD11" s="4">
        <v>12.900639</v>
      </c>
      <c r="AE11" s="4">
        <v>4.6511649999999998</v>
      </c>
      <c r="AF11" s="13"/>
      <c r="AG11" s="13"/>
      <c r="AH11" s="13"/>
      <c r="AI11" s="13"/>
      <c r="AJ11" s="13"/>
      <c r="AK11" s="13"/>
      <c r="AL11" s="13"/>
    </row>
    <row r="12" spans="1:38" x14ac:dyDescent="0.3">
      <c r="A12" s="2">
        <v>42566</v>
      </c>
      <c r="B12" s="4">
        <v>10.830688</v>
      </c>
      <c r="C12" s="4">
        <v>6.5687655999999999</v>
      </c>
      <c r="D12" s="4">
        <v>1.2608885999999999</v>
      </c>
      <c r="E12" s="4">
        <v>1.5712857</v>
      </c>
      <c r="F12" s="4">
        <v>2.4989246999999999</v>
      </c>
      <c r="G12" s="4">
        <v>1.594913</v>
      </c>
      <c r="H12" s="4">
        <v>2.1592855000000002</v>
      </c>
      <c r="I12" s="4" t="e">
        <v>#N/A</v>
      </c>
      <c r="J12" s="4">
        <v>1.1333941999999999</v>
      </c>
      <c r="K12" s="4">
        <v>9.6823580000000007</v>
      </c>
      <c r="L12" s="4">
        <v>2.8030157</v>
      </c>
      <c r="M12" s="4">
        <v>8.4972499999999993</v>
      </c>
      <c r="N12" s="4">
        <v>3.9583444999999999</v>
      </c>
      <c r="O12" s="4">
        <v>3.3239722</v>
      </c>
      <c r="P12" s="4">
        <v>9.4786760000000001</v>
      </c>
      <c r="Q12" s="4">
        <v>8.0404040000000006</v>
      </c>
      <c r="R12" s="4">
        <v>-6.3812729999999998E-2</v>
      </c>
      <c r="S12" s="4">
        <v>-3.1367242000000002</v>
      </c>
      <c r="T12" s="4">
        <v>3.0909420000000001</v>
      </c>
      <c r="U12" s="4">
        <v>4.2753816000000002</v>
      </c>
      <c r="V12" s="4">
        <v>5.4526805999999999</v>
      </c>
      <c r="W12" s="4">
        <v>6.3866496000000001</v>
      </c>
      <c r="X12" s="4">
        <v>5.8260082999999998</v>
      </c>
      <c r="Y12" s="4" t="e">
        <v>#N/A</v>
      </c>
      <c r="Z12" s="4">
        <v>4.8887252999999999</v>
      </c>
      <c r="AA12" s="4" t="e">
        <v>#N/A</v>
      </c>
      <c r="AB12" s="4">
        <v>2.6296020000000002</v>
      </c>
      <c r="AC12" s="4">
        <v>3.1171321999999999</v>
      </c>
      <c r="AD12" s="4">
        <v>7.8131675999999999</v>
      </c>
      <c r="AE12" s="4">
        <v>14.114475000000001</v>
      </c>
      <c r="AF12" s="13"/>
      <c r="AG12" s="13"/>
      <c r="AH12" s="13"/>
      <c r="AI12" s="13"/>
      <c r="AJ12" s="13"/>
      <c r="AK12" s="13"/>
      <c r="AL12" s="13"/>
    </row>
    <row r="13" spans="1:38" x14ac:dyDescent="0.3">
      <c r="A13" s="2">
        <v>42598</v>
      </c>
      <c r="B13" s="4">
        <v>18.785571999999998</v>
      </c>
      <c r="C13" s="4">
        <v>7.6349973999999996</v>
      </c>
      <c r="D13" s="4">
        <v>11.327076</v>
      </c>
      <c r="E13" s="4">
        <v>8.9120980000000003</v>
      </c>
      <c r="F13" s="4">
        <v>3.8888335000000001</v>
      </c>
      <c r="G13" s="4">
        <v>6.9744229999999998</v>
      </c>
      <c r="H13" s="4">
        <v>5.5108665999999999</v>
      </c>
      <c r="I13" s="4" t="e">
        <v>#N/A</v>
      </c>
      <c r="J13" s="4">
        <v>1.4564514</v>
      </c>
      <c r="K13" s="4">
        <v>3.5398244999999999</v>
      </c>
      <c r="L13" s="4">
        <v>0.87004899999999996</v>
      </c>
      <c r="M13" s="4">
        <v>-1.0773301</v>
      </c>
      <c r="N13" s="4">
        <v>2.3839234999999999</v>
      </c>
      <c r="O13" s="4">
        <v>-0.38979649999999999</v>
      </c>
      <c r="P13" s="4">
        <v>5.7359220000000004</v>
      </c>
      <c r="Q13" s="4">
        <v>0.15635489999999999</v>
      </c>
      <c r="R13" s="4">
        <v>3.2056092999999999</v>
      </c>
      <c r="S13" s="4">
        <v>5.1578163999999997</v>
      </c>
      <c r="T13" s="4">
        <v>-3.3235073000000002</v>
      </c>
      <c r="U13" s="4">
        <v>-6.7671355999999996</v>
      </c>
      <c r="V13" s="4">
        <v>-2.1707296</v>
      </c>
      <c r="W13" s="4">
        <v>1.4724611999999999</v>
      </c>
      <c r="X13" s="4">
        <v>1.0758281000000001</v>
      </c>
      <c r="Y13" s="4" t="e">
        <v>#N/A</v>
      </c>
      <c r="Z13" s="4">
        <v>5.4011345000000004</v>
      </c>
      <c r="AA13" s="4" t="e">
        <v>#N/A</v>
      </c>
      <c r="AB13" s="4">
        <v>11.054171</v>
      </c>
      <c r="AC13" s="4">
        <v>1.4526129000000001</v>
      </c>
      <c r="AD13" s="4">
        <v>3.2938122999999999</v>
      </c>
      <c r="AE13" s="4">
        <v>11.751151</v>
      </c>
      <c r="AF13" s="13"/>
      <c r="AG13" s="13"/>
      <c r="AH13" s="13"/>
      <c r="AI13" s="13"/>
      <c r="AJ13" s="13"/>
      <c r="AK13" s="13"/>
      <c r="AL13" s="13"/>
    </row>
    <row r="14" spans="1:38" x14ac:dyDescent="0.3">
      <c r="A14" s="2">
        <v>42629</v>
      </c>
      <c r="B14" s="4">
        <v>0.56688786000000002</v>
      </c>
      <c r="C14" s="4">
        <v>-0.33077598000000002</v>
      </c>
      <c r="D14" s="4">
        <v>5.0649166000000001</v>
      </c>
      <c r="E14" s="4">
        <v>-0.40192008000000001</v>
      </c>
      <c r="F14" s="4">
        <v>1.8952012</v>
      </c>
      <c r="G14" s="4">
        <v>-0.37956237999999998</v>
      </c>
      <c r="H14" s="4">
        <v>4.6796439999999997</v>
      </c>
      <c r="I14" s="4" t="e">
        <v>#N/A</v>
      </c>
      <c r="J14" s="4">
        <v>-8.1436519999999994</v>
      </c>
      <c r="K14" s="4">
        <v>-1.1395991000000001</v>
      </c>
      <c r="L14" s="4">
        <v>-1.5145420999999999</v>
      </c>
      <c r="M14" s="4">
        <v>-5.8083296000000004</v>
      </c>
      <c r="N14" s="4">
        <v>0.16740559999999999</v>
      </c>
      <c r="O14" s="4">
        <v>-2.7430058E-2</v>
      </c>
      <c r="P14" s="4">
        <v>7.3695063999999997</v>
      </c>
      <c r="Q14" s="4">
        <v>-1.302594</v>
      </c>
      <c r="R14" s="4">
        <v>1.7350912000000001</v>
      </c>
      <c r="S14" s="4">
        <v>3.9113164</v>
      </c>
      <c r="T14" s="4">
        <v>4.5836806000000001</v>
      </c>
      <c r="U14" s="4">
        <v>-4.4244766000000002</v>
      </c>
      <c r="V14" s="4">
        <v>-1.0729968999999999</v>
      </c>
      <c r="W14" s="4">
        <v>-9.5362480000000005</v>
      </c>
      <c r="X14" s="4">
        <v>-6.9522915000000003</v>
      </c>
      <c r="Y14" s="4" t="e">
        <v>#N/A</v>
      </c>
      <c r="Z14" s="4">
        <v>-5.1992773999999997</v>
      </c>
      <c r="AA14" s="4" t="e">
        <v>#N/A</v>
      </c>
      <c r="AB14" s="4">
        <v>2.5839089999999998</v>
      </c>
      <c r="AC14" s="4">
        <v>1.6978502</v>
      </c>
      <c r="AD14" s="4">
        <v>-2.6147961999999998</v>
      </c>
      <c r="AE14" s="4">
        <v>-0.61855316000000005</v>
      </c>
      <c r="AF14" s="13"/>
      <c r="AG14" s="13"/>
      <c r="AH14" s="13"/>
      <c r="AI14" s="13"/>
      <c r="AJ14" s="13"/>
      <c r="AK14" s="13"/>
      <c r="AL14" s="13"/>
    </row>
    <row r="15" spans="1:38" x14ac:dyDescent="0.3">
      <c r="A15" s="2">
        <v>42657</v>
      </c>
      <c r="B15" s="4">
        <v>5.0127269999999999</v>
      </c>
      <c r="C15" s="4">
        <v>0.29693841999999998</v>
      </c>
      <c r="D15" s="4">
        <v>2.3581623999999999</v>
      </c>
      <c r="E15" s="4">
        <v>0.83086490000000002</v>
      </c>
      <c r="F15" s="4">
        <v>5.7082769999999998</v>
      </c>
      <c r="G15" s="4">
        <v>-0.67157149999999999</v>
      </c>
      <c r="H15" s="4">
        <v>-0.92198849999999999</v>
      </c>
      <c r="I15" s="4" t="e">
        <v>#N/A</v>
      </c>
      <c r="J15" s="4">
        <v>-4.3281374000000001</v>
      </c>
      <c r="K15" s="4">
        <v>8.3573459999999997</v>
      </c>
      <c r="L15" s="4">
        <v>-0.57237744000000002</v>
      </c>
      <c r="M15" s="4">
        <v>-0.92795490000000003</v>
      </c>
      <c r="N15" s="4">
        <v>3.3221245000000001</v>
      </c>
      <c r="O15" s="4">
        <v>-6.0656013</v>
      </c>
      <c r="P15" s="4">
        <v>-0.38132667999999997</v>
      </c>
      <c r="Q15" s="4">
        <v>0.59643984000000005</v>
      </c>
      <c r="R15" s="4">
        <v>0.46302080000000001</v>
      </c>
      <c r="S15" s="4">
        <v>1.7181754</v>
      </c>
      <c r="T15" s="4">
        <v>2.0004034000000002</v>
      </c>
      <c r="U15" s="4">
        <v>2.9870272</v>
      </c>
      <c r="V15" s="4">
        <v>-0.58351160000000002</v>
      </c>
      <c r="W15" s="4">
        <v>-1.4440535999999999</v>
      </c>
      <c r="X15" s="4">
        <v>0.24580956000000001</v>
      </c>
      <c r="Y15" s="4" t="e">
        <v>#N/A</v>
      </c>
      <c r="Z15" s="4">
        <v>-4.0140510000000003</v>
      </c>
      <c r="AA15" s="4" t="e">
        <v>#N/A</v>
      </c>
      <c r="AB15" s="4">
        <v>3.2924533</v>
      </c>
      <c r="AC15" s="4">
        <v>0.4315734</v>
      </c>
      <c r="AD15" s="4">
        <v>3.2743929999999999</v>
      </c>
      <c r="AE15" s="4">
        <v>-2.0746886999999998</v>
      </c>
      <c r="AF15" s="13"/>
      <c r="AG15" s="13"/>
      <c r="AH15" s="13"/>
      <c r="AI15" s="13"/>
      <c r="AJ15" s="13"/>
      <c r="AK15" s="13"/>
      <c r="AL15" s="13"/>
    </row>
    <row r="16" spans="1:38" x14ac:dyDescent="0.3">
      <c r="A16" s="2">
        <v>42690</v>
      </c>
      <c r="B16" s="4">
        <v>38.854385000000001</v>
      </c>
      <c r="C16" s="4">
        <v>4.5718909999999999</v>
      </c>
      <c r="D16" s="4">
        <v>-6.0096683999999998</v>
      </c>
      <c r="E16" s="4">
        <v>-3.0599058000000001</v>
      </c>
      <c r="F16" s="4">
        <v>-9.2920780000000001</v>
      </c>
      <c r="G16" s="4">
        <v>-1.3286948000000001</v>
      </c>
      <c r="H16" s="4">
        <v>-9.0240840000000002</v>
      </c>
      <c r="I16" s="4" t="e">
        <v>#N/A</v>
      </c>
      <c r="J16" s="4">
        <v>-6.4016875999999998</v>
      </c>
      <c r="K16" s="4">
        <v>-4.2553185999999998</v>
      </c>
      <c r="L16" s="4">
        <v>8.9471579999999999</v>
      </c>
      <c r="M16" s="4">
        <v>3.3585072</v>
      </c>
      <c r="N16" s="4">
        <v>14.632713000000001</v>
      </c>
      <c r="O16" s="4">
        <v>4.2951107000000004</v>
      </c>
      <c r="P16" s="4">
        <v>-5.7894706999999999</v>
      </c>
      <c r="Q16" s="4">
        <v>-2.3074389000000002</v>
      </c>
      <c r="R16" s="4">
        <v>-2.6743412000000002</v>
      </c>
      <c r="S16" s="4">
        <v>3.0927896000000001</v>
      </c>
      <c r="T16" s="4">
        <v>13.521242000000001</v>
      </c>
      <c r="U16" s="4">
        <v>-4.1753053999999998E-2</v>
      </c>
      <c r="V16" s="4">
        <v>-1.0207534</v>
      </c>
      <c r="W16" s="4">
        <v>1.6370654</v>
      </c>
      <c r="X16" s="4">
        <v>-0.862205</v>
      </c>
      <c r="Y16" s="4" t="e">
        <v>#N/A</v>
      </c>
      <c r="Z16" s="4">
        <v>2.2768855000000001</v>
      </c>
      <c r="AA16" s="4" t="e">
        <v>#N/A</v>
      </c>
      <c r="AB16" s="4">
        <v>23.4375</v>
      </c>
      <c r="AC16" s="4">
        <v>-5.1892940000000003</v>
      </c>
      <c r="AD16" s="4">
        <v>-1.2048185</v>
      </c>
      <c r="AE16" s="4">
        <v>-5.0847530000000001</v>
      </c>
      <c r="AF16" s="13"/>
      <c r="AG16" s="13"/>
      <c r="AH16" s="13"/>
      <c r="AI16" s="13"/>
      <c r="AJ16" s="13"/>
      <c r="AK16" s="13"/>
      <c r="AL16" s="13"/>
    </row>
    <row r="17" spans="1:38" x14ac:dyDescent="0.3">
      <c r="A17" s="2">
        <v>42720</v>
      </c>
      <c r="B17" s="4">
        <v>9.7452529999999999</v>
      </c>
      <c r="C17" s="4">
        <v>4.4425726000000001</v>
      </c>
      <c r="D17" s="4">
        <v>5.4368615</v>
      </c>
      <c r="E17" s="4">
        <v>3.8282989999999999</v>
      </c>
      <c r="F17" s="4">
        <v>1.5110730999999999</v>
      </c>
      <c r="G17" s="4">
        <v>6.9204330000000001</v>
      </c>
      <c r="H17" s="4">
        <v>3.0342102</v>
      </c>
      <c r="I17" s="4" t="e">
        <v>#N/A</v>
      </c>
      <c r="J17" s="4">
        <v>10.090792</v>
      </c>
      <c r="K17" s="4">
        <v>2.7777790000000002</v>
      </c>
      <c r="L17" s="4">
        <v>4.8892259999999998</v>
      </c>
      <c r="M17" s="4">
        <v>-1.5113413</v>
      </c>
      <c r="N17" s="4">
        <v>9.7416040000000006</v>
      </c>
      <c r="O17" s="4">
        <v>0.12984276</v>
      </c>
      <c r="P17" s="4">
        <v>-6.6023350000000001</v>
      </c>
      <c r="Q17" s="4">
        <v>-4.7179700000000002</v>
      </c>
      <c r="R17" s="4">
        <v>-2.1603465000000002</v>
      </c>
      <c r="S17" s="4">
        <v>-0.54807660000000002</v>
      </c>
      <c r="T17" s="4">
        <v>7.8392267000000002</v>
      </c>
      <c r="U17" s="4">
        <v>6.3323616999999999</v>
      </c>
      <c r="V17" s="4">
        <v>0.27809142999999997</v>
      </c>
      <c r="W17" s="4">
        <v>5.4357886000000004</v>
      </c>
      <c r="X17" s="4">
        <v>8.3772660000000005</v>
      </c>
      <c r="Y17" s="4" t="e">
        <v>#N/A</v>
      </c>
      <c r="Z17" s="4">
        <v>1.1049747000000001</v>
      </c>
      <c r="AA17" s="4" t="e">
        <v>#N/A</v>
      </c>
      <c r="AB17" s="4">
        <v>15.141619</v>
      </c>
      <c r="AC17" s="4">
        <v>1.7910838</v>
      </c>
      <c r="AD17" s="4">
        <v>15.083444999999999</v>
      </c>
      <c r="AE17" s="4">
        <v>2.0089269000000001</v>
      </c>
      <c r="AF17" s="13"/>
      <c r="AG17" s="13"/>
      <c r="AH17" s="13"/>
      <c r="AI17" s="13"/>
      <c r="AJ17" s="13"/>
      <c r="AK17" s="13"/>
      <c r="AL17" s="13"/>
    </row>
    <row r="18" spans="1:38" x14ac:dyDescent="0.3">
      <c r="A18" s="2">
        <v>42748</v>
      </c>
      <c r="B18" s="4">
        <v>3.0076741999999999</v>
      </c>
      <c r="C18" s="4">
        <v>0.64206123000000004</v>
      </c>
      <c r="D18" s="4">
        <v>2.6472329999999999</v>
      </c>
      <c r="E18" s="4">
        <v>2.6054501999999999</v>
      </c>
      <c r="F18" s="4">
        <v>7.8348399999999998</v>
      </c>
      <c r="G18" s="4">
        <v>1.1377573000000001</v>
      </c>
      <c r="H18" s="4">
        <v>7.0659875999999997</v>
      </c>
      <c r="I18" s="4" t="e">
        <v>#N/A</v>
      </c>
      <c r="J18" s="4">
        <v>17.413187000000001</v>
      </c>
      <c r="K18" s="4">
        <v>-2.9729724000000002</v>
      </c>
      <c r="L18" s="4">
        <v>-1.7358601</v>
      </c>
      <c r="M18" s="4">
        <v>0.79990625000000004</v>
      </c>
      <c r="N18" s="4">
        <v>2.6357889999999999</v>
      </c>
      <c r="O18" s="4">
        <v>-5.4240646000000003</v>
      </c>
      <c r="P18" s="4">
        <v>6.9602966000000004</v>
      </c>
      <c r="Q18" s="4">
        <v>5.5790544000000004</v>
      </c>
      <c r="R18" s="4">
        <v>3.5992383999999999</v>
      </c>
      <c r="S18" s="4">
        <v>5.3113340000000004</v>
      </c>
      <c r="T18" s="4">
        <v>7.6316236999999996</v>
      </c>
      <c r="U18" s="4">
        <v>-5.2972136000000001</v>
      </c>
      <c r="V18" s="4">
        <v>-1.1045872999999999</v>
      </c>
      <c r="W18" s="4">
        <v>0.90392830000000002</v>
      </c>
      <c r="X18" s="4">
        <v>-5.1814317999999998E-2</v>
      </c>
      <c r="Y18" s="4" t="e">
        <v>#N/A</v>
      </c>
      <c r="Z18" s="4">
        <v>0.67325829999999998</v>
      </c>
      <c r="AA18" s="4" t="e">
        <v>#N/A</v>
      </c>
      <c r="AB18" s="4">
        <v>1.5445709000000001</v>
      </c>
      <c r="AC18" s="4">
        <v>-0.79120994</v>
      </c>
      <c r="AD18" s="4">
        <v>3.8032412999999998</v>
      </c>
      <c r="AE18" s="4">
        <v>3.5010933999999998</v>
      </c>
      <c r="AF18" s="13"/>
      <c r="AG18" s="13"/>
      <c r="AH18" s="13"/>
      <c r="AI18" s="13"/>
      <c r="AJ18" s="13"/>
      <c r="AK18" s="13"/>
      <c r="AL18" s="13"/>
    </row>
    <row r="19" spans="1:38" x14ac:dyDescent="0.3">
      <c r="A19" s="2">
        <v>42782</v>
      </c>
      <c r="B19" s="4">
        <v>3.6933064</v>
      </c>
      <c r="C19" s="4">
        <v>3.524232</v>
      </c>
      <c r="D19" s="4">
        <v>14.186489</v>
      </c>
      <c r="E19" s="4">
        <v>1.3514876</v>
      </c>
      <c r="F19" s="4">
        <v>3.3042072999999998</v>
      </c>
      <c r="G19" s="4">
        <v>15.367126000000001</v>
      </c>
      <c r="H19" s="4">
        <v>4.2854904999999999</v>
      </c>
      <c r="I19" s="4" t="e">
        <v>#N/A</v>
      </c>
      <c r="J19" s="4">
        <v>13.123059</v>
      </c>
      <c r="K19" s="4">
        <v>5.2924749999999996</v>
      </c>
      <c r="L19" s="4">
        <v>3.6071776999999998</v>
      </c>
      <c r="M19" s="4">
        <v>5.9347987</v>
      </c>
      <c r="N19" s="4">
        <v>4.4175386000000003</v>
      </c>
      <c r="O19" s="4">
        <v>2.5919913999999999</v>
      </c>
      <c r="P19" s="4">
        <v>7.7783585000000004</v>
      </c>
      <c r="Q19" s="4">
        <v>4.1022897</v>
      </c>
      <c r="R19" s="4">
        <v>7.8905462999999996</v>
      </c>
      <c r="S19" s="4">
        <v>0.55198670000000005</v>
      </c>
      <c r="T19" s="4">
        <v>6.2154055000000001</v>
      </c>
      <c r="U19" s="4">
        <v>-3.8129149999999998</v>
      </c>
      <c r="V19" s="4">
        <v>3.036654</v>
      </c>
      <c r="W19" s="4">
        <v>8.8716139999999992</v>
      </c>
      <c r="X19" s="4">
        <v>4.8133850000000002</v>
      </c>
      <c r="Y19" s="4" t="e">
        <v>#N/A</v>
      </c>
      <c r="Z19" s="4">
        <v>-0.82271695</v>
      </c>
      <c r="AA19" s="4" t="e">
        <v>#N/A</v>
      </c>
      <c r="AB19" s="4">
        <v>6.8231225000000002</v>
      </c>
      <c r="AC19" s="4">
        <v>8.9223750000000006</v>
      </c>
      <c r="AD19" s="4">
        <v>3.7097692000000002</v>
      </c>
      <c r="AE19" s="4">
        <v>8.4566590000000001</v>
      </c>
      <c r="AF19" s="13"/>
      <c r="AG19" s="13"/>
      <c r="AH19" s="13"/>
      <c r="AI19" s="13"/>
      <c r="AJ19" s="13"/>
      <c r="AK19" s="13"/>
      <c r="AL19" s="13"/>
    </row>
    <row r="20" spans="1:38" x14ac:dyDescent="0.3">
      <c r="A20" s="2">
        <v>42810</v>
      </c>
      <c r="B20" s="4">
        <v>-3.0851185000000001</v>
      </c>
      <c r="C20" s="4">
        <v>0.18599033000000001</v>
      </c>
      <c r="D20" s="4">
        <v>3.9491653000000002</v>
      </c>
      <c r="E20" s="4">
        <v>3.3045529999999999</v>
      </c>
      <c r="F20" s="4">
        <v>1.0993481000000001</v>
      </c>
      <c r="G20" s="4">
        <v>7.3013782999999997</v>
      </c>
      <c r="H20" s="4">
        <v>4.5950413000000001</v>
      </c>
      <c r="I20" s="4" t="e">
        <v>#N/A</v>
      </c>
      <c r="J20" s="4">
        <v>-2.5655508</v>
      </c>
      <c r="K20" s="4">
        <v>0.52909850000000003</v>
      </c>
      <c r="L20" s="4">
        <v>3.7796617000000001</v>
      </c>
      <c r="M20" s="4">
        <v>9.9543090000000003</v>
      </c>
      <c r="N20" s="4">
        <v>1.2261152</v>
      </c>
      <c r="O20" s="4">
        <v>3.0269623000000001</v>
      </c>
      <c r="P20" s="4">
        <v>4.1509390000000002</v>
      </c>
      <c r="Q20" s="4">
        <v>6.184399</v>
      </c>
      <c r="R20" s="4">
        <v>3.0088067000000001</v>
      </c>
      <c r="S20" s="4">
        <v>3.083253</v>
      </c>
      <c r="T20" s="4">
        <v>1.6759396</v>
      </c>
      <c r="U20" s="4">
        <v>-0.2794683</v>
      </c>
      <c r="V20" s="4">
        <v>9.4997880000000006</v>
      </c>
      <c r="W20" s="4">
        <v>-4.9445269999999999</v>
      </c>
      <c r="X20" s="4">
        <v>5.7203054</v>
      </c>
      <c r="Y20" s="4" t="e">
        <v>#N/A</v>
      </c>
      <c r="Z20" s="4">
        <v>7.1893333999999998</v>
      </c>
      <c r="AA20" s="4" t="e">
        <v>#N/A</v>
      </c>
      <c r="AB20" s="4">
        <v>2.9055238000000001</v>
      </c>
      <c r="AC20" s="4">
        <v>0.71593523000000003</v>
      </c>
      <c r="AD20" s="4">
        <v>10.04734</v>
      </c>
      <c r="AE20" s="4">
        <v>1.1695861999999999</v>
      </c>
      <c r="AF20" s="13"/>
      <c r="AG20" s="13"/>
      <c r="AH20" s="13"/>
      <c r="AI20" s="13"/>
      <c r="AJ20" s="13"/>
      <c r="AK20" s="13"/>
      <c r="AL20" s="13"/>
    </row>
    <row r="21" spans="1:38" x14ac:dyDescent="0.3">
      <c r="A21" s="2">
        <v>42838</v>
      </c>
      <c r="B21" s="4">
        <v>-8.0146429999999995</v>
      </c>
      <c r="C21" s="4">
        <v>0.47957896999999999</v>
      </c>
      <c r="D21" s="4">
        <v>0.25588274</v>
      </c>
      <c r="E21" s="4">
        <v>-3.4275890000000002</v>
      </c>
      <c r="F21" s="4">
        <v>3.6617397999999999</v>
      </c>
      <c r="G21" s="4">
        <v>-4.964912</v>
      </c>
      <c r="H21" s="4">
        <v>-0.42860508000000003</v>
      </c>
      <c r="I21" s="4" t="e">
        <v>#N/A</v>
      </c>
      <c r="J21" s="4">
        <v>16.008389000000001</v>
      </c>
      <c r="K21" s="4">
        <v>-0.52631499999999998</v>
      </c>
      <c r="L21" s="4">
        <v>-6.4223410000000003</v>
      </c>
      <c r="M21" s="4">
        <v>-3.367591</v>
      </c>
      <c r="N21" s="4">
        <v>-7.3730526000000003</v>
      </c>
      <c r="O21" s="4">
        <v>3.8472533000000002</v>
      </c>
      <c r="P21" s="4">
        <v>4.4384119999999996</v>
      </c>
      <c r="Q21" s="4">
        <v>1.0471820999999999</v>
      </c>
      <c r="R21" s="4">
        <v>-1.299423</v>
      </c>
      <c r="S21" s="4">
        <v>-1.0931611000000001</v>
      </c>
      <c r="T21" s="4">
        <v>-1.0180771</v>
      </c>
      <c r="U21" s="4">
        <v>-0.46301483999999998</v>
      </c>
      <c r="V21" s="4">
        <v>-2.7012347999999999</v>
      </c>
      <c r="W21" s="4">
        <v>1.0654806999999999</v>
      </c>
      <c r="X21" s="4">
        <v>-1.8960475999999999</v>
      </c>
      <c r="Y21" s="4" t="e">
        <v>#N/A</v>
      </c>
      <c r="Z21" s="4">
        <v>-1.7154813</v>
      </c>
      <c r="AA21" s="4" t="e">
        <v>#N/A</v>
      </c>
      <c r="AB21" s="4">
        <v>-11.419504999999999</v>
      </c>
      <c r="AC21" s="4">
        <v>-1.5419959999999999</v>
      </c>
      <c r="AD21" s="4">
        <v>0.7651329</v>
      </c>
      <c r="AE21" s="4">
        <v>-3.2755315</v>
      </c>
      <c r="AF21" s="13"/>
      <c r="AG21" s="13"/>
      <c r="AH21" s="13"/>
      <c r="AI21" s="13"/>
      <c r="AJ21" s="13"/>
      <c r="AK21" s="13"/>
      <c r="AL21" s="13"/>
    </row>
    <row r="22" spans="1:38" x14ac:dyDescent="0.3">
      <c r="A22" s="2">
        <v>42871</v>
      </c>
      <c r="B22" s="4">
        <v>43.271540000000002</v>
      </c>
      <c r="C22" s="4">
        <v>7.4672936999999999</v>
      </c>
      <c r="D22" s="4">
        <v>10.674381</v>
      </c>
      <c r="E22" s="4">
        <v>14.809918</v>
      </c>
      <c r="F22" s="4">
        <v>9.2011690000000002</v>
      </c>
      <c r="G22" s="4">
        <v>13.893604</v>
      </c>
      <c r="H22" s="4">
        <v>7.4539065000000004</v>
      </c>
      <c r="I22" s="4" t="e">
        <v>#N/A</v>
      </c>
      <c r="J22" s="4">
        <v>4.2796135</v>
      </c>
      <c r="K22" s="4">
        <v>8.2010629999999995</v>
      </c>
      <c r="L22" s="4">
        <v>0.43585299999999999</v>
      </c>
      <c r="M22" s="4">
        <v>2.9318213000000002</v>
      </c>
      <c r="N22" s="4">
        <v>3.8033128</v>
      </c>
      <c r="O22" s="4">
        <v>3.362155</v>
      </c>
      <c r="P22" s="4">
        <v>12.228954</v>
      </c>
      <c r="Q22" s="4">
        <v>-7.4266075999999996</v>
      </c>
      <c r="R22" s="4">
        <v>4.8160195000000003</v>
      </c>
      <c r="S22" s="4">
        <v>6.5365909999999996</v>
      </c>
      <c r="T22" s="4">
        <v>11.537922</v>
      </c>
      <c r="U22" s="4">
        <v>2.0027159999999999</v>
      </c>
      <c r="V22" s="4">
        <v>2.2241711999999998</v>
      </c>
      <c r="W22" s="4">
        <v>5.6933759999999998</v>
      </c>
      <c r="X22" s="4">
        <v>8.4641090000000005</v>
      </c>
      <c r="Y22" s="4" t="e">
        <v>#N/A</v>
      </c>
      <c r="Z22" s="4">
        <v>4.2413829999999999</v>
      </c>
      <c r="AA22" s="4" t="e">
        <v>#N/A</v>
      </c>
      <c r="AB22" s="4">
        <v>7.3858499999999996</v>
      </c>
      <c r="AC22" s="4">
        <v>-3.4724653000000001</v>
      </c>
      <c r="AD22" s="4">
        <v>10.376013</v>
      </c>
      <c r="AE22" s="4">
        <v>2.3904323999999999</v>
      </c>
      <c r="AF22" s="13"/>
      <c r="AG22" s="13"/>
      <c r="AH22" s="13"/>
      <c r="AI22" s="13"/>
      <c r="AJ22" s="13"/>
      <c r="AK22" s="13"/>
      <c r="AL22" s="13"/>
    </row>
    <row r="23" spans="1:38" x14ac:dyDescent="0.3">
      <c r="A23" s="2">
        <v>42902</v>
      </c>
      <c r="B23" s="4">
        <v>10.939311999999999</v>
      </c>
      <c r="C23" s="4">
        <v>0.85002184000000003</v>
      </c>
      <c r="D23" s="4">
        <v>-8.4903829999999996</v>
      </c>
      <c r="E23" s="4">
        <v>-0.62097309999999994</v>
      </c>
      <c r="F23" s="4">
        <v>2.2400022000000002</v>
      </c>
      <c r="G23" s="4">
        <v>-1.4199078000000001</v>
      </c>
      <c r="H23" s="4">
        <v>0.57417154000000004</v>
      </c>
      <c r="I23" s="4" t="e">
        <v>#N/A</v>
      </c>
      <c r="J23" s="4">
        <v>17.157184999999998</v>
      </c>
      <c r="K23" s="4">
        <v>3.4229875000000001</v>
      </c>
      <c r="L23" s="4">
        <v>4.1990040000000004</v>
      </c>
      <c r="M23" s="4">
        <v>-0.44159890000000002</v>
      </c>
      <c r="N23" s="4">
        <v>-1.6322315000000001</v>
      </c>
      <c r="O23" s="4">
        <v>0.17307997</v>
      </c>
      <c r="P23" s="4">
        <v>5.5717109999999996</v>
      </c>
      <c r="Q23" s="4">
        <v>3.6586880000000002</v>
      </c>
      <c r="R23" s="4">
        <v>1.2767911000000001</v>
      </c>
      <c r="S23" s="4">
        <v>2.9285192000000002</v>
      </c>
      <c r="T23" s="4">
        <v>-4.4100102999999997</v>
      </c>
      <c r="U23" s="4">
        <v>1.1386989999999999</v>
      </c>
      <c r="V23" s="4">
        <v>5.8424709999999997</v>
      </c>
      <c r="W23" s="4">
        <v>-2.2748529999999998</v>
      </c>
      <c r="X23" s="4">
        <v>-0.45118332</v>
      </c>
      <c r="Y23" s="4" t="e">
        <v>#N/A</v>
      </c>
      <c r="Z23" s="4">
        <v>6.2827349999999997</v>
      </c>
      <c r="AA23" s="4" t="e">
        <v>#N/A</v>
      </c>
      <c r="AB23" s="4">
        <v>-2.0074426999999999</v>
      </c>
      <c r="AC23" s="4">
        <v>3.9656878</v>
      </c>
      <c r="AD23" s="4">
        <v>-1.7248809000000001</v>
      </c>
      <c r="AE23" s="4">
        <v>0.97277164000000005</v>
      </c>
      <c r="AF23" s="13"/>
      <c r="AG23" s="13"/>
      <c r="AH23" s="13"/>
      <c r="AI23" s="13"/>
      <c r="AJ23" s="13"/>
      <c r="AK23" s="13"/>
      <c r="AL23" s="13"/>
    </row>
    <row r="24" spans="1:38" x14ac:dyDescent="0.3">
      <c r="A24" s="2">
        <v>42930</v>
      </c>
      <c r="B24" s="4">
        <v>8.7917210000000008</v>
      </c>
      <c r="C24" s="4">
        <v>3.9714217000000001</v>
      </c>
      <c r="D24" s="4">
        <v>4.7585487000000004</v>
      </c>
      <c r="E24" s="4">
        <v>1.9079565999999999</v>
      </c>
      <c r="F24" s="4">
        <v>1.4275431999999999</v>
      </c>
      <c r="G24" s="4">
        <v>5.9428573</v>
      </c>
      <c r="H24" s="4">
        <v>6.1935782000000001</v>
      </c>
      <c r="I24" s="4" t="e">
        <v>#N/A</v>
      </c>
      <c r="J24" s="4">
        <v>-11.744732000000001</v>
      </c>
      <c r="K24" s="4">
        <v>3.9881348999999999</v>
      </c>
      <c r="L24" s="4">
        <v>-0.59244037000000005</v>
      </c>
      <c r="M24" s="4">
        <v>12.131297999999999</v>
      </c>
      <c r="N24" s="4">
        <v>7.6204539999999996</v>
      </c>
      <c r="O24" s="4">
        <v>1.4619827000000001</v>
      </c>
      <c r="P24" s="4">
        <v>4.4754148000000002</v>
      </c>
      <c r="Q24" s="4">
        <v>3.0166149999999998</v>
      </c>
      <c r="R24" s="4">
        <v>2.9308676999999999</v>
      </c>
      <c r="S24" s="4">
        <v>4.3285369999999999</v>
      </c>
      <c r="T24" s="4">
        <v>5.7356596</v>
      </c>
      <c r="U24" s="4">
        <v>-2.6470243999999998</v>
      </c>
      <c r="V24" s="4">
        <v>-1.3025701000000001</v>
      </c>
      <c r="W24" s="4">
        <v>-8.4435409999999997</v>
      </c>
      <c r="X24" s="4">
        <v>-2.4004042000000001</v>
      </c>
      <c r="Y24" s="4" t="e">
        <v>#N/A</v>
      </c>
      <c r="Z24" s="4">
        <v>3.8155437000000001</v>
      </c>
      <c r="AA24" s="4" t="e">
        <v>#N/A</v>
      </c>
      <c r="AB24" s="4">
        <v>3.3290625</v>
      </c>
      <c r="AC24" s="4">
        <v>-2.8552352999999999</v>
      </c>
      <c r="AD24" s="4">
        <v>11.073755999999999</v>
      </c>
      <c r="AE24" s="4">
        <v>6.9429635999999997</v>
      </c>
      <c r="AF24" s="13"/>
      <c r="AG24" s="13"/>
      <c r="AH24" s="13"/>
      <c r="AI24" s="13"/>
      <c r="AJ24" s="13"/>
      <c r="AK24" s="13"/>
      <c r="AL24" s="13"/>
    </row>
    <row r="25" spans="1:38" x14ac:dyDescent="0.3">
      <c r="A25" s="2">
        <v>42963</v>
      </c>
      <c r="B25" s="4">
        <v>0.12123585000000001</v>
      </c>
      <c r="C25" s="4">
        <v>1.7343998</v>
      </c>
      <c r="D25" s="4">
        <v>8.4291820000000008</v>
      </c>
      <c r="E25" s="4">
        <v>-3.3411442999999998</v>
      </c>
      <c r="F25" s="4">
        <v>-2.3587286000000001</v>
      </c>
      <c r="G25" s="4">
        <v>1.2505531000000001</v>
      </c>
      <c r="H25" s="4">
        <v>6.2699199999999999</v>
      </c>
      <c r="I25" s="4" t="e">
        <v>#N/A</v>
      </c>
      <c r="J25" s="4">
        <v>10.717535</v>
      </c>
      <c r="K25" s="4">
        <v>0</v>
      </c>
      <c r="L25" s="4">
        <v>5.3519725999999999</v>
      </c>
      <c r="M25" s="4">
        <v>-2.2240579999999999</v>
      </c>
      <c r="N25" s="4">
        <v>-0.17344356</v>
      </c>
      <c r="O25" s="4">
        <v>6.7410110000000003</v>
      </c>
      <c r="P25" s="4">
        <v>13.483167</v>
      </c>
      <c r="Q25" s="4">
        <v>-3.7260711</v>
      </c>
      <c r="R25" s="4">
        <v>6.7626119999999998</v>
      </c>
      <c r="S25" s="4">
        <v>4.2201399999999998</v>
      </c>
      <c r="T25" s="4">
        <v>5.4990053000000003</v>
      </c>
      <c r="U25" s="4">
        <v>-3.7581503000000001</v>
      </c>
      <c r="V25" s="4">
        <v>1.1840105000000001</v>
      </c>
      <c r="W25" s="4">
        <v>4.7451020000000002</v>
      </c>
      <c r="X25" s="4">
        <v>-0.41208863000000001</v>
      </c>
      <c r="Y25" s="4" t="e">
        <v>#N/A</v>
      </c>
      <c r="Z25" s="4">
        <v>-3.6793887999999999</v>
      </c>
      <c r="AA25" s="4" t="e">
        <v>#N/A</v>
      </c>
      <c r="AB25" s="4">
        <v>-8.2606079999999998E-2</v>
      </c>
      <c r="AC25" s="4">
        <v>6.9592714000000004</v>
      </c>
      <c r="AD25" s="4">
        <v>-8.4786049999999999</v>
      </c>
      <c r="AE25" s="4">
        <v>7.2106240000000001</v>
      </c>
      <c r="AF25" s="13"/>
      <c r="AG25" s="13"/>
      <c r="AH25" s="13"/>
      <c r="AI25" s="13"/>
      <c r="AJ25" s="13"/>
      <c r="AK25" s="13"/>
      <c r="AL25" s="13"/>
    </row>
    <row r="26" spans="1:38" x14ac:dyDescent="0.3">
      <c r="A26" s="2">
        <v>42993</v>
      </c>
      <c r="B26" s="4">
        <v>9.1523529999999997</v>
      </c>
      <c r="C26" s="4">
        <v>2.2539020000000001</v>
      </c>
      <c r="D26" s="4">
        <v>-0.66480039999999996</v>
      </c>
      <c r="E26" s="4">
        <v>-0.95100399999999996</v>
      </c>
      <c r="F26" s="4">
        <v>0.88021755000000002</v>
      </c>
      <c r="G26" s="4">
        <v>-1.1325121</v>
      </c>
      <c r="H26" s="4">
        <v>0.96470120000000004</v>
      </c>
      <c r="I26" s="4" t="e">
        <v>#N/A</v>
      </c>
      <c r="J26" s="4">
        <v>4.6567917000000003</v>
      </c>
      <c r="K26" s="4">
        <v>2.5821567000000001</v>
      </c>
      <c r="L26" s="4">
        <v>0.75613260000000004</v>
      </c>
      <c r="M26" s="4">
        <v>-1.0355293999999999</v>
      </c>
      <c r="N26" s="4">
        <v>-0.51036479999999995</v>
      </c>
      <c r="O26" s="4">
        <v>-0.74093940000000003</v>
      </c>
      <c r="P26" s="4">
        <v>4.8267245000000001</v>
      </c>
      <c r="Q26" s="4">
        <v>2.1687984</v>
      </c>
      <c r="R26" s="4">
        <v>1.9163847000000001</v>
      </c>
      <c r="S26" s="4">
        <v>6.9577694000000001</v>
      </c>
      <c r="T26" s="4">
        <v>7.2773336999999998</v>
      </c>
      <c r="U26" s="4">
        <v>3.3561350000000001</v>
      </c>
      <c r="V26" s="4">
        <v>0.84793569999999996</v>
      </c>
      <c r="W26" s="4">
        <v>1.5898943000000001</v>
      </c>
      <c r="X26" s="4">
        <v>4.6573640000000003</v>
      </c>
      <c r="Y26" s="4" t="e">
        <v>#N/A</v>
      </c>
      <c r="Z26" s="4">
        <v>24.069870000000002</v>
      </c>
      <c r="AA26" s="4" t="e">
        <v>#N/A</v>
      </c>
      <c r="AB26" s="4">
        <v>1.2921095</v>
      </c>
      <c r="AC26" s="4">
        <v>0.89787245000000004</v>
      </c>
      <c r="AD26" s="4">
        <v>9.0909119999999994</v>
      </c>
      <c r="AE26" s="4">
        <v>1.4159322000000001</v>
      </c>
      <c r="AF26" s="13"/>
      <c r="AG26" s="13"/>
      <c r="AH26" s="13"/>
      <c r="AI26" s="13"/>
      <c r="AJ26" s="13"/>
      <c r="AK26" s="13"/>
      <c r="AL26" s="13"/>
    </row>
    <row r="27" spans="1:38" x14ac:dyDescent="0.3">
      <c r="A27" s="2">
        <v>43024</v>
      </c>
      <c r="B27" s="4">
        <v>9.8939529999999998</v>
      </c>
      <c r="C27" s="4">
        <v>3.1071662999999998</v>
      </c>
      <c r="D27" s="4">
        <v>0</v>
      </c>
      <c r="E27" s="4">
        <v>7.9183935999999999</v>
      </c>
      <c r="F27" s="4">
        <v>1.981163</v>
      </c>
      <c r="G27" s="4">
        <v>-1.1466265</v>
      </c>
      <c r="H27" s="4">
        <v>1.6779303999999999</v>
      </c>
      <c r="I27" s="4" t="e">
        <v>#N/A</v>
      </c>
      <c r="J27" s="4">
        <v>-7.6906679999999996</v>
      </c>
      <c r="K27" s="4">
        <v>8.9244839999999996</v>
      </c>
      <c r="L27" s="4">
        <v>4.486084</v>
      </c>
      <c r="M27" s="4">
        <v>0.64127445000000005</v>
      </c>
      <c r="N27" s="4">
        <v>7.4048400000000001</v>
      </c>
      <c r="O27" s="4">
        <v>6.6683291999999996</v>
      </c>
      <c r="P27" s="4">
        <v>4.9586889999999997</v>
      </c>
      <c r="Q27" s="4">
        <v>4.2576312999999999</v>
      </c>
      <c r="R27" s="4">
        <v>2.8490066999999999</v>
      </c>
      <c r="S27" s="4">
        <v>3.4353495000000001</v>
      </c>
      <c r="T27" s="4">
        <v>11.148882</v>
      </c>
      <c r="U27" s="4">
        <v>3.4219979999999999</v>
      </c>
      <c r="V27" s="4">
        <v>1.2421012</v>
      </c>
      <c r="W27" s="4">
        <v>-2.1503448000000001</v>
      </c>
      <c r="X27" s="4">
        <v>3.6742449000000001</v>
      </c>
      <c r="Y27" s="4" t="e">
        <v>#N/A</v>
      </c>
      <c r="Z27" s="4">
        <v>4.9299955000000004</v>
      </c>
      <c r="AA27" s="4" t="e">
        <v>#N/A</v>
      </c>
      <c r="AB27" s="4">
        <v>7.6292039999999997</v>
      </c>
      <c r="AC27" s="4">
        <v>-0.13937949999999999</v>
      </c>
      <c r="AD27" s="4">
        <v>7.2763204999999997</v>
      </c>
      <c r="AE27" s="4">
        <v>11.867355999999999</v>
      </c>
      <c r="AF27" s="13"/>
      <c r="AG27" s="13"/>
      <c r="AH27" s="13"/>
      <c r="AI27" s="13"/>
      <c r="AJ27" s="13"/>
      <c r="AK27" s="13"/>
      <c r="AL27" s="13"/>
    </row>
    <row r="28" spans="1:38" x14ac:dyDescent="0.3">
      <c r="A28" s="2">
        <v>43055</v>
      </c>
      <c r="B28" s="4">
        <v>6.9115399999999996</v>
      </c>
      <c r="C28" s="4">
        <v>7.6897739999999999</v>
      </c>
      <c r="D28" s="4">
        <v>7.4037550000000003</v>
      </c>
      <c r="E28" s="4">
        <v>3.8757682</v>
      </c>
      <c r="F28" s="4">
        <v>13.012505000000001</v>
      </c>
      <c r="G28" s="4">
        <v>10.313368000000001</v>
      </c>
      <c r="H28" s="4">
        <v>2.9051065</v>
      </c>
      <c r="I28" s="4" t="e">
        <v>#N/A</v>
      </c>
      <c r="J28" s="4">
        <v>-10.867101</v>
      </c>
      <c r="K28" s="4">
        <v>0</v>
      </c>
      <c r="L28" s="4">
        <v>-3.144288</v>
      </c>
      <c r="M28" s="4">
        <v>0.69586040000000005</v>
      </c>
      <c r="N28" s="4">
        <v>0.64390899999999995</v>
      </c>
      <c r="O28" s="4">
        <v>16.188490000000002</v>
      </c>
      <c r="P28" s="4">
        <v>10.179973</v>
      </c>
      <c r="Q28" s="4">
        <v>-2.3083269999999998</v>
      </c>
      <c r="R28" s="4">
        <v>2.6915908000000002</v>
      </c>
      <c r="S28" s="4">
        <v>2.8108358</v>
      </c>
      <c r="T28" s="4">
        <v>-3.5375953</v>
      </c>
      <c r="U28" s="4">
        <v>-1.8139124</v>
      </c>
      <c r="V28" s="4">
        <v>2.0202756000000002</v>
      </c>
      <c r="W28" s="4">
        <v>7.9780936000000002</v>
      </c>
      <c r="X28" s="4">
        <v>1.9973159</v>
      </c>
      <c r="Y28" s="4" t="e">
        <v>#N/A</v>
      </c>
      <c r="Z28" s="4">
        <v>3.7675738000000001</v>
      </c>
      <c r="AA28" s="4" t="e">
        <v>#N/A</v>
      </c>
      <c r="AB28" s="4">
        <v>1.9817114</v>
      </c>
      <c r="AC28" s="4">
        <v>-3.455031</v>
      </c>
      <c r="AD28" s="4">
        <v>3.4495591999999999</v>
      </c>
      <c r="AE28" s="4">
        <v>-5.4602145999999996</v>
      </c>
      <c r="AF28" s="13"/>
      <c r="AG28" s="13"/>
      <c r="AH28" s="13"/>
      <c r="AI28" s="13"/>
      <c r="AJ28" s="13"/>
      <c r="AK28" s="13"/>
      <c r="AL28" s="13"/>
    </row>
    <row r="29" spans="1:38" x14ac:dyDescent="0.3">
      <c r="A29" s="2">
        <v>43084</v>
      </c>
      <c r="B29" s="4">
        <v>-9.4118060000000003</v>
      </c>
      <c r="C29" s="4">
        <v>4.3870209999999998</v>
      </c>
      <c r="D29" s="4">
        <v>1.6773819999999999</v>
      </c>
      <c r="E29" s="4">
        <v>2.2442221999999998</v>
      </c>
      <c r="F29" s="4">
        <v>3.6798000000000002</v>
      </c>
      <c r="G29" s="4">
        <v>-2.3446262</v>
      </c>
      <c r="H29" s="4">
        <v>0.32852888000000002</v>
      </c>
      <c r="I29" s="4" t="e">
        <v>#N/A</v>
      </c>
      <c r="J29" s="4">
        <v>9.9040029999999994</v>
      </c>
      <c r="K29" s="4">
        <v>-3.3613442999999998</v>
      </c>
      <c r="L29" s="4">
        <v>8.6404800000000002</v>
      </c>
      <c r="M29" s="4">
        <v>-1.8292725000000001</v>
      </c>
      <c r="N29" s="4">
        <v>7.7891706999999997</v>
      </c>
      <c r="O29" s="4">
        <v>-2.005881</v>
      </c>
      <c r="P29" s="4">
        <v>-0.71465372999999999</v>
      </c>
      <c r="Q29" s="4">
        <v>3.7152409999999998</v>
      </c>
      <c r="R29" s="4">
        <v>2.5220752000000002</v>
      </c>
      <c r="S29" s="4">
        <v>2.0421743000000001</v>
      </c>
      <c r="T29" s="4">
        <v>-2.7568936000000002</v>
      </c>
      <c r="U29" s="4">
        <v>3.066039</v>
      </c>
      <c r="V29" s="4">
        <v>3.2091379999999998</v>
      </c>
      <c r="W29" s="4">
        <v>12.720787</v>
      </c>
      <c r="X29" s="4">
        <v>9.5503090000000004</v>
      </c>
      <c r="Y29" s="4" t="e">
        <v>#N/A</v>
      </c>
      <c r="Z29" s="4">
        <v>3.1544327999999999</v>
      </c>
      <c r="AA29" s="4" t="e">
        <v>#N/A</v>
      </c>
      <c r="AB29" s="4">
        <v>8.9824680000000008</v>
      </c>
      <c r="AC29" s="4">
        <v>2.9579878000000002</v>
      </c>
      <c r="AD29" s="4">
        <v>-9.250629</v>
      </c>
      <c r="AE29" s="4">
        <v>1.3201356</v>
      </c>
      <c r="AF29" s="13"/>
      <c r="AG29" s="13"/>
      <c r="AH29" s="13"/>
      <c r="AI29" s="13"/>
      <c r="AJ29" s="13"/>
      <c r="AK29" s="13"/>
      <c r="AL29" s="13"/>
    </row>
    <row r="30" spans="1:38" x14ac:dyDescent="0.3">
      <c r="A30" s="2">
        <v>43116</v>
      </c>
      <c r="B30" s="4">
        <v>14.903938</v>
      </c>
      <c r="C30" s="4">
        <v>1.7271160999999999</v>
      </c>
      <c r="D30" s="4">
        <v>1.2760878</v>
      </c>
      <c r="E30" s="4">
        <v>5.4757357000000004</v>
      </c>
      <c r="F30" s="4">
        <v>10.662006999999999</v>
      </c>
      <c r="G30" s="4">
        <v>-0.277555</v>
      </c>
      <c r="H30" s="4">
        <v>-0.99344849999999996</v>
      </c>
      <c r="I30" s="4" t="e">
        <v>#N/A</v>
      </c>
      <c r="J30" s="4">
        <v>-0.98701715000000001</v>
      </c>
      <c r="K30" s="4">
        <v>4.5652150000000002</v>
      </c>
      <c r="L30" s="4">
        <v>6.3252090000000001</v>
      </c>
      <c r="M30" s="4">
        <v>3.0684352000000001</v>
      </c>
      <c r="N30" s="4">
        <v>6.3186169999999997</v>
      </c>
      <c r="O30" s="4">
        <v>3.6865353999999999</v>
      </c>
      <c r="P30" s="4">
        <v>14.190245000000001</v>
      </c>
      <c r="Q30" s="4">
        <v>-1.4444172</v>
      </c>
      <c r="R30" s="4">
        <v>5.7722689999999997</v>
      </c>
      <c r="S30" s="4">
        <v>5.9613705000000001</v>
      </c>
      <c r="T30" s="4">
        <v>16.521145000000001</v>
      </c>
      <c r="U30" s="4">
        <v>4.7452807000000004</v>
      </c>
      <c r="V30" s="4">
        <v>3.0885815999999999</v>
      </c>
      <c r="W30" s="4">
        <v>-0.62263009999999996</v>
      </c>
      <c r="X30" s="4">
        <v>7.5199841999999997</v>
      </c>
      <c r="Y30" s="4" t="e">
        <v>#N/A</v>
      </c>
      <c r="Z30" s="4">
        <v>5.9241055999999999</v>
      </c>
      <c r="AA30" s="4" t="e">
        <v>#N/A</v>
      </c>
      <c r="AB30" s="4">
        <v>7.5757504000000004</v>
      </c>
      <c r="AC30" s="4">
        <v>-1.8173873</v>
      </c>
      <c r="AD30" s="4">
        <v>-0.36433935000000001</v>
      </c>
      <c r="AE30" s="4">
        <v>11.889256</v>
      </c>
      <c r="AF30" s="13"/>
      <c r="AG30" s="13"/>
      <c r="AH30" s="13"/>
      <c r="AI30" s="13"/>
      <c r="AJ30" s="13"/>
      <c r="AK30" s="13"/>
      <c r="AL30" s="13"/>
    </row>
    <row r="31" spans="1:38" x14ac:dyDescent="0.3">
      <c r="A31" s="2">
        <v>43147</v>
      </c>
      <c r="B31" s="4">
        <v>10.780977999999999</v>
      </c>
      <c r="C31" s="4">
        <v>4.6129106999999996</v>
      </c>
      <c r="D31" s="4">
        <v>-1.7398715</v>
      </c>
      <c r="E31" s="4">
        <v>-3.1131148</v>
      </c>
      <c r="F31" s="4">
        <v>11.022639</v>
      </c>
      <c r="G31" s="4">
        <v>-5.4548920000000001</v>
      </c>
      <c r="H31" s="4">
        <v>-0.57738423000000005</v>
      </c>
      <c r="I31" s="4" t="e">
        <v>#N/A</v>
      </c>
      <c r="J31" s="4">
        <v>-1.3439059</v>
      </c>
      <c r="K31" s="4">
        <v>-1.6632020000000001</v>
      </c>
      <c r="L31" s="4">
        <v>-3.0909716999999999</v>
      </c>
      <c r="M31" s="4">
        <v>2.2585153999999998</v>
      </c>
      <c r="N31" s="4">
        <v>2.1466135999999998</v>
      </c>
      <c r="O31" s="4">
        <v>4.0619730000000001</v>
      </c>
      <c r="P31" s="4">
        <v>0.63033103999999995</v>
      </c>
      <c r="Q31" s="4">
        <v>-6.7338943000000002</v>
      </c>
      <c r="R31" s="4">
        <v>1.3865471</v>
      </c>
      <c r="S31" s="4">
        <v>8.2321760000000008</v>
      </c>
      <c r="T31" s="4">
        <v>25.725628</v>
      </c>
      <c r="U31" s="4">
        <v>-11.098395999999999</v>
      </c>
      <c r="V31" s="4">
        <v>-9.3354280000000003</v>
      </c>
      <c r="W31" s="4">
        <v>0.27682780000000001</v>
      </c>
      <c r="X31" s="4">
        <v>-4.7577800000000003</v>
      </c>
      <c r="Y31" s="4" t="e">
        <v>#N/A</v>
      </c>
      <c r="Z31" s="4">
        <v>15.718603</v>
      </c>
      <c r="AA31" s="4" t="e">
        <v>#N/A</v>
      </c>
      <c r="AB31" s="4">
        <v>2.3367404999999999</v>
      </c>
      <c r="AC31" s="4">
        <v>-7.7459154000000003</v>
      </c>
      <c r="AD31" s="4">
        <v>-1.9999981</v>
      </c>
      <c r="AE31" s="4">
        <v>1.746726</v>
      </c>
      <c r="AF31" s="13"/>
      <c r="AG31" s="13"/>
      <c r="AH31" s="13"/>
      <c r="AI31" s="13"/>
      <c r="AJ31" s="13"/>
      <c r="AK31" s="13"/>
      <c r="AL31" s="13"/>
    </row>
    <row r="32" spans="1:38" x14ac:dyDescent="0.3">
      <c r="A32" s="2">
        <v>43175</v>
      </c>
      <c r="B32" s="4">
        <v>2.7867316999999998</v>
      </c>
      <c r="C32" s="4">
        <v>2.8260827000000002</v>
      </c>
      <c r="D32" s="4">
        <v>3.2418966</v>
      </c>
      <c r="E32" s="4">
        <v>3.5527229999999999</v>
      </c>
      <c r="F32" s="4">
        <v>8.4897519999999993</v>
      </c>
      <c r="G32" s="4">
        <v>2.4026632000000001</v>
      </c>
      <c r="H32" s="4">
        <v>4.3583629999999998</v>
      </c>
      <c r="I32" s="4" t="e">
        <v>#N/A</v>
      </c>
      <c r="J32" s="4">
        <v>-4.2147100000000002</v>
      </c>
      <c r="K32" s="4">
        <v>7.8224062999999999</v>
      </c>
      <c r="L32" s="4">
        <v>1.5555262999999999</v>
      </c>
      <c r="M32" s="4">
        <v>3.0763150000000001</v>
      </c>
      <c r="N32" s="4">
        <v>0.66272019999999998</v>
      </c>
      <c r="O32" s="4">
        <v>-14.394546</v>
      </c>
      <c r="P32" s="4">
        <v>4.0715933</v>
      </c>
      <c r="Q32" s="4">
        <v>1.924777</v>
      </c>
      <c r="R32" s="4">
        <v>2.1994232999999999</v>
      </c>
      <c r="S32" s="4">
        <v>3.9282680000000001</v>
      </c>
      <c r="T32" s="4">
        <v>14.336501999999999</v>
      </c>
      <c r="U32" s="4">
        <v>-1.8552363000000001</v>
      </c>
      <c r="V32" s="4">
        <v>1.0365963</v>
      </c>
      <c r="W32" s="4">
        <v>-2.9703498000000002</v>
      </c>
      <c r="X32" s="4">
        <v>-3.7320435000000001</v>
      </c>
      <c r="Y32" s="4" t="e">
        <v>#N/A</v>
      </c>
      <c r="Z32" s="4">
        <v>-4.1231036000000003</v>
      </c>
      <c r="AA32" s="4" t="e">
        <v>#N/A</v>
      </c>
      <c r="AB32" s="4">
        <v>1.0091661999999999</v>
      </c>
      <c r="AC32" s="4">
        <v>-4.3946686000000001</v>
      </c>
      <c r="AD32" s="4">
        <v>4.3673514999999998</v>
      </c>
      <c r="AE32" s="4">
        <v>-1.0014236000000001</v>
      </c>
      <c r="AF32" s="13"/>
      <c r="AG32" s="13"/>
      <c r="AH32" s="13"/>
      <c r="AI32" s="13"/>
      <c r="AJ32" s="13"/>
      <c r="AK32" s="13"/>
      <c r="AL32" s="13"/>
    </row>
    <row r="33" spans="1:38" x14ac:dyDescent="0.3">
      <c r="A33" s="2">
        <v>43206</v>
      </c>
      <c r="B33" s="4">
        <v>-7.5814485999999999</v>
      </c>
      <c r="C33" s="4">
        <v>-0.45454502000000002</v>
      </c>
      <c r="D33" s="4">
        <v>-1.2358129</v>
      </c>
      <c r="E33" s="4">
        <v>-7.7854815000000004</v>
      </c>
      <c r="F33" s="4">
        <v>-8.2828579999999992</v>
      </c>
      <c r="G33" s="4">
        <v>-1.4619291000000001</v>
      </c>
      <c r="H33" s="4">
        <v>-10.946024</v>
      </c>
      <c r="I33" s="4" t="e">
        <v>#N/A</v>
      </c>
      <c r="J33" s="4">
        <v>-9.3791960000000003</v>
      </c>
      <c r="K33" s="4">
        <v>-4.5098066000000001</v>
      </c>
      <c r="L33" s="4">
        <v>-4.2230425</v>
      </c>
      <c r="M33" s="4">
        <v>-11.536253</v>
      </c>
      <c r="N33" s="4">
        <v>-4.0526333000000001</v>
      </c>
      <c r="O33" s="4">
        <v>-2.6129842000000001</v>
      </c>
      <c r="P33" s="4">
        <v>-13.370590999999999</v>
      </c>
      <c r="Q33" s="4">
        <v>-0.45967698000000001</v>
      </c>
      <c r="R33" s="4">
        <v>-2.1280049999999999</v>
      </c>
      <c r="S33" s="4">
        <v>-4.6145560000000003</v>
      </c>
      <c r="T33" s="4">
        <v>-3.3506095</v>
      </c>
      <c r="U33" s="4">
        <v>4.5527100000000003</v>
      </c>
      <c r="V33" s="4">
        <v>-1.4362633</v>
      </c>
      <c r="W33" s="4">
        <v>4.6860695000000003</v>
      </c>
      <c r="X33" s="4">
        <v>-2.5313020000000002</v>
      </c>
      <c r="Y33" s="4" t="e">
        <v>#N/A</v>
      </c>
      <c r="Z33" s="4">
        <v>-17.716121999999999</v>
      </c>
      <c r="AA33" s="4" t="e">
        <v>#N/A</v>
      </c>
      <c r="AB33" s="4">
        <v>-6.9630026999999997</v>
      </c>
      <c r="AC33" s="4">
        <v>-0.45586823999999998</v>
      </c>
      <c r="AD33" s="4">
        <v>-0.85377099999999995</v>
      </c>
      <c r="AE33" s="4">
        <v>-3.7572264999999998</v>
      </c>
      <c r="AF33" s="13"/>
      <c r="AG33" s="13"/>
      <c r="AH33" s="13"/>
      <c r="AI33" s="13"/>
      <c r="AJ33" s="13"/>
      <c r="AK33" s="13"/>
      <c r="AL33" s="13"/>
    </row>
    <row r="34" spans="1:38" x14ac:dyDescent="0.3">
      <c r="A34" s="2">
        <v>43236</v>
      </c>
      <c r="B34" s="4">
        <v>6.2724112999999999</v>
      </c>
      <c r="C34" s="4">
        <v>3.6104918000000001</v>
      </c>
      <c r="D34" s="4">
        <v>7.4442029999999999</v>
      </c>
      <c r="E34" s="4">
        <v>3.6315799000000002</v>
      </c>
      <c r="F34" s="4">
        <v>10.113072000000001</v>
      </c>
      <c r="G34" s="4">
        <v>-3.5529494000000001</v>
      </c>
      <c r="H34" s="4">
        <v>11.144817</v>
      </c>
      <c r="I34" s="4" t="e">
        <v>#N/A</v>
      </c>
      <c r="J34" s="4">
        <v>-1.6242623</v>
      </c>
      <c r="K34" s="4">
        <v>-5.3388119999999999</v>
      </c>
      <c r="L34" s="4">
        <v>-0.19674897</v>
      </c>
      <c r="M34" s="4">
        <v>1.4766573999999999</v>
      </c>
      <c r="N34" s="4">
        <v>2.8400302000000002</v>
      </c>
      <c r="O34" s="4">
        <v>-0.19389391</v>
      </c>
      <c r="P34" s="4">
        <v>-1.6873419000000001</v>
      </c>
      <c r="Q34" s="4">
        <v>2.0250797</v>
      </c>
      <c r="R34" s="4">
        <v>7.3925137999999997</v>
      </c>
      <c r="S34" s="4">
        <v>10.64589</v>
      </c>
      <c r="T34" s="4">
        <v>6.6313624000000004</v>
      </c>
      <c r="U34" s="4">
        <v>5.4844020000000002</v>
      </c>
      <c r="V34" s="4">
        <v>-4.8649015000000002</v>
      </c>
      <c r="W34" s="4">
        <v>2.4203540000000001</v>
      </c>
      <c r="X34" s="4">
        <v>6.8508982999999999</v>
      </c>
      <c r="Y34" s="4" t="e">
        <v>#N/A</v>
      </c>
      <c r="Z34" s="4">
        <v>13.434124000000001</v>
      </c>
      <c r="AA34" s="4" t="e">
        <v>#N/A</v>
      </c>
      <c r="AB34" s="4">
        <v>3.7754774000000002</v>
      </c>
      <c r="AC34" s="4">
        <v>-5.5672170000000003</v>
      </c>
      <c r="AD34" s="4">
        <v>-0.97337960000000001</v>
      </c>
      <c r="AE34" s="4">
        <v>3.3033133000000001</v>
      </c>
      <c r="AF34" s="13"/>
      <c r="AG34" s="13"/>
      <c r="AH34" s="13"/>
      <c r="AI34" s="13"/>
      <c r="AJ34" s="13"/>
      <c r="AK34" s="13"/>
      <c r="AL34" s="13"/>
    </row>
    <row r="35" spans="1:38" x14ac:dyDescent="0.3">
      <c r="A35" s="2">
        <v>43266</v>
      </c>
      <c r="B35" s="4">
        <v>7.8902364</v>
      </c>
      <c r="C35" s="4">
        <v>3.0674220000000001</v>
      </c>
      <c r="D35" s="4">
        <v>0.35072565</v>
      </c>
      <c r="E35" s="4">
        <v>6.9348574000000003</v>
      </c>
      <c r="F35" s="4">
        <v>8.1075669999999995</v>
      </c>
      <c r="G35" s="4">
        <v>12.35708</v>
      </c>
      <c r="H35" s="4">
        <v>6.9050310000000001</v>
      </c>
      <c r="I35" s="4" t="e">
        <v>#N/A</v>
      </c>
      <c r="J35" s="4">
        <v>25.024462</v>
      </c>
      <c r="K35" s="4">
        <v>0.21692513999999999</v>
      </c>
      <c r="L35" s="4">
        <v>-3.0682920999999999</v>
      </c>
      <c r="M35" s="4">
        <v>-0.96297860000000002</v>
      </c>
      <c r="N35" s="4">
        <v>-4.7997116999999996</v>
      </c>
      <c r="O35" s="4">
        <v>-2.8213203</v>
      </c>
      <c r="P35" s="4">
        <v>3.7046551999999999</v>
      </c>
      <c r="Q35" s="4">
        <v>7.0214270000000001</v>
      </c>
      <c r="R35" s="4">
        <v>3.383267</v>
      </c>
      <c r="S35" s="4">
        <v>3.7166000000000001</v>
      </c>
      <c r="T35" s="4">
        <v>19.436920000000001</v>
      </c>
      <c r="U35" s="4">
        <v>-1.6581237</v>
      </c>
      <c r="V35" s="4">
        <v>-1.4611542</v>
      </c>
      <c r="W35" s="4">
        <v>4.3329477000000001</v>
      </c>
      <c r="X35" s="4">
        <v>8.1897260000000003</v>
      </c>
      <c r="Y35" s="4" t="e">
        <v>#N/A</v>
      </c>
      <c r="Z35" s="4">
        <v>-5.2075386000000004</v>
      </c>
      <c r="AA35" s="4" t="e">
        <v>#N/A</v>
      </c>
      <c r="AB35" s="4">
        <v>-5.341297</v>
      </c>
      <c r="AC35" s="4">
        <v>5.2359580000000001</v>
      </c>
      <c r="AD35" s="4">
        <v>-4.4132414000000004</v>
      </c>
      <c r="AE35" s="4">
        <v>-7.9941870000000002</v>
      </c>
      <c r="AF35" s="13"/>
      <c r="AG35" s="13"/>
      <c r="AH35" s="13"/>
      <c r="AI35" s="13"/>
      <c r="AJ35" s="13"/>
      <c r="AK35" s="13"/>
      <c r="AL35" s="13"/>
    </row>
    <row r="36" spans="1:38" x14ac:dyDescent="0.3">
      <c r="A36" s="2">
        <v>43297</v>
      </c>
      <c r="B36" s="4">
        <v>-6.4314309999999999</v>
      </c>
      <c r="C36" s="4">
        <v>4.7737955999999997</v>
      </c>
      <c r="D36" s="4">
        <v>1.0961652</v>
      </c>
      <c r="E36" s="4">
        <v>3.2123685000000002</v>
      </c>
      <c r="F36" s="4">
        <v>6.2075734000000002</v>
      </c>
      <c r="G36" s="4">
        <v>-24.281889</v>
      </c>
      <c r="H36" s="4">
        <v>5.8105589999999996</v>
      </c>
      <c r="I36" s="4" t="e">
        <v>#N/A</v>
      </c>
      <c r="J36" s="4">
        <v>-13.421017000000001</v>
      </c>
      <c r="K36" s="4">
        <v>0.30382872</v>
      </c>
      <c r="L36" s="4">
        <v>0.12515783</v>
      </c>
      <c r="M36" s="4">
        <v>5.1210046</v>
      </c>
      <c r="N36" s="4">
        <v>3.0371069999999998</v>
      </c>
      <c r="O36" s="4">
        <v>4.7072887000000003</v>
      </c>
      <c r="P36" s="4">
        <v>-6.9756150000000003</v>
      </c>
      <c r="Q36" s="4">
        <v>2.5207161999999999</v>
      </c>
      <c r="R36" s="4">
        <v>2.4870515000000002</v>
      </c>
      <c r="S36" s="4">
        <v>2.4085163999999999</v>
      </c>
      <c r="T36" s="4">
        <v>2.1684766</v>
      </c>
      <c r="U36" s="4">
        <v>2.2687792999999998</v>
      </c>
      <c r="V36" s="4">
        <v>1.6964315999999999</v>
      </c>
      <c r="W36" s="4">
        <v>3.6320686000000002</v>
      </c>
      <c r="X36" s="4">
        <v>-0.82775949999999998</v>
      </c>
      <c r="Y36" s="4" t="e">
        <v>#N/A</v>
      </c>
      <c r="Z36" s="4">
        <v>-2.3637413999999999</v>
      </c>
      <c r="AA36" s="4" t="e">
        <v>#N/A</v>
      </c>
      <c r="AB36" s="4">
        <v>1.7076492000000001</v>
      </c>
      <c r="AC36" s="4">
        <v>2.7784944</v>
      </c>
      <c r="AD36" s="4">
        <v>-2.6268125000000002</v>
      </c>
      <c r="AE36" s="4">
        <v>-7.2268189999999999</v>
      </c>
      <c r="AF36" s="13"/>
      <c r="AG36" s="13"/>
      <c r="AH36" s="13"/>
      <c r="AI36" s="13"/>
      <c r="AJ36" s="13"/>
      <c r="AK36" s="13"/>
      <c r="AL36" s="13"/>
    </row>
    <row r="37" spans="1:38" x14ac:dyDescent="0.3">
      <c r="A37" s="2">
        <v>43328</v>
      </c>
      <c r="B37" s="4">
        <v>3.7228107000000001</v>
      </c>
      <c r="C37" s="4">
        <v>3.0025005</v>
      </c>
      <c r="D37" s="4">
        <v>12.131572</v>
      </c>
      <c r="E37" s="4">
        <v>2.3025392999999998</v>
      </c>
      <c r="F37" s="4">
        <v>3.5133242999999998</v>
      </c>
      <c r="G37" s="4">
        <v>2.6765108</v>
      </c>
      <c r="H37" s="4">
        <v>-15.697533</v>
      </c>
      <c r="I37" s="4" t="e">
        <v>#N/A</v>
      </c>
      <c r="J37" s="4">
        <v>8.1747890000000005</v>
      </c>
      <c r="K37" s="4">
        <v>6.9351196000000002</v>
      </c>
      <c r="L37" s="4">
        <v>8.1041699999999999</v>
      </c>
      <c r="M37" s="4">
        <v>-0.7428825</v>
      </c>
      <c r="N37" s="4">
        <v>3.7891029999999999</v>
      </c>
      <c r="O37" s="4">
        <v>13.20889</v>
      </c>
      <c r="P37" s="4">
        <v>-14.577871</v>
      </c>
      <c r="Q37" s="4">
        <v>17.809640000000002</v>
      </c>
      <c r="R37" s="4">
        <v>1.7333508</v>
      </c>
      <c r="S37" s="4">
        <v>-0.23519993</v>
      </c>
      <c r="T37" s="4">
        <v>-19.486618</v>
      </c>
      <c r="U37" s="4">
        <v>-4.4667899999999996</v>
      </c>
      <c r="V37" s="4">
        <v>6.2474847000000002</v>
      </c>
      <c r="W37" s="4">
        <v>3.8817762999999998</v>
      </c>
      <c r="X37" s="4">
        <v>-1.7548322999999999</v>
      </c>
      <c r="Y37" s="4" t="e">
        <v>#N/A</v>
      </c>
      <c r="Z37" s="4">
        <v>2.0467520000000001</v>
      </c>
      <c r="AA37" s="4" t="e">
        <v>#N/A</v>
      </c>
      <c r="AB37" s="4">
        <v>3.1564713000000002</v>
      </c>
      <c r="AC37" s="4">
        <v>6.1893463000000004</v>
      </c>
      <c r="AD37" s="4">
        <v>-3.908795</v>
      </c>
      <c r="AE37" s="4">
        <v>0.35842657</v>
      </c>
      <c r="AF37" s="13"/>
      <c r="AG37" s="13"/>
      <c r="AH37" s="13"/>
      <c r="AI37" s="13"/>
      <c r="AJ37" s="13"/>
      <c r="AK37" s="13"/>
      <c r="AL37" s="13"/>
    </row>
    <row r="38" spans="1:38" x14ac:dyDescent="0.3">
      <c r="A38" s="2">
        <v>43357</v>
      </c>
      <c r="B38" s="4">
        <v>7.4342965999999997</v>
      </c>
      <c r="C38" s="4">
        <v>5.3233027000000002</v>
      </c>
      <c r="D38" s="4">
        <v>4.9315569999999997</v>
      </c>
      <c r="E38" s="4">
        <v>-3.7645279999999999</v>
      </c>
      <c r="F38" s="4">
        <v>4.4351459999999996</v>
      </c>
      <c r="G38" s="4">
        <v>13.249313000000001</v>
      </c>
      <c r="H38" s="4">
        <v>-7.0864260000000003</v>
      </c>
      <c r="I38" s="4" t="e">
        <v>#N/A</v>
      </c>
      <c r="J38" s="4">
        <v>-11.998808</v>
      </c>
      <c r="K38" s="4">
        <v>9.2050190000000001</v>
      </c>
      <c r="L38" s="4">
        <v>4.2445539999999999</v>
      </c>
      <c r="M38" s="4">
        <v>2.3908615000000002</v>
      </c>
      <c r="N38" s="4">
        <v>-1.1065602000000001</v>
      </c>
      <c r="O38" s="4">
        <v>-4.105842</v>
      </c>
      <c r="P38" s="4">
        <v>1.2891292999999999</v>
      </c>
      <c r="Q38" s="4">
        <v>1.3510941999999999</v>
      </c>
      <c r="R38" s="4">
        <v>5.1119804000000002</v>
      </c>
      <c r="S38" s="4">
        <v>7.0530415</v>
      </c>
      <c r="T38" s="4">
        <v>13.062894999999999</v>
      </c>
      <c r="U38" s="4">
        <v>6.3076854000000004</v>
      </c>
      <c r="V38" s="4">
        <v>5.9937240000000003</v>
      </c>
      <c r="W38" s="4">
        <v>5.7221412999999997</v>
      </c>
      <c r="X38" s="4">
        <v>7.5478554000000004</v>
      </c>
      <c r="Y38" s="4" t="e">
        <v>#N/A</v>
      </c>
      <c r="Z38" s="4">
        <v>-2.5860310000000002</v>
      </c>
      <c r="AA38" s="4" t="e">
        <v>#N/A</v>
      </c>
      <c r="AB38" s="4">
        <v>-0.65863130000000003</v>
      </c>
      <c r="AC38" s="4">
        <v>-9.5593929999999994E-2</v>
      </c>
      <c r="AD38" s="4">
        <v>3.6158204</v>
      </c>
      <c r="AE38" s="4">
        <v>-1.964289</v>
      </c>
      <c r="AF38" s="13"/>
      <c r="AG38" s="13"/>
      <c r="AH38" s="13"/>
      <c r="AI38" s="13"/>
      <c r="AJ38" s="13"/>
      <c r="AK38" s="13"/>
      <c r="AL38" s="13"/>
    </row>
    <row r="39" spans="1:38" x14ac:dyDescent="0.3">
      <c r="A39" s="2">
        <v>43389</v>
      </c>
      <c r="B39" s="4">
        <v>-11.069709</v>
      </c>
      <c r="C39" s="4">
        <v>-2.0905018000000002</v>
      </c>
      <c r="D39" s="4">
        <v>-0.75500610000000001</v>
      </c>
      <c r="E39" s="4">
        <v>-3.8116097</v>
      </c>
      <c r="F39" s="4">
        <v>-7.6251506999999998</v>
      </c>
      <c r="G39" s="4">
        <v>1.5738844999999999</v>
      </c>
      <c r="H39" s="4">
        <v>-2.1808803000000001</v>
      </c>
      <c r="I39" s="4" t="e">
        <v>#N/A</v>
      </c>
      <c r="J39" s="4">
        <v>-6.3041983000000004</v>
      </c>
      <c r="K39" s="4">
        <v>-9.1954049999999992</v>
      </c>
      <c r="L39" s="4">
        <v>-3.0225992000000002</v>
      </c>
      <c r="M39" s="4">
        <v>-1.6761899</v>
      </c>
      <c r="N39" s="4">
        <v>-3.6353707000000002</v>
      </c>
      <c r="O39" s="4">
        <v>1.2897730000000001</v>
      </c>
      <c r="P39" s="4">
        <v>-14.727270000000001</v>
      </c>
      <c r="Q39" s="4">
        <v>4.9730540000000003</v>
      </c>
      <c r="R39" s="4">
        <v>-4.1260776999999997</v>
      </c>
      <c r="S39" s="4">
        <v>-4.5588373999999998</v>
      </c>
      <c r="T39" s="4">
        <v>-4.9813510000000001</v>
      </c>
      <c r="U39" s="4">
        <v>-2.0742892999999998</v>
      </c>
      <c r="V39" s="4">
        <v>-2.1005153999999999</v>
      </c>
      <c r="W39" s="4">
        <v>-3.2713114999999999</v>
      </c>
      <c r="X39" s="4">
        <v>-7.4090059999999998</v>
      </c>
      <c r="Y39" s="4" t="e">
        <v>#N/A</v>
      </c>
      <c r="Z39" s="4">
        <v>-2.9233753999999998</v>
      </c>
      <c r="AA39" s="4" t="e">
        <v>#N/A</v>
      </c>
      <c r="AB39" s="4">
        <v>-6.0586095000000002</v>
      </c>
      <c r="AC39" s="4">
        <v>-3.1096756000000001</v>
      </c>
      <c r="AD39" s="4">
        <v>-4.1986169999999996</v>
      </c>
      <c r="AE39" s="4">
        <v>-5.6466284</v>
      </c>
      <c r="AF39" s="13"/>
      <c r="AG39" s="13"/>
      <c r="AH39" s="13"/>
      <c r="AI39" s="13"/>
      <c r="AJ39" s="13"/>
      <c r="AK39" s="13"/>
      <c r="AL39" s="13"/>
    </row>
    <row r="40" spans="1:38" x14ac:dyDescent="0.3">
      <c r="A40" s="2">
        <v>43420</v>
      </c>
      <c r="B40" s="4">
        <v>-33.112316</v>
      </c>
      <c r="C40" s="4">
        <v>-2.0139157999999999</v>
      </c>
      <c r="D40" s="4">
        <v>-12.578158999999999</v>
      </c>
      <c r="E40" s="4">
        <v>-5.719805</v>
      </c>
      <c r="F40" s="4">
        <v>-12.448072</v>
      </c>
      <c r="G40" s="4">
        <v>-0.29792190000000002</v>
      </c>
      <c r="H40" s="4">
        <v>-12.123692</v>
      </c>
      <c r="I40" s="4" t="e">
        <v>#N/A</v>
      </c>
      <c r="J40" s="4">
        <v>28.099335</v>
      </c>
      <c r="K40" s="4">
        <v>-4.6413479999999998</v>
      </c>
      <c r="L40" s="4">
        <v>4.0890217</v>
      </c>
      <c r="M40" s="4">
        <v>6.0957910000000002</v>
      </c>
      <c r="N40" s="4">
        <v>1.2612699999999999</v>
      </c>
      <c r="O40" s="4">
        <v>1.9622207</v>
      </c>
      <c r="P40" s="4">
        <v>3.1982898999999998</v>
      </c>
      <c r="Q40" s="4">
        <v>3.0470014000000001</v>
      </c>
      <c r="R40" s="4">
        <v>-0.92629790000000001</v>
      </c>
      <c r="S40" s="4">
        <v>-4.2063769999999998</v>
      </c>
      <c r="T40" s="4">
        <v>-17.375868000000001</v>
      </c>
      <c r="U40" s="4">
        <v>-1.7726183</v>
      </c>
      <c r="V40" s="4">
        <v>6.9054007999999998</v>
      </c>
      <c r="W40" s="4">
        <v>1.7092704999999999</v>
      </c>
      <c r="X40" s="4">
        <v>-8.5546019999999992</v>
      </c>
      <c r="Y40" s="4" t="e">
        <v>#N/A</v>
      </c>
      <c r="Z40" s="4">
        <v>-0.41345357999999999</v>
      </c>
      <c r="AA40" s="4" t="e">
        <v>#N/A</v>
      </c>
      <c r="AB40" s="4">
        <v>-2.7339636999999999</v>
      </c>
      <c r="AC40" s="4">
        <v>16.848015</v>
      </c>
      <c r="AD40" s="4">
        <v>0.91743470000000005</v>
      </c>
      <c r="AE40" s="4">
        <v>4.8262596000000002</v>
      </c>
      <c r="AF40" s="13"/>
      <c r="AG40" s="13"/>
      <c r="AH40" s="13"/>
      <c r="AI40" s="13"/>
      <c r="AJ40" s="13"/>
      <c r="AK40" s="13"/>
      <c r="AL40" s="13"/>
    </row>
    <row r="41" spans="1:38" x14ac:dyDescent="0.3">
      <c r="A41" s="2">
        <v>43448</v>
      </c>
      <c r="B41" s="4">
        <v>-10.844182999999999</v>
      </c>
      <c r="C41" s="4">
        <v>-2.0869909999999998</v>
      </c>
      <c r="D41" s="4">
        <v>-14.493876</v>
      </c>
      <c r="E41" s="4">
        <v>-1.5501738</v>
      </c>
      <c r="F41" s="4">
        <v>-9.4121695000000005E-2</v>
      </c>
      <c r="G41" s="4">
        <v>7.2471740000000002</v>
      </c>
      <c r="H41" s="4">
        <v>3.2466173</v>
      </c>
      <c r="I41" s="4" t="e">
        <v>#N/A</v>
      </c>
      <c r="J41" s="4">
        <v>3.2175422</v>
      </c>
      <c r="K41" s="4">
        <v>-1.5486717000000001</v>
      </c>
      <c r="L41" s="4">
        <v>-8.4291040000000006</v>
      </c>
      <c r="M41" s="4">
        <v>-8.9310170000000006</v>
      </c>
      <c r="N41" s="4">
        <v>-8.8189779999999995</v>
      </c>
      <c r="O41" s="4">
        <v>-5.4622054000000002</v>
      </c>
      <c r="P41" s="4">
        <v>6.3360810000000001</v>
      </c>
      <c r="Q41" s="4">
        <v>-1.6691566</v>
      </c>
      <c r="R41" s="4">
        <v>-3.6310433999999998</v>
      </c>
      <c r="S41" s="4">
        <v>-1.8639444999999999</v>
      </c>
      <c r="T41" s="4">
        <v>-6.7677554999999998</v>
      </c>
      <c r="U41" s="4">
        <v>-4.2806443999999999</v>
      </c>
      <c r="V41" s="4">
        <v>-8.3178940000000008</v>
      </c>
      <c r="W41" s="4">
        <v>-10.371399</v>
      </c>
      <c r="X41" s="4">
        <v>-2.1070242000000001</v>
      </c>
      <c r="Y41" s="4" t="e">
        <v>#N/A</v>
      </c>
      <c r="Z41" s="4">
        <v>-6.4678250000000004</v>
      </c>
      <c r="AA41" s="4" t="e">
        <v>#N/A</v>
      </c>
      <c r="AB41" s="4">
        <v>-11.280269000000001</v>
      </c>
      <c r="AC41" s="4">
        <v>3.0057550000000002</v>
      </c>
      <c r="AD41" s="4">
        <v>-11.477274</v>
      </c>
      <c r="AE41" s="4">
        <v>1.2891412</v>
      </c>
      <c r="AF41" s="13"/>
      <c r="AG41" s="13"/>
      <c r="AH41" s="13"/>
      <c r="AI41" s="13"/>
      <c r="AJ41" s="13"/>
      <c r="AK41" s="13"/>
      <c r="AL41" s="13"/>
    </row>
    <row r="42" spans="1:38" x14ac:dyDescent="0.3">
      <c r="A42" s="2">
        <v>43481</v>
      </c>
      <c r="B42" s="4">
        <v>1.6319633</v>
      </c>
      <c r="C42" s="4">
        <v>-0.61303379999999996</v>
      </c>
      <c r="D42" s="4">
        <v>-6.3693466000000001</v>
      </c>
      <c r="E42" s="4">
        <v>3.5941481999999998</v>
      </c>
      <c r="F42" s="4">
        <v>5.7710410000000003</v>
      </c>
      <c r="G42" s="4">
        <v>-0.17991066</v>
      </c>
      <c r="H42" s="4">
        <v>2.4156569999999999</v>
      </c>
      <c r="I42" s="4" t="e">
        <v>#N/A</v>
      </c>
      <c r="J42" s="4">
        <v>-5.3758679999999996</v>
      </c>
      <c r="K42" s="4">
        <v>-2.2471904999999999</v>
      </c>
      <c r="L42" s="4">
        <v>-0.79500079999999995</v>
      </c>
      <c r="M42" s="4">
        <v>3.538084</v>
      </c>
      <c r="N42" s="4">
        <v>3.0455709</v>
      </c>
      <c r="O42" s="4">
        <v>4.8992990000000001</v>
      </c>
      <c r="P42" s="4">
        <v>7.1980833999999998</v>
      </c>
      <c r="Q42" s="4">
        <v>4.3509364000000001</v>
      </c>
      <c r="R42" s="4">
        <v>1.6655564</v>
      </c>
      <c r="S42" s="4">
        <v>1.4229417</v>
      </c>
      <c r="T42" s="4">
        <v>31.685661</v>
      </c>
      <c r="U42" s="4">
        <v>-5.2130219999999996</v>
      </c>
      <c r="V42" s="4">
        <v>-3.7293254999999998</v>
      </c>
      <c r="W42" s="4">
        <v>1.5068054</v>
      </c>
      <c r="X42" s="4">
        <v>2.756977</v>
      </c>
      <c r="Y42" s="4" t="e">
        <v>#N/A</v>
      </c>
      <c r="Z42" s="4">
        <v>1.1914252999999999</v>
      </c>
      <c r="AA42" s="4" t="e">
        <v>#N/A</v>
      </c>
      <c r="AB42" s="4">
        <v>16.217327000000001</v>
      </c>
      <c r="AC42" s="4">
        <v>-5.4532230000000004</v>
      </c>
      <c r="AD42" s="4">
        <v>7.4033737000000004</v>
      </c>
      <c r="AE42" s="4">
        <v>3.8181782000000002</v>
      </c>
      <c r="AF42" s="13"/>
      <c r="AG42" s="13"/>
      <c r="AH42" s="13"/>
      <c r="AI42" s="13"/>
      <c r="AJ42" s="13"/>
      <c r="AK42" s="13"/>
      <c r="AL42" s="13"/>
    </row>
    <row r="43" spans="1:38" x14ac:dyDescent="0.3">
      <c r="A43" s="2">
        <v>43511</v>
      </c>
      <c r="B43" s="4">
        <v>5.7108283000000002</v>
      </c>
      <c r="C43" s="4">
        <v>2.6950120000000002</v>
      </c>
      <c r="D43" s="4">
        <v>10.46213</v>
      </c>
      <c r="E43" s="4">
        <v>2.7645469</v>
      </c>
      <c r="F43" s="4">
        <v>-4.5035600000000002</v>
      </c>
      <c r="G43" s="4">
        <v>12.010324499999999</v>
      </c>
      <c r="H43" s="4">
        <v>10.139632000000001</v>
      </c>
      <c r="I43" s="4" t="e">
        <v>#N/A</v>
      </c>
      <c r="J43" s="4">
        <v>-11.030191</v>
      </c>
      <c r="K43" s="4">
        <v>4.3678163999999997</v>
      </c>
      <c r="L43" s="4">
        <v>3.4675598000000001</v>
      </c>
      <c r="M43" s="4">
        <v>7.6154830000000002</v>
      </c>
      <c r="N43" s="4">
        <v>2.9756070000000001</v>
      </c>
      <c r="O43" s="4">
        <v>3.7778974000000001</v>
      </c>
      <c r="P43" s="4">
        <v>0.84590909999999997</v>
      </c>
      <c r="Q43" s="4">
        <v>5.4231524000000002</v>
      </c>
      <c r="R43" s="4">
        <v>5.6961300000000001</v>
      </c>
      <c r="S43" s="4">
        <v>12.307226</v>
      </c>
      <c r="T43" s="4">
        <v>1.5595197999999999</v>
      </c>
      <c r="U43" s="4">
        <v>9.6752404999999992</v>
      </c>
      <c r="V43" s="4">
        <v>6.5135956000000004</v>
      </c>
      <c r="W43" s="4">
        <v>3.2734990000000002</v>
      </c>
      <c r="X43" s="4">
        <v>8.6703659999999996</v>
      </c>
      <c r="Y43" s="4" t="e">
        <v>#N/A</v>
      </c>
      <c r="Z43" s="4">
        <v>-5.4938674000000001</v>
      </c>
      <c r="AA43" s="4" t="e">
        <v>#N/A</v>
      </c>
      <c r="AB43" s="4">
        <v>2.3198604999999999</v>
      </c>
      <c r="AC43" s="4">
        <v>8.6343879999999995</v>
      </c>
      <c r="AD43" s="4">
        <v>11.097706000000001</v>
      </c>
      <c r="AE43" s="4">
        <v>1.9264460000000001</v>
      </c>
      <c r="AF43" s="13"/>
      <c r="AG43" s="13"/>
      <c r="AH43" s="13"/>
      <c r="AI43" s="13"/>
      <c r="AJ43" s="13"/>
      <c r="AK43" s="13"/>
      <c r="AL43" s="13"/>
    </row>
    <row r="44" spans="1:38" x14ac:dyDescent="0.3">
      <c r="A44" s="2">
        <v>43539</v>
      </c>
      <c r="B44" s="4">
        <v>8.0374599999999994</v>
      </c>
      <c r="C44" s="4">
        <v>7.5657009999999998</v>
      </c>
      <c r="D44" s="4">
        <v>9.2125299999999992</v>
      </c>
      <c r="E44" s="4">
        <v>6.3119053999999997</v>
      </c>
      <c r="F44" s="4">
        <v>6.493366</v>
      </c>
      <c r="G44" s="4">
        <v>2.9652834000000001</v>
      </c>
      <c r="H44" s="4">
        <v>2.1415353000000001</v>
      </c>
      <c r="I44" s="4" t="e">
        <v>#N/A</v>
      </c>
      <c r="J44" s="4">
        <v>-10.539823999999999</v>
      </c>
      <c r="K44" s="4">
        <v>5.2863480000000003</v>
      </c>
      <c r="L44" s="4">
        <v>-0.47737360000000001</v>
      </c>
      <c r="M44" s="4">
        <v>2.3588537999999999</v>
      </c>
      <c r="N44" s="4">
        <v>0.94741580000000003</v>
      </c>
      <c r="O44" s="4">
        <v>-1.0390341000000001</v>
      </c>
      <c r="P44" s="4">
        <v>7.5494289999999999</v>
      </c>
      <c r="Q44" s="4">
        <v>1.1920333000000001</v>
      </c>
      <c r="R44" s="4">
        <v>7.2803855000000004</v>
      </c>
      <c r="S44" s="4">
        <v>4.0790559999999996</v>
      </c>
      <c r="T44" s="4">
        <v>1.2861848</v>
      </c>
      <c r="U44" s="4">
        <v>3.1398773000000002</v>
      </c>
      <c r="V44" s="4">
        <v>1.5612602</v>
      </c>
      <c r="W44" s="4">
        <v>7.9133389999999997</v>
      </c>
      <c r="X44" s="4">
        <v>-4.5697869999999998</v>
      </c>
      <c r="Y44" s="4" t="e">
        <v>#N/A</v>
      </c>
      <c r="Z44" s="4">
        <v>0.60606000000000004</v>
      </c>
      <c r="AA44" s="4" t="e">
        <v>#N/A</v>
      </c>
      <c r="AB44" s="4">
        <v>1.1718630999999999</v>
      </c>
      <c r="AC44" s="4">
        <v>4.0211199999999998</v>
      </c>
      <c r="AD44" s="4">
        <v>-4.0173709999999998</v>
      </c>
      <c r="AE44" s="4">
        <v>2.5773168000000002</v>
      </c>
      <c r="AF44" s="13"/>
      <c r="AG44" s="13"/>
      <c r="AH44" s="13"/>
      <c r="AI44" s="13"/>
      <c r="AJ44" s="13"/>
      <c r="AK44" s="13"/>
      <c r="AL44" s="13"/>
    </row>
    <row r="45" spans="1:38" x14ac:dyDescent="0.3">
      <c r="A45" s="2">
        <v>43571</v>
      </c>
      <c r="B45" s="4">
        <v>10.835635999999999</v>
      </c>
      <c r="C45" s="4">
        <v>4.1929007</v>
      </c>
      <c r="D45" s="4">
        <v>7.0545910000000003</v>
      </c>
      <c r="E45" s="4">
        <v>3.4957528</v>
      </c>
      <c r="F45" s="4">
        <v>8.7995529999999995</v>
      </c>
      <c r="G45" s="4">
        <v>10.716904</v>
      </c>
      <c r="H45" s="4">
        <v>7.7659965</v>
      </c>
      <c r="I45" s="4" t="e">
        <v>#N/A</v>
      </c>
      <c r="J45" s="4">
        <v>-0.75155497000000004</v>
      </c>
      <c r="K45" s="4">
        <v>7.5313806999999997</v>
      </c>
      <c r="L45" s="4">
        <v>3.6659956</v>
      </c>
      <c r="M45" s="4">
        <v>3.5752891999999998</v>
      </c>
      <c r="N45" s="4">
        <v>5.0605180000000001</v>
      </c>
      <c r="O45" s="4">
        <v>4.5824049999999996</v>
      </c>
      <c r="P45" s="4">
        <v>9.6378920000000008</v>
      </c>
      <c r="Q45" s="4">
        <v>-3.211236</v>
      </c>
      <c r="R45" s="4">
        <v>3.0683039999999999</v>
      </c>
      <c r="S45" s="4">
        <v>4.0036917000000001</v>
      </c>
      <c r="T45" s="4">
        <v>-0.55330990000000002</v>
      </c>
      <c r="U45" s="4">
        <v>1.3100385999999999</v>
      </c>
      <c r="V45" s="4">
        <v>0.30523539999999999</v>
      </c>
      <c r="W45" s="4">
        <v>5.0256850000000002</v>
      </c>
      <c r="X45" s="4">
        <v>12.204361</v>
      </c>
      <c r="Y45" s="4" t="e">
        <v>#N/A</v>
      </c>
      <c r="Z45" s="4">
        <v>-8.3041190000000001E-2</v>
      </c>
      <c r="AA45" s="4" t="e">
        <v>#N/A</v>
      </c>
      <c r="AB45" s="4">
        <v>1.9795179000000001</v>
      </c>
      <c r="AC45" s="4">
        <v>3.8851976000000001</v>
      </c>
      <c r="AD45" s="4">
        <v>7.7442169999999999</v>
      </c>
      <c r="AE45" s="4">
        <v>1.0050296999999999</v>
      </c>
      <c r="AF45" s="13"/>
      <c r="AG45" s="13"/>
      <c r="AH45" s="13"/>
      <c r="AI45" s="13"/>
      <c r="AJ45" s="13"/>
      <c r="AK45" s="13"/>
      <c r="AL45" s="13"/>
    </row>
    <row r="46" spans="1:38" x14ac:dyDescent="0.3">
      <c r="A46" s="2">
        <v>43601</v>
      </c>
      <c r="B46" s="4">
        <v>-14.887625</v>
      </c>
      <c r="C46" s="4">
        <v>7.1463346000000003</v>
      </c>
      <c r="D46" s="4">
        <v>-4.2297180000000001</v>
      </c>
      <c r="E46" s="4">
        <v>-3.8484929999999999</v>
      </c>
      <c r="F46" s="4">
        <v>2.3901819999999998</v>
      </c>
      <c r="G46" s="4">
        <v>-6.6593349999999996</v>
      </c>
      <c r="H46" s="4">
        <v>4.5396210000000004</v>
      </c>
      <c r="I46" s="4" t="e">
        <v>#N/A</v>
      </c>
      <c r="J46" s="4">
        <v>-16.472785999999999</v>
      </c>
      <c r="K46" s="4">
        <v>-3.8910507999999999</v>
      </c>
      <c r="L46" s="4">
        <v>-3.3852696</v>
      </c>
      <c r="M46" s="4">
        <v>9.1588500000000003E-2</v>
      </c>
      <c r="N46" s="4">
        <v>0.18901825</v>
      </c>
      <c r="O46" s="4">
        <v>-1.0498285000000001</v>
      </c>
      <c r="P46" s="4">
        <v>-7.1138263000000004</v>
      </c>
      <c r="Q46" s="4">
        <v>-2.1548807999999999</v>
      </c>
      <c r="R46" s="4">
        <v>3.0518532</v>
      </c>
      <c r="S46" s="4">
        <v>5.5520889999999996</v>
      </c>
      <c r="T46" s="4">
        <v>-4.1729210000000003E-2</v>
      </c>
      <c r="U46" s="4">
        <v>-4.8919560000000004</v>
      </c>
      <c r="V46" s="4">
        <v>0.13766289000000001</v>
      </c>
      <c r="W46" s="4">
        <v>1.1252165000000001</v>
      </c>
      <c r="X46" s="4">
        <v>-5.9128466</v>
      </c>
      <c r="Y46" s="4" t="e">
        <v>#N/A</v>
      </c>
      <c r="Z46" s="4">
        <v>-0.88517665999999995</v>
      </c>
      <c r="AA46" s="4" t="e">
        <v>#N/A</v>
      </c>
      <c r="AB46" s="4">
        <v>-4.3172655000000004</v>
      </c>
      <c r="AC46" s="4">
        <v>2.3039103000000001</v>
      </c>
      <c r="AD46" s="4">
        <v>-12.063492</v>
      </c>
      <c r="AE46" s="4">
        <v>-7.9602003000000003</v>
      </c>
      <c r="AF46" s="13"/>
      <c r="AG46" s="13"/>
      <c r="AH46" s="13"/>
      <c r="AI46" s="13"/>
      <c r="AJ46" s="13"/>
      <c r="AK46" s="13"/>
      <c r="AL46" s="13"/>
    </row>
    <row r="47" spans="1:38" x14ac:dyDescent="0.3">
      <c r="A47" s="2">
        <v>43630</v>
      </c>
      <c r="B47" s="4">
        <v>-9.6033749999999998</v>
      </c>
      <c r="C47" s="4">
        <v>2.7301669999999998</v>
      </c>
      <c r="D47" s="4">
        <v>1.3994097999999999</v>
      </c>
      <c r="E47" s="4">
        <v>-8.2904160000000005</v>
      </c>
      <c r="F47" s="4">
        <v>-1.9868075999999999</v>
      </c>
      <c r="G47" s="4">
        <v>-10.548628000000001</v>
      </c>
      <c r="H47" s="4">
        <v>-3.0269026999999999</v>
      </c>
      <c r="I47" s="4" t="e">
        <v>#N/A</v>
      </c>
      <c r="J47" s="4">
        <v>-5.8730599999999997</v>
      </c>
      <c r="K47" s="4">
        <v>-4.4534387999999998</v>
      </c>
      <c r="L47" s="4">
        <v>0.25900602</v>
      </c>
      <c r="M47" s="4">
        <v>-2.4890184</v>
      </c>
      <c r="N47" s="4">
        <v>-1.3386011</v>
      </c>
      <c r="O47" s="4">
        <v>7.659662</v>
      </c>
      <c r="P47" s="4">
        <v>-9.4837369999999996</v>
      </c>
      <c r="Q47" s="4">
        <v>-4.2748270000000002</v>
      </c>
      <c r="R47" s="4">
        <v>2.9053211000000001</v>
      </c>
      <c r="S47" s="4">
        <v>2.6359439999999998</v>
      </c>
      <c r="T47" s="4">
        <v>-5.4493309999999999</v>
      </c>
      <c r="U47" s="4">
        <v>-2.6322722000000001</v>
      </c>
      <c r="V47" s="4">
        <v>2.0537496000000002</v>
      </c>
      <c r="W47" s="4">
        <v>5.1365970000000001</v>
      </c>
      <c r="X47" s="4">
        <v>7.6997520000000002</v>
      </c>
      <c r="Y47" s="4" t="e">
        <v>#N/A</v>
      </c>
      <c r="Z47" s="4">
        <v>-1.0188638999999999</v>
      </c>
      <c r="AA47" s="4" t="e">
        <v>#N/A</v>
      </c>
      <c r="AB47" s="4">
        <v>-1.3960779000000001</v>
      </c>
      <c r="AC47" s="4">
        <v>2.8581976999999998</v>
      </c>
      <c r="AD47" s="4">
        <v>5.8965087</v>
      </c>
      <c r="AE47" s="4">
        <v>3.4234165999999999</v>
      </c>
      <c r="AF47" s="13"/>
      <c r="AG47" s="13"/>
      <c r="AH47" s="13"/>
      <c r="AI47" s="13"/>
      <c r="AJ47" s="13"/>
      <c r="AK47" s="13"/>
      <c r="AL47" s="13"/>
    </row>
    <row r="48" spans="1:38" x14ac:dyDescent="0.3">
      <c r="A48" s="2">
        <v>43662</v>
      </c>
      <c r="B48" s="4">
        <v>15.514385000000001</v>
      </c>
      <c r="C48" s="4">
        <v>3.4956573999999998</v>
      </c>
      <c r="D48" s="4">
        <v>6.101477</v>
      </c>
      <c r="E48" s="4">
        <v>6.1824440000000003</v>
      </c>
      <c r="F48" s="4">
        <v>7.5002430000000002</v>
      </c>
      <c r="G48" s="4">
        <v>7.8772902</v>
      </c>
      <c r="H48" s="4">
        <v>12.413824</v>
      </c>
      <c r="I48" s="4" t="e">
        <v>#N/A</v>
      </c>
      <c r="J48" s="4">
        <v>17.429722000000002</v>
      </c>
      <c r="K48" s="4">
        <v>12.0754</v>
      </c>
      <c r="L48" s="4">
        <v>3.7629128000000001</v>
      </c>
      <c r="M48" s="4">
        <v>10.454214</v>
      </c>
      <c r="N48" s="4">
        <v>5.5693865000000002</v>
      </c>
      <c r="O48" s="4">
        <v>5.2168369999999999</v>
      </c>
      <c r="P48" s="4">
        <v>9.8787900000000004</v>
      </c>
      <c r="Q48" s="4">
        <v>-2.6132046999999998</v>
      </c>
      <c r="R48" s="4">
        <v>5.6878447999999997</v>
      </c>
      <c r="S48" s="4">
        <v>6.4808009999999996</v>
      </c>
      <c r="T48" s="4">
        <v>7.7296614999999997</v>
      </c>
      <c r="U48" s="4">
        <v>2.1250844</v>
      </c>
      <c r="V48" s="4">
        <v>-5.4179430000000002</v>
      </c>
      <c r="W48" s="4">
        <v>7.8800679999999996</v>
      </c>
      <c r="X48" s="4">
        <v>5.5838942999999999</v>
      </c>
      <c r="Y48" s="4" t="e">
        <v>#N/A</v>
      </c>
      <c r="Z48" s="4">
        <v>-10.7727165</v>
      </c>
      <c r="AA48" s="4" t="e">
        <v>#N/A</v>
      </c>
      <c r="AB48" s="4">
        <v>3.3880115000000002</v>
      </c>
      <c r="AC48" s="4">
        <v>4.2176247</v>
      </c>
      <c r="AD48" s="4">
        <v>7.2878720000000001</v>
      </c>
      <c r="AE48" s="4">
        <v>1.5980482</v>
      </c>
      <c r="AF48" s="13"/>
      <c r="AG48" s="13"/>
      <c r="AH48" s="13"/>
      <c r="AI48" s="13"/>
      <c r="AJ48" s="13"/>
      <c r="AK48" s="13"/>
      <c r="AL48" s="13"/>
    </row>
    <row r="49" spans="1:38" x14ac:dyDescent="0.3">
      <c r="A49" s="2">
        <v>43693</v>
      </c>
      <c r="B49" s="4">
        <v>-4.5008363999999998</v>
      </c>
      <c r="C49" s="4">
        <v>-0.35207272000000001</v>
      </c>
      <c r="D49" s="4">
        <v>1.364851</v>
      </c>
      <c r="E49" s="4">
        <v>2.2324085</v>
      </c>
      <c r="F49" s="4">
        <v>-10.812974000000001</v>
      </c>
      <c r="G49" s="4">
        <v>-3.6426961000000002</v>
      </c>
      <c r="H49" s="4">
        <v>-9.8802990000000008</v>
      </c>
      <c r="I49" s="4" t="e">
        <v>#N/A</v>
      </c>
      <c r="J49" s="4">
        <v>-12.853628</v>
      </c>
      <c r="K49" s="4">
        <v>-2.34375</v>
      </c>
      <c r="L49" s="4">
        <v>-6.1818894999999996</v>
      </c>
      <c r="M49" s="4">
        <v>-8.5650919999999999</v>
      </c>
      <c r="N49" s="4">
        <v>-6.4280749999999998</v>
      </c>
      <c r="O49" s="4">
        <v>-1.0614991</v>
      </c>
      <c r="P49" s="4">
        <v>-9.9834619999999994</v>
      </c>
      <c r="Q49" s="4">
        <v>2.1561623000000001</v>
      </c>
      <c r="R49" s="4">
        <v>-0.46133400000000002</v>
      </c>
      <c r="S49" s="4">
        <v>-0.81700680000000003</v>
      </c>
      <c r="T49" s="4">
        <v>-17.265499999999999</v>
      </c>
      <c r="U49" s="4">
        <v>-8.9248239999999992</v>
      </c>
      <c r="V49" s="4">
        <v>-0.86037516999999997</v>
      </c>
      <c r="W49" s="4">
        <v>-2.3338616000000001</v>
      </c>
      <c r="X49" s="4">
        <v>-6.2643823999999997</v>
      </c>
      <c r="Y49" s="4" t="e">
        <v>#N/A</v>
      </c>
      <c r="Z49" s="4">
        <v>-6.8392157999999998</v>
      </c>
      <c r="AA49" s="4" t="e">
        <v>#N/A</v>
      </c>
      <c r="AB49" s="4">
        <v>-6.7609490000000001</v>
      </c>
      <c r="AC49" s="4">
        <v>3.5033821999999999</v>
      </c>
      <c r="AD49" s="4">
        <v>-6.2966943000000004</v>
      </c>
      <c r="AE49" s="4">
        <v>-10.630630999999999</v>
      </c>
      <c r="AF49" s="13"/>
      <c r="AG49" s="13"/>
      <c r="AH49" s="13"/>
      <c r="AI49" s="13"/>
      <c r="AJ49" s="13"/>
      <c r="AK49" s="13"/>
      <c r="AL49" s="13"/>
    </row>
    <row r="50" spans="1:38" x14ac:dyDescent="0.3">
      <c r="A50" s="2">
        <v>43724</v>
      </c>
      <c r="B50" s="4">
        <v>13.053929999999999</v>
      </c>
      <c r="C50" s="4">
        <v>0.14691352999999999</v>
      </c>
      <c r="D50" s="4">
        <v>6.4890980000000003</v>
      </c>
      <c r="E50" s="4">
        <v>4.4453500000000004</v>
      </c>
      <c r="F50" s="4">
        <v>0.85184574000000002</v>
      </c>
      <c r="G50" s="4">
        <v>5.4350256999999997</v>
      </c>
      <c r="H50" s="4">
        <v>1.3718009</v>
      </c>
      <c r="I50" s="4" t="e">
        <v>#N/A</v>
      </c>
      <c r="J50" s="4">
        <v>10.398293000000001</v>
      </c>
      <c r="K50" s="4">
        <v>6.2000035999999996</v>
      </c>
      <c r="L50" s="4">
        <v>5.312443</v>
      </c>
      <c r="M50" s="4">
        <v>-0.83971024000000005</v>
      </c>
      <c r="N50" s="4">
        <v>10.620129</v>
      </c>
      <c r="O50" s="4">
        <v>2.2833942999999999</v>
      </c>
      <c r="P50" s="4">
        <v>6.1887382999999998</v>
      </c>
      <c r="Q50" s="4">
        <v>-0.35287738000000002</v>
      </c>
      <c r="R50" s="4">
        <v>-1.1894703</v>
      </c>
      <c r="S50" s="4">
        <v>-0.10205507</v>
      </c>
      <c r="T50" s="4">
        <v>-2.8104304999999998</v>
      </c>
      <c r="U50" s="4">
        <v>7.9502224999999997</v>
      </c>
      <c r="V50" s="4">
        <v>-0.65246820000000005</v>
      </c>
      <c r="W50" s="4">
        <v>5.5537105000000002</v>
      </c>
      <c r="X50" s="4">
        <v>14.113187999999999</v>
      </c>
      <c r="Y50" s="4" t="e">
        <v>#N/A</v>
      </c>
      <c r="Z50" s="4">
        <v>9.545242</v>
      </c>
      <c r="AA50" s="4" t="e">
        <v>#N/A</v>
      </c>
      <c r="AB50" s="4">
        <v>12.182259999999999</v>
      </c>
      <c r="AC50" s="4">
        <v>0.47826766999999998</v>
      </c>
      <c r="AD50" s="4">
        <v>7.2892903999999996</v>
      </c>
      <c r="AE50" s="4">
        <v>8.8709720000000001</v>
      </c>
      <c r="AF50" s="13"/>
      <c r="AG50" s="13"/>
      <c r="AH50" s="13"/>
      <c r="AI50" s="13"/>
      <c r="AJ50" s="13"/>
      <c r="AK50" s="13"/>
      <c r="AL50" s="13"/>
    </row>
    <row r="51" spans="1:38" x14ac:dyDescent="0.3">
      <c r="A51" s="2">
        <v>43754</v>
      </c>
      <c r="B51" s="4">
        <v>7.7687263</v>
      </c>
      <c r="C51" s="4">
        <v>2.9927372999999999</v>
      </c>
      <c r="D51" s="4">
        <v>6.5802693000000003</v>
      </c>
      <c r="E51" s="4">
        <v>0.92316865999999997</v>
      </c>
      <c r="F51" s="4">
        <v>-1.6821027</v>
      </c>
      <c r="G51" s="4">
        <v>0.86930989999999997</v>
      </c>
      <c r="H51" s="4">
        <v>1.7882108999999999</v>
      </c>
      <c r="I51" s="4" t="e">
        <v>#N/A</v>
      </c>
      <c r="J51" s="4">
        <v>6.9766399999999997</v>
      </c>
      <c r="K51" s="4">
        <v>12.518919</v>
      </c>
      <c r="L51" s="4">
        <v>-0.49446224999999999</v>
      </c>
      <c r="M51" s="4">
        <v>5.6190014000000001</v>
      </c>
      <c r="N51" s="4">
        <v>1.2421012</v>
      </c>
      <c r="O51" s="4">
        <v>3.3313036</v>
      </c>
      <c r="P51" s="4">
        <v>-4.5008660000000003</v>
      </c>
      <c r="Q51" s="4">
        <v>-1.9794761999999999</v>
      </c>
      <c r="R51" s="4">
        <v>0.99936723999999999</v>
      </c>
      <c r="S51" s="4">
        <v>1.6542076999999999</v>
      </c>
      <c r="T51" s="4">
        <v>-2.7218103</v>
      </c>
      <c r="U51" s="4">
        <v>-7.4596524000000004</v>
      </c>
      <c r="V51" s="4">
        <v>4.3461559999999997</v>
      </c>
      <c r="W51" s="4">
        <v>3.4950972</v>
      </c>
      <c r="X51" s="4">
        <v>2.1256328</v>
      </c>
      <c r="Y51" s="4" t="e">
        <v>#N/A</v>
      </c>
      <c r="Z51" s="4">
        <v>7.4472665999999998</v>
      </c>
      <c r="AA51" s="4" t="e">
        <v>#N/A</v>
      </c>
      <c r="AB51" s="4">
        <v>0.13276339000000001</v>
      </c>
      <c r="AC51" s="4">
        <v>-1.8538654000000001</v>
      </c>
      <c r="AD51" s="4">
        <v>8.4306239999999999</v>
      </c>
      <c r="AE51" s="4">
        <v>0.92592240000000003</v>
      </c>
      <c r="AF51" s="13"/>
      <c r="AG51" s="13"/>
      <c r="AH51" s="13"/>
      <c r="AI51" s="13"/>
      <c r="AJ51" s="13"/>
      <c r="AK51" s="13"/>
      <c r="AL51" s="13"/>
    </row>
    <row r="52" spans="1:38" x14ac:dyDescent="0.3">
      <c r="A52" s="2">
        <v>43784</v>
      </c>
      <c r="B52" s="4">
        <v>5.1387549999999997</v>
      </c>
      <c r="C52" s="4">
        <v>6.8086266999999996</v>
      </c>
      <c r="D52" s="4">
        <v>13.729918</v>
      </c>
      <c r="E52" s="4">
        <v>7.2839856000000003</v>
      </c>
      <c r="F52" s="4">
        <v>-2.1345556000000001</v>
      </c>
      <c r="G52" s="4">
        <v>8.4685210000000009</v>
      </c>
      <c r="H52" s="4">
        <v>2.9279947000000002</v>
      </c>
      <c r="I52" s="4" t="e">
        <v>#N/A</v>
      </c>
      <c r="J52" s="4">
        <v>35.580382999999998</v>
      </c>
      <c r="K52" s="4">
        <v>3.5413146000000002</v>
      </c>
      <c r="L52" s="4">
        <v>4.9930810000000001</v>
      </c>
      <c r="M52" s="4">
        <v>0.96634626000000001</v>
      </c>
      <c r="N52" s="4">
        <v>8.2302809999999997</v>
      </c>
      <c r="O52" s="4">
        <v>-0.46055317000000001</v>
      </c>
      <c r="P52" s="4">
        <v>-3.3232629999999999</v>
      </c>
      <c r="Q52" s="4">
        <v>5.4612517</v>
      </c>
      <c r="R52" s="4">
        <v>1.2368916999999999</v>
      </c>
      <c r="S52" s="4">
        <v>0.90200899999999995</v>
      </c>
      <c r="T52" s="4">
        <v>3.0564426999999998</v>
      </c>
      <c r="U52" s="4">
        <v>2.6536344999999999</v>
      </c>
      <c r="V52" s="4">
        <v>-0.17015337999999999</v>
      </c>
      <c r="W52" s="4">
        <v>1.8556595</v>
      </c>
      <c r="X52" s="4">
        <v>0.58922770000000002</v>
      </c>
      <c r="Y52" s="4" t="e">
        <v>#N/A</v>
      </c>
      <c r="Z52" s="4">
        <v>18.568563000000001</v>
      </c>
      <c r="AA52" s="4" t="e">
        <v>#N/A</v>
      </c>
      <c r="AB52" s="4">
        <v>9.1481569999999994</v>
      </c>
      <c r="AC52" s="4">
        <v>3.2169699999999999</v>
      </c>
      <c r="AD52" s="4">
        <v>5.9171557000000004</v>
      </c>
      <c r="AE52" s="4">
        <v>2.935791</v>
      </c>
      <c r="AF52" s="13"/>
      <c r="AG52" s="13"/>
      <c r="AH52" s="13"/>
      <c r="AI52" s="13"/>
      <c r="AJ52" s="13"/>
      <c r="AK52" s="13"/>
      <c r="AL52" s="13"/>
    </row>
    <row r="53" spans="1:38" x14ac:dyDescent="0.3">
      <c r="A53" s="2">
        <v>43815</v>
      </c>
      <c r="B53" s="4">
        <v>10.345781000000001</v>
      </c>
      <c r="C53" s="4">
        <v>4.0609120000000001</v>
      </c>
      <c r="D53" s="4">
        <v>5.3055285999999997</v>
      </c>
      <c r="E53" s="4">
        <v>2.0366787999999998</v>
      </c>
      <c r="F53" s="4">
        <v>1.7085433000000001</v>
      </c>
      <c r="G53" s="4">
        <v>3.266108</v>
      </c>
      <c r="H53" s="4">
        <v>1.4454126</v>
      </c>
      <c r="I53" s="4" t="e">
        <v>#N/A</v>
      </c>
      <c r="J53" s="4">
        <v>8.3283539999999991</v>
      </c>
      <c r="K53" s="4">
        <v>9.4462510000000002</v>
      </c>
      <c r="L53" s="4">
        <v>3.2356381000000001</v>
      </c>
      <c r="M53" s="4">
        <v>-4.306978</v>
      </c>
      <c r="N53" s="4">
        <v>6.0294866999999996</v>
      </c>
      <c r="O53" s="4">
        <v>1.8578171999999999</v>
      </c>
      <c r="P53" s="4">
        <v>12.437498</v>
      </c>
      <c r="Q53" s="4">
        <v>8.5343250000000008</v>
      </c>
      <c r="R53" s="4">
        <v>3.5990476999999998</v>
      </c>
      <c r="S53" s="4">
        <v>5.7625175000000004</v>
      </c>
      <c r="T53" s="4">
        <v>3.1115412999999998</v>
      </c>
      <c r="U53" s="4">
        <v>1.1706829000000001</v>
      </c>
      <c r="V53" s="4">
        <v>5.8039904</v>
      </c>
      <c r="W53" s="4">
        <v>-3.3458470999999999</v>
      </c>
      <c r="X53" s="4">
        <v>-8.5932490000000001</v>
      </c>
      <c r="Y53" s="4" t="e">
        <v>#N/A</v>
      </c>
      <c r="Z53" s="4">
        <v>0.90262889999999996</v>
      </c>
      <c r="AA53" s="4" t="e">
        <v>#N/A</v>
      </c>
      <c r="AB53" s="4">
        <v>5.9482336</v>
      </c>
      <c r="AC53" s="4">
        <v>4.1645884999999998</v>
      </c>
      <c r="AD53" s="4">
        <v>1.8621922</v>
      </c>
      <c r="AE53" s="4">
        <v>2.1390319999999998</v>
      </c>
      <c r="AF53" s="13"/>
      <c r="AG53" s="13"/>
      <c r="AH53" s="13"/>
      <c r="AI53" s="13"/>
      <c r="AJ53" s="13"/>
      <c r="AK53" s="13"/>
      <c r="AL53" s="13"/>
    </row>
    <row r="54" spans="1:38" x14ac:dyDescent="0.3">
      <c r="A54" s="2">
        <v>43846</v>
      </c>
      <c r="B54" s="4">
        <v>10.561847999999999</v>
      </c>
      <c r="C54" s="4">
        <v>6.8411229999999996</v>
      </c>
      <c r="D54" s="4">
        <v>12.642037999999999</v>
      </c>
      <c r="E54" s="4">
        <v>6.5745709999999997</v>
      </c>
      <c r="F54" s="4">
        <v>6.1456679999999997</v>
      </c>
      <c r="G54" s="4">
        <v>-4.008216</v>
      </c>
      <c r="H54" s="4">
        <v>12.050331</v>
      </c>
      <c r="I54" s="4">
        <v>-8.9473669999999998</v>
      </c>
      <c r="J54" s="4">
        <v>34.597633000000002</v>
      </c>
      <c r="K54" s="4">
        <v>0.29650926999999999</v>
      </c>
      <c r="L54" s="4">
        <v>1.2695551</v>
      </c>
      <c r="M54" s="4">
        <v>3.1223654999999999</v>
      </c>
      <c r="N54" s="4">
        <v>0.58461430000000003</v>
      </c>
      <c r="O54" s="4">
        <v>-3.8493335000000002</v>
      </c>
      <c r="P54" s="4">
        <v>11.172867</v>
      </c>
      <c r="Q54" s="4">
        <v>15.124129999999999</v>
      </c>
      <c r="R54" s="4">
        <v>7.8984019999999999</v>
      </c>
      <c r="S54" s="4">
        <v>8.0010530000000006</v>
      </c>
      <c r="T54" s="4">
        <v>11.311268999999999</v>
      </c>
      <c r="U54" s="4">
        <v>-1.6857146999999999</v>
      </c>
      <c r="V54" s="4">
        <v>4.5207740000000003</v>
      </c>
      <c r="W54" s="4">
        <v>3.2470226000000002</v>
      </c>
      <c r="X54" s="4">
        <v>6.1661960000000002</v>
      </c>
      <c r="Y54" s="4" t="e">
        <v>#N/A</v>
      </c>
      <c r="Z54" s="4">
        <v>1.1452317000000001</v>
      </c>
      <c r="AA54" s="4">
        <v>9.1542239999999993</v>
      </c>
      <c r="AB54" s="4">
        <v>5.7637689999999998E-2</v>
      </c>
      <c r="AC54" s="4">
        <v>0.40618179999999998</v>
      </c>
      <c r="AD54" s="4">
        <v>11.664199999999999</v>
      </c>
      <c r="AE54" s="4">
        <v>2.094233</v>
      </c>
      <c r="AF54" s="13"/>
      <c r="AG54" s="13"/>
      <c r="AH54" s="13"/>
      <c r="AI54" s="13"/>
      <c r="AJ54" s="13"/>
      <c r="AK54" s="13"/>
      <c r="AL54" s="13"/>
    </row>
    <row r="55" spans="1:38" x14ac:dyDescent="0.3">
      <c r="A55" s="2">
        <v>43875</v>
      </c>
      <c r="B55" s="4">
        <v>16.414259999999999</v>
      </c>
      <c r="C55" s="4">
        <v>11.542403999999999</v>
      </c>
      <c r="D55" s="4">
        <v>3.3282042000000001</v>
      </c>
      <c r="E55" s="4">
        <v>4.7284364999999999</v>
      </c>
      <c r="F55" s="4">
        <v>13.681495999999999</v>
      </c>
      <c r="G55" s="4">
        <v>3.4912825000000001</v>
      </c>
      <c r="H55" s="4">
        <v>-3.422469</v>
      </c>
      <c r="I55" s="4">
        <v>-4.3352659999999998</v>
      </c>
      <c r="J55" s="4">
        <v>55.802464000000001</v>
      </c>
      <c r="K55" s="4">
        <v>0.14947653</v>
      </c>
      <c r="L55" s="4">
        <v>-1.2754083000000001</v>
      </c>
      <c r="M55" s="4">
        <v>7.2169304000000004E-2</v>
      </c>
      <c r="N55" s="4">
        <v>0.15300511999999999</v>
      </c>
      <c r="O55" s="4">
        <v>1.7169951999999999</v>
      </c>
      <c r="P55" s="4">
        <v>3.7500024000000001</v>
      </c>
      <c r="Q55" s="4">
        <v>0.30152797999999997</v>
      </c>
      <c r="R55" s="4">
        <v>4.7992945000000002</v>
      </c>
      <c r="S55" s="4">
        <v>6.4470887000000001</v>
      </c>
      <c r="T55" s="4">
        <v>12.338316000000001</v>
      </c>
      <c r="U55" s="4">
        <v>-10.592831</v>
      </c>
      <c r="V55" s="4">
        <v>1.3023019</v>
      </c>
      <c r="W55" s="4">
        <v>5.2622080000000002</v>
      </c>
      <c r="X55" s="4">
        <v>7.0841669999999999</v>
      </c>
      <c r="Y55" s="4" t="e">
        <v>#N/A</v>
      </c>
      <c r="Z55" s="4">
        <v>5.3663489999999996</v>
      </c>
      <c r="AA55" s="4">
        <v>-2.0054637999999998</v>
      </c>
      <c r="AB55" s="4">
        <v>0.37441254000000002</v>
      </c>
      <c r="AC55" s="4">
        <v>0.65262319999999996</v>
      </c>
      <c r="AD55" s="4">
        <v>1.8121958</v>
      </c>
      <c r="AE55" s="4">
        <v>-5.6410254999999996</v>
      </c>
      <c r="AF55" s="13"/>
      <c r="AG55" s="13"/>
      <c r="AH55" s="13"/>
      <c r="AI55" s="13"/>
      <c r="AJ55" s="13"/>
      <c r="AK55" s="13"/>
      <c r="AL55" s="13"/>
    </row>
    <row r="56" spans="1:38" x14ac:dyDescent="0.3">
      <c r="A56" s="2">
        <v>43906</v>
      </c>
      <c r="B56" s="4">
        <v>-32.183860000000003</v>
      </c>
      <c r="C56" s="4">
        <v>-26.739263999999999</v>
      </c>
      <c r="D56" s="4">
        <v>-25.462378000000001</v>
      </c>
      <c r="E56" s="4">
        <v>-29.348862</v>
      </c>
      <c r="F56" s="4">
        <v>-20.878081999999999</v>
      </c>
      <c r="G56" s="4">
        <v>-40.969880000000003</v>
      </c>
      <c r="H56" s="4">
        <v>-31.828367</v>
      </c>
      <c r="I56" s="4">
        <v>-16.012080000000001</v>
      </c>
      <c r="J56" s="4">
        <v>-44.368343000000003</v>
      </c>
      <c r="K56" s="4">
        <v>-17.462688</v>
      </c>
      <c r="L56" s="4">
        <v>-21.618164</v>
      </c>
      <c r="M56" s="4">
        <v>-22.985399999999998</v>
      </c>
      <c r="N56" s="4">
        <v>-35.719481999999999</v>
      </c>
      <c r="O56" s="4">
        <v>-9.4410000000000007</v>
      </c>
      <c r="P56" s="4">
        <v>-17.638552000000001</v>
      </c>
      <c r="Q56" s="4">
        <v>-8.3191509999999997</v>
      </c>
      <c r="R56" s="4">
        <v>-27.714110000000002</v>
      </c>
      <c r="S56" s="4">
        <v>-30.884295999999999</v>
      </c>
      <c r="T56" s="4">
        <v>-21.44059</v>
      </c>
      <c r="U56" s="4">
        <v>-43.132730000000002</v>
      </c>
      <c r="V56" s="4">
        <v>-14.768713999999999</v>
      </c>
      <c r="W56" s="4">
        <v>-11.036414000000001</v>
      </c>
      <c r="X56" s="4">
        <v>-32.203279999999999</v>
      </c>
      <c r="Y56" s="4" t="e">
        <v>#N/A</v>
      </c>
      <c r="Z56" s="4">
        <v>-21.031374</v>
      </c>
      <c r="AA56" s="4">
        <v>-16.604649999999999</v>
      </c>
      <c r="AB56" s="4">
        <v>-40.954419999999999</v>
      </c>
      <c r="AC56" s="4">
        <v>-13.98446</v>
      </c>
      <c r="AD56" s="4">
        <v>-20.873785000000002</v>
      </c>
      <c r="AE56" s="4">
        <v>-7.6086999999999998</v>
      </c>
      <c r="AF56" s="13"/>
      <c r="AG56" s="13"/>
      <c r="AH56" s="13"/>
      <c r="AI56" s="13"/>
      <c r="AJ56" s="13"/>
      <c r="AK56" s="13"/>
      <c r="AL56" s="13"/>
    </row>
    <row r="57" spans="1:38" x14ac:dyDescent="0.3">
      <c r="A57" s="2">
        <v>43937</v>
      </c>
      <c r="B57" s="4">
        <v>50.050925999999997</v>
      </c>
      <c r="C57" s="4">
        <v>30.734014999999999</v>
      </c>
      <c r="D57" s="4">
        <v>18.364227</v>
      </c>
      <c r="E57" s="4">
        <v>17.188262999999999</v>
      </c>
      <c r="F57" s="4">
        <v>42.568134000000001</v>
      </c>
      <c r="G57" s="4">
        <v>40.024030000000003</v>
      </c>
      <c r="H57" s="4">
        <v>20.710909000000001</v>
      </c>
      <c r="I57" s="4">
        <v>8.1850050000000003</v>
      </c>
      <c r="J57" s="4">
        <v>67.436599999999999</v>
      </c>
      <c r="K57" s="4">
        <v>4.6611666999999999</v>
      </c>
      <c r="L57" s="4">
        <v>5.7321309999999999</v>
      </c>
      <c r="M57" s="4">
        <v>26.280964000000001</v>
      </c>
      <c r="N57" s="4">
        <v>-0.10737777</v>
      </c>
      <c r="O57" s="4">
        <v>24.511265000000002</v>
      </c>
      <c r="P57" s="4">
        <v>19.016970000000001</v>
      </c>
      <c r="Q57" s="4">
        <v>19.593440999999999</v>
      </c>
      <c r="R57" s="4">
        <v>6.8482399999999997</v>
      </c>
      <c r="S57" s="4">
        <v>4.8692107</v>
      </c>
      <c r="T57" s="4">
        <v>46.958244000000001</v>
      </c>
      <c r="U57" s="4">
        <v>13.511157000000001</v>
      </c>
      <c r="V57" s="4">
        <v>17.729876999999998</v>
      </c>
      <c r="W57" s="4">
        <v>13.553214000000001</v>
      </c>
      <c r="X57" s="4">
        <v>21.150577999999999</v>
      </c>
      <c r="Y57" s="4" t="e">
        <v>#N/A</v>
      </c>
      <c r="Z57" s="4">
        <v>11.803043000000001</v>
      </c>
      <c r="AA57" s="4">
        <v>13.106525</v>
      </c>
      <c r="AB57" s="4">
        <v>4.7945140000000004</v>
      </c>
      <c r="AC57" s="4">
        <v>11.981571000000001</v>
      </c>
      <c r="AD57" s="4">
        <v>0.94581839999999995</v>
      </c>
      <c r="AE57" s="4">
        <v>-0.19607543999999999</v>
      </c>
      <c r="AF57" s="13"/>
      <c r="AG57" s="13"/>
      <c r="AH57" s="13"/>
      <c r="AI57" s="13"/>
      <c r="AJ57" s="13"/>
      <c r="AK57" s="13"/>
      <c r="AL57" s="13"/>
    </row>
    <row r="58" spans="1:38" x14ac:dyDescent="0.3">
      <c r="A58" s="2">
        <v>43966</v>
      </c>
      <c r="B58" s="4">
        <v>15.24601</v>
      </c>
      <c r="C58" s="4">
        <v>3.4568547999999999</v>
      </c>
      <c r="D58" s="4">
        <v>7.6157450000000004</v>
      </c>
      <c r="E58" s="4">
        <v>9.1957450000000005</v>
      </c>
      <c r="F58" s="4">
        <v>6.6030025000000006E-2</v>
      </c>
      <c r="G58" s="4">
        <v>0.82077979999999995</v>
      </c>
      <c r="H58" s="4">
        <v>19.648230000000002</v>
      </c>
      <c r="I58" s="4">
        <v>4.6666740000000004</v>
      </c>
      <c r="J58" s="4">
        <v>7.2409033999999997</v>
      </c>
      <c r="K58" s="4">
        <v>4.0139674999999997</v>
      </c>
      <c r="L58" s="4">
        <v>-9.95425</v>
      </c>
      <c r="M58" s="4">
        <v>-1.4525174999999999</v>
      </c>
      <c r="N58" s="4">
        <v>-1.6374648000000001</v>
      </c>
      <c r="O58" s="4">
        <v>-4.407203</v>
      </c>
      <c r="P58" s="4">
        <v>3.8348078999999999</v>
      </c>
      <c r="Q58" s="4">
        <v>3.3891081999999999</v>
      </c>
      <c r="R58" s="4">
        <v>13.163924</v>
      </c>
      <c r="S58" s="4">
        <v>13.041019</v>
      </c>
      <c r="T58" s="4">
        <v>3.4200906999999998</v>
      </c>
      <c r="U58" s="4">
        <v>9.3951229999999999</v>
      </c>
      <c r="V58" s="4">
        <v>0.51447153000000001</v>
      </c>
      <c r="W58" s="4">
        <v>-6.7355274999999999</v>
      </c>
      <c r="X58" s="4">
        <v>19.754814</v>
      </c>
      <c r="Y58" s="4" t="e">
        <v>#N/A</v>
      </c>
      <c r="Z58" s="4">
        <v>10.811138</v>
      </c>
      <c r="AA58" s="4">
        <v>-2.9092730000000002</v>
      </c>
      <c r="AB58" s="4">
        <v>9.3376639999999997E-2</v>
      </c>
      <c r="AC58" s="4">
        <v>-5.0461054000000001</v>
      </c>
      <c r="AD58" s="4">
        <v>-2.3469388000000002</v>
      </c>
      <c r="AE58" s="4">
        <v>-1.375246</v>
      </c>
      <c r="AF58" s="13"/>
      <c r="AG58" s="13"/>
      <c r="AH58" s="13"/>
      <c r="AI58" s="13"/>
      <c r="AJ58" s="13"/>
      <c r="AK58" s="13"/>
      <c r="AL58" s="13"/>
    </row>
    <row r="59" spans="1:38" x14ac:dyDescent="0.3">
      <c r="A59" s="2">
        <v>43998</v>
      </c>
      <c r="B59" s="4">
        <v>6.8531870000000001</v>
      </c>
      <c r="C59" s="4">
        <v>5.9738635999999996</v>
      </c>
      <c r="D59" s="4">
        <v>14.419423999999999</v>
      </c>
      <c r="E59" s="4">
        <v>5.3464413000000004</v>
      </c>
      <c r="F59" s="4">
        <v>8.5273269999999997</v>
      </c>
      <c r="G59" s="4">
        <v>19.319534000000001</v>
      </c>
      <c r="H59" s="4">
        <v>11.746014000000001</v>
      </c>
      <c r="I59" s="4">
        <v>4.767525</v>
      </c>
      <c r="J59" s="4">
        <v>22.893751000000002</v>
      </c>
      <c r="K59" s="4">
        <v>5.704701</v>
      </c>
      <c r="L59" s="4">
        <v>7.7104926000000003</v>
      </c>
      <c r="M59" s="4">
        <v>3.1557083000000001</v>
      </c>
      <c r="N59" s="4">
        <v>18.812571999999999</v>
      </c>
      <c r="O59" s="4">
        <v>-4.9944519999999999</v>
      </c>
      <c r="P59" s="4">
        <v>6.5526960000000001</v>
      </c>
      <c r="Q59" s="4">
        <v>2.813542</v>
      </c>
      <c r="R59" s="4">
        <v>5.1174400000000002</v>
      </c>
      <c r="S59" s="4">
        <v>9.1560954999999993</v>
      </c>
      <c r="T59" s="4">
        <v>-3.9763093</v>
      </c>
      <c r="U59" s="4">
        <v>14.761901</v>
      </c>
      <c r="V59" s="4">
        <v>-3.3032238</v>
      </c>
      <c r="W59" s="4">
        <v>0.71855782999999995</v>
      </c>
      <c r="X59" s="4">
        <v>5.0615189999999997</v>
      </c>
      <c r="Y59" s="4" t="e">
        <v>#N/A</v>
      </c>
      <c r="Z59" s="4">
        <v>5.8979153999999996</v>
      </c>
      <c r="AA59" s="4">
        <v>8.2783110000000004</v>
      </c>
      <c r="AB59" s="4">
        <v>21.144653000000002</v>
      </c>
      <c r="AC59" s="4">
        <v>3.0712842999999999</v>
      </c>
      <c r="AD59" s="4">
        <v>8.8819269999999992</v>
      </c>
      <c r="AE59" s="4">
        <v>1.9920348999999999</v>
      </c>
      <c r="AF59" s="13"/>
      <c r="AG59" s="13"/>
      <c r="AH59" s="13"/>
      <c r="AI59" s="13"/>
      <c r="AJ59" s="13"/>
      <c r="AK59" s="13"/>
      <c r="AL59" s="13"/>
    </row>
    <row r="60" spans="1:38" x14ac:dyDescent="0.3">
      <c r="A60" s="2">
        <v>44028</v>
      </c>
      <c r="B60" s="4">
        <v>11.757744000000001</v>
      </c>
      <c r="C60" s="4">
        <v>5.3468942999999998</v>
      </c>
      <c r="D60" s="4">
        <v>9.6597430000000006</v>
      </c>
      <c r="E60" s="4">
        <v>4.7322154000000003</v>
      </c>
      <c r="F60" s="4">
        <v>14.707077</v>
      </c>
      <c r="G60" s="4">
        <v>1.2751102000000001</v>
      </c>
      <c r="H60" s="4">
        <v>2.2406101</v>
      </c>
      <c r="I60" s="4">
        <v>2.6113748999999999</v>
      </c>
      <c r="J60" s="4">
        <v>52.794434000000003</v>
      </c>
      <c r="K60" s="4">
        <v>14.394223999999999</v>
      </c>
      <c r="L60" s="4">
        <v>4.7778369999999999</v>
      </c>
      <c r="M60" s="4">
        <v>2.6821852000000002</v>
      </c>
      <c r="N60" s="4">
        <v>-1.0568379999999999</v>
      </c>
      <c r="O60" s="4">
        <v>10.488915</v>
      </c>
      <c r="P60" s="4">
        <v>14.304829</v>
      </c>
      <c r="Q60" s="4">
        <v>0.78797340000000005</v>
      </c>
      <c r="R60" s="4">
        <v>0.32143592999999998</v>
      </c>
      <c r="S60" s="4">
        <v>-1.5538156000000001</v>
      </c>
      <c r="T60" s="4">
        <v>20.924949999999999</v>
      </c>
      <c r="U60" s="4">
        <v>-8.1327859999999994</v>
      </c>
      <c r="V60" s="4">
        <v>3.3157945</v>
      </c>
      <c r="W60" s="4">
        <v>8.2658649999999998</v>
      </c>
      <c r="X60" s="4">
        <v>3.2526492999999999</v>
      </c>
      <c r="Y60" s="4" t="e">
        <v>#N/A</v>
      </c>
      <c r="Z60" s="4">
        <v>5.2597759999999996</v>
      </c>
      <c r="AA60" s="4">
        <v>9.380865</v>
      </c>
      <c r="AB60" s="4">
        <v>-7.2480560000000001</v>
      </c>
      <c r="AC60" s="4">
        <v>5.6124687</v>
      </c>
      <c r="AD60" s="4">
        <v>3.9605736999999999</v>
      </c>
      <c r="AE60" s="4">
        <v>0.12208223</v>
      </c>
      <c r="AF60" s="13"/>
      <c r="AG60" s="13"/>
      <c r="AH60" s="13"/>
      <c r="AI60" s="13"/>
      <c r="AJ60" s="13"/>
      <c r="AK60" s="13"/>
      <c r="AL60" s="13"/>
    </row>
    <row r="61" spans="1:38" x14ac:dyDescent="0.3">
      <c r="A61" s="2">
        <v>44057</v>
      </c>
      <c r="B61" s="4">
        <v>14.10247</v>
      </c>
      <c r="C61" s="4">
        <v>2.4421333999999999</v>
      </c>
      <c r="D61" s="4">
        <v>19.267009999999999</v>
      </c>
      <c r="E61" s="4">
        <v>-0.67924859999999998</v>
      </c>
      <c r="F61" s="4">
        <v>4.9375057</v>
      </c>
      <c r="G61" s="4">
        <v>5.2932499999999996</v>
      </c>
      <c r="H61" s="4">
        <v>8.4298369999999991</v>
      </c>
      <c r="I61" s="4">
        <v>1.3638139</v>
      </c>
      <c r="J61" s="4">
        <v>10.000396</v>
      </c>
      <c r="K61" s="4">
        <v>19.440556000000001</v>
      </c>
      <c r="L61" s="4">
        <v>10.444487000000001</v>
      </c>
      <c r="M61" s="4">
        <v>-2.9021859999999999</v>
      </c>
      <c r="N61" s="4">
        <v>2.3997663999999999</v>
      </c>
      <c r="O61" s="4">
        <v>0.71337223000000005</v>
      </c>
      <c r="P61" s="4">
        <v>-1.2670636</v>
      </c>
      <c r="Q61" s="4">
        <v>-8.5889819999999997</v>
      </c>
      <c r="R61" s="4">
        <v>1.7770410000000001</v>
      </c>
      <c r="S61" s="4">
        <v>9.1698649999999997</v>
      </c>
      <c r="T61" s="4">
        <v>-8.4775980000000004</v>
      </c>
      <c r="U61" s="4">
        <v>-0.51390530000000001</v>
      </c>
      <c r="V61" s="4">
        <v>-0.67671539999999997</v>
      </c>
      <c r="W61" s="4">
        <v>3.2901286999999999</v>
      </c>
      <c r="X61" s="4">
        <v>8.7066060000000007</v>
      </c>
      <c r="Y61" s="4" t="e">
        <v>#N/A</v>
      </c>
      <c r="Z61" s="4">
        <v>-4.8538804000000004</v>
      </c>
      <c r="AA61" s="4">
        <v>5.8319089999999996</v>
      </c>
      <c r="AB61" s="4">
        <v>10.614288</v>
      </c>
      <c r="AC61" s="4">
        <v>8.9665999999999997</v>
      </c>
      <c r="AD61" s="4">
        <v>7.8066944999999999</v>
      </c>
      <c r="AE61" s="4">
        <v>-3.0991732999999999</v>
      </c>
      <c r="AF61" s="13"/>
      <c r="AG61" s="13"/>
      <c r="AH61" s="13"/>
      <c r="AI61" s="13"/>
      <c r="AJ61" s="13"/>
      <c r="AK61" s="13"/>
      <c r="AL61" s="13"/>
    </row>
    <row r="62" spans="1:38" x14ac:dyDescent="0.3">
      <c r="A62" s="2">
        <v>44090</v>
      </c>
      <c r="B62" s="4">
        <v>8.2507970000000004</v>
      </c>
      <c r="C62" s="4">
        <v>-1.6042590000000001</v>
      </c>
      <c r="D62" s="4">
        <v>-2.4171649999999998</v>
      </c>
      <c r="E62" s="4">
        <v>0.49580336000000003</v>
      </c>
      <c r="F62" s="4">
        <v>-2.2210717</v>
      </c>
      <c r="G62" s="4">
        <v>11.963892</v>
      </c>
      <c r="H62" s="4">
        <v>0.87275504999999998</v>
      </c>
      <c r="I62" s="4">
        <v>8.2089540000000003</v>
      </c>
      <c r="J62" s="4">
        <v>33.809089999999998</v>
      </c>
      <c r="K62" s="4">
        <v>7.2599530000000003</v>
      </c>
      <c r="L62" s="4">
        <v>4.0908217000000002</v>
      </c>
      <c r="M62" s="4">
        <v>11.49447</v>
      </c>
      <c r="N62" s="4">
        <v>-2.6462317</v>
      </c>
      <c r="O62" s="4">
        <v>2.7601838000000001</v>
      </c>
      <c r="P62" s="4">
        <v>5.5281399999999996</v>
      </c>
      <c r="Q62" s="4">
        <v>0.57965520000000004</v>
      </c>
      <c r="R62" s="4">
        <v>4.3175340000000002</v>
      </c>
      <c r="S62" s="4">
        <v>4.6052694000000001</v>
      </c>
      <c r="T62" s="4">
        <v>0.24446249</v>
      </c>
      <c r="U62" s="4">
        <v>-12.476850000000001</v>
      </c>
      <c r="V62" s="4">
        <v>0.77245235000000001</v>
      </c>
      <c r="W62" s="4">
        <v>2.2154212000000002</v>
      </c>
      <c r="X62" s="4">
        <v>0.90926885999999996</v>
      </c>
      <c r="Y62" s="4" t="e">
        <v>#N/A</v>
      </c>
      <c r="Z62" s="4">
        <v>-5.5643200000000004</v>
      </c>
      <c r="AA62" s="4">
        <v>10.615885</v>
      </c>
      <c r="AB62" s="4">
        <v>-2.6083112000000002</v>
      </c>
      <c r="AC62" s="4">
        <v>1.9244908999999999</v>
      </c>
      <c r="AD62" s="4">
        <v>5.1724195000000002</v>
      </c>
      <c r="AE62" s="4">
        <v>-9.1684400000000004</v>
      </c>
      <c r="AF62" s="13"/>
      <c r="AG62" s="13"/>
      <c r="AH62" s="13"/>
      <c r="AI62" s="13"/>
      <c r="AJ62" s="13"/>
      <c r="AK62" s="13"/>
      <c r="AL62" s="13"/>
    </row>
    <row r="63" spans="1:38" x14ac:dyDescent="0.3">
      <c r="A63" s="2">
        <v>44120</v>
      </c>
      <c r="B63" s="4">
        <v>10.363984</v>
      </c>
      <c r="C63" s="4">
        <v>7.1250916000000002</v>
      </c>
      <c r="D63" s="4">
        <v>6.1446547999999996</v>
      </c>
      <c r="E63" s="4">
        <v>3.6776900000000001</v>
      </c>
      <c r="F63" s="4">
        <v>6.3223960000000003</v>
      </c>
      <c r="G63" s="4">
        <v>4.1162013999999996</v>
      </c>
      <c r="H63" s="4">
        <v>0.91453790000000001</v>
      </c>
      <c r="I63" s="4">
        <v>-1.2413799999999999</v>
      </c>
      <c r="J63" s="4">
        <v>-0.47311186999999999</v>
      </c>
      <c r="K63" s="4">
        <v>-1.4186025</v>
      </c>
      <c r="L63" s="4">
        <v>-3.4974216999999999</v>
      </c>
      <c r="M63" s="4">
        <v>0.16350745999999999</v>
      </c>
      <c r="N63" s="4">
        <v>2.7406693</v>
      </c>
      <c r="O63" s="4">
        <v>6.2013864999999999</v>
      </c>
      <c r="P63" s="4">
        <v>4.2095304000000002</v>
      </c>
      <c r="Q63" s="4">
        <v>-3.2061576999999999</v>
      </c>
      <c r="R63" s="4">
        <v>-2.3741066000000002</v>
      </c>
      <c r="S63" s="4">
        <v>-0.60163140000000004</v>
      </c>
      <c r="T63" s="4">
        <v>9.6990820000000006</v>
      </c>
      <c r="U63" s="4">
        <v>-9.8122229999999995</v>
      </c>
      <c r="V63" s="4">
        <v>-0.20214915</v>
      </c>
      <c r="W63" s="4">
        <v>10.999907</v>
      </c>
      <c r="X63" s="4">
        <v>2.1411061</v>
      </c>
      <c r="Y63" s="4" t="e">
        <v>#N/A</v>
      </c>
      <c r="Z63" s="4">
        <v>-2.5921881</v>
      </c>
      <c r="AA63" s="4">
        <v>7.6923130000000004</v>
      </c>
      <c r="AB63" s="4">
        <v>-5.3125023999999996</v>
      </c>
      <c r="AC63" s="4">
        <v>4.8583864999999999</v>
      </c>
      <c r="AD63" s="4">
        <v>-1.8657326999999999</v>
      </c>
      <c r="AE63" s="4">
        <v>3.7558674999999999</v>
      </c>
      <c r="AF63" s="13"/>
      <c r="AG63" s="13"/>
      <c r="AH63" s="13"/>
      <c r="AI63" s="13"/>
      <c r="AJ63" s="13"/>
      <c r="AK63" s="13"/>
      <c r="AL63" s="13"/>
    </row>
    <row r="64" spans="1:38" x14ac:dyDescent="0.3">
      <c r="A64" s="2">
        <v>44151</v>
      </c>
      <c r="B64" s="4">
        <v>-2.1449566</v>
      </c>
      <c r="C64" s="4">
        <v>-1.1062562</v>
      </c>
      <c r="D64" s="4">
        <v>1.2500286</v>
      </c>
      <c r="E64" s="4">
        <v>13.161314000000001</v>
      </c>
      <c r="F64" s="4">
        <v>-4.3282090000000002</v>
      </c>
      <c r="G64" s="4">
        <v>0.57045219999999996</v>
      </c>
      <c r="H64" s="4">
        <v>4.899788</v>
      </c>
      <c r="I64" s="4">
        <v>-0.13322829999999999</v>
      </c>
      <c r="J64" s="4">
        <v>-7.1826577</v>
      </c>
      <c r="K64" s="4">
        <v>7.7950954000000001</v>
      </c>
      <c r="L64" s="4">
        <v>9.9995250000000002</v>
      </c>
      <c r="M64" s="4">
        <v>-5.2081584999999997</v>
      </c>
      <c r="N64" s="4">
        <v>15.5551195</v>
      </c>
      <c r="O64" s="4">
        <v>5.3417086999999999</v>
      </c>
      <c r="P64" s="4">
        <v>7.1813225999999997</v>
      </c>
      <c r="Q64" s="4">
        <v>-3.2797098</v>
      </c>
      <c r="R64" s="4">
        <v>6.3751220000000002</v>
      </c>
      <c r="S64" s="4">
        <v>-1.1638105000000001</v>
      </c>
      <c r="T64" s="4">
        <v>-9.738308</v>
      </c>
      <c r="U64" s="4">
        <v>14.547454999999999</v>
      </c>
      <c r="V64" s="4">
        <v>1.8568515999999999</v>
      </c>
      <c r="W64" s="4">
        <v>-0.26769041999999998</v>
      </c>
      <c r="X64" s="4">
        <v>-2.8123437999999998</v>
      </c>
      <c r="Y64" s="4">
        <v>64.057670000000002</v>
      </c>
      <c r="Z64" s="4">
        <v>14.014149</v>
      </c>
      <c r="AA64" s="4">
        <v>-13.60544</v>
      </c>
      <c r="AB64" s="4">
        <v>13.778877</v>
      </c>
      <c r="AC64" s="4">
        <v>-0.80603360000000002</v>
      </c>
      <c r="AD64" s="4">
        <v>11.428571</v>
      </c>
      <c r="AE64" s="4">
        <v>4.7511340000000004</v>
      </c>
      <c r="AF64" s="13"/>
      <c r="AG64" s="13"/>
      <c r="AH64" s="13"/>
      <c r="AI64" s="13"/>
      <c r="AJ64" s="13"/>
      <c r="AK64" s="13"/>
      <c r="AL64" s="13"/>
    </row>
    <row r="65" spans="1:38" x14ac:dyDescent="0.3">
      <c r="A65" s="2">
        <v>44181</v>
      </c>
      <c r="B65" s="4">
        <v>-1.9888341</v>
      </c>
      <c r="C65" s="4">
        <v>1.2115121</v>
      </c>
      <c r="D65" s="4">
        <v>6.2427162999999997</v>
      </c>
      <c r="E65" s="4">
        <v>-0.94925165</v>
      </c>
      <c r="F65" s="4">
        <v>3.5099863999999998</v>
      </c>
      <c r="G65" s="4">
        <v>11.577951000000001</v>
      </c>
      <c r="H65" s="4">
        <v>-1.1793733</v>
      </c>
      <c r="I65" s="4">
        <v>0.56496860000000004</v>
      </c>
      <c r="J65" s="4">
        <v>52.606032999999996</v>
      </c>
      <c r="K65" s="4">
        <v>5.7851195000000004</v>
      </c>
      <c r="L65" s="4">
        <v>-4.800516</v>
      </c>
      <c r="M65" s="4">
        <v>9.8512649999999997</v>
      </c>
      <c r="N65" s="4">
        <v>2.8729676999999998</v>
      </c>
      <c r="O65" s="4">
        <v>-4.2481840000000002</v>
      </c>
      <c r="P65" s="4">
        <v>-4.2713460000000003</v>
      </c>
      <c r="Q65" s="4">
        <v>22.377132</v>
      </c>
      <c r="R65" s="4">
        <v>-2.0827412999999999</v>
      </c>
      <c r="S65" s="4">
        <v>-0.99865793999999997</v>
      </c>
      <c r="T65" s="4">
        <v>9.5449809999999999</v>
      </c>
      <c r="U65" s="4">
        <v>14.51782</v>
      </c>
      <c r="V65" s="4">
        <v>-8.5705519999999993E-2</v>
      </c>
      <c r="W65" s="4">
        <v>-0.21526217</v>
      </c>
      <c r="X65" s="4">
        <v>-3.036219</v>
      </c>
      <c r="Y65" s="4">
        <v>62.711860000000001</v>
      </c>
      <c r="Z65" s="4">
        <v>6.3847065000000001</v>
      </c>
      <c r="AA65" s="4">
        <v>-1.1811018</v>
      </c>
      <c r="AB65" s="4">
        <v>4.7817945000000002</v>
      </c>
      <c r="AC65" s="4">
        <v>-3.622824</v>
      </c>
      <c r="AD65" s="4">
        <v>11.312222500000001</v>
      </c>
      <c r="AE65" s="4">
        <v>0.86393355999999999</v>
      </c>
      <c r="AF65" s="13"/>
      <c r="AG65" s="13"/>
      <c r="AH65" s="13"/>
      <c r="AI65" s="13"/>
      <c r="AJ65" s="13"/>
      <c r="AK65" s="13"/>
      <c r="AL65" s="13"/>
    </row>
    <row r="66" spans="1:38" x14ac:dyDescent="0.3">
      <c r="A66" s="2">
        <v>44211</v>
      </c>
      <c r="B66" s="4">
        <v>-2.8922080000000001</v>
      </c>
      <c r="C66" s="4">
        <v>-3.0235349999999999</v>
      </c>
      <c r="D66" s="4">
        <v>-0.52421689999999999</v>
      </c>
      <c r="E66" s="4">
        <v>-1.6827941</v>
      </c>
      <c r="F66" s="4">
        <v>-4.218191</v>
      </c>
      <c r="G66" s="4">
        <v>5.7998419999999999</v>
      </c>
      <c r="H66" s="4">
        <v>-8.8185199999999995</v>
      </c>
      <c r="I66" s="4">
        <v>-1.6853988</v>
      </c>
      <c r="J66" s="4">
        <v>32.658935999999997</v>
      </c>
      <c r="K66" s="4">
        <v>17.96049</v>
      </c>
      <c r="L66" s="4">
        <v>5.2183270000000004</v>
      </c>
      <c r="M66" s="4">
        <v>-1.2154043000000001</v>
      </c>
      <c r="N66" s="4">
        <v>15.7148</v>
      </c>
      <c r="O66" s="4">
        <v>-0.54320692999999998</v>
      </c>
      <c r="P66" s="4">
        <v>12.860894</v>
      </c>
      <c r="Q66" s="4">
        <v>10.880554</v>
      </c>
      <c r="R66" s="4">
        <v>-3.2073795999999999</v>
      </c>
      <c r="S66" s="4">
        <v>-2.5394380000000001</v>
      </c>
      <c r="T66" s="4">
        <v>-5.1159439999999998</v>
      </c>
      <c r="U66" s="4">
        <v>9.5880989999999997</v>
      </c>
      <c r="V66" s="4">
        <v>7.1022987000000004</v>
      </c>
      <c r="W66" s="4">
        <v>-1.9705474000000001</v>
      </c>
      <c r="X66" s="4">
        <v>2.2256016999999999</v>
      </c>
      <c r="Y66" s="4">
        <v>-1.0802506999999999</v>
      </c>
      <c r="Z66" s="4">
        <v>6.8492649999999999</v>
      </c>
      <c r="AA66" s="4">
        <v>-3.9840639000000002</v>
      </c>
      <c r="AB66" s="4">
        <v>14.937317</v>
      </c>
      <c r="AC66" s="4">
        <v>-1.8139482</v>
      </c>
      <c r="AD66" s="4">
        <v>22.183382000000002</v>
      </c>
      <c r="AE66" s="4">
        <v>10.492504</v>
      </c>
      <c r="AF66" s="13"/>
      <c r="AG66" s="13"/>
      <c r="AH66" s="13"/>
      <c r="AI66" s="13"/>
      <c r="AJ66" s="13"/>
      <c r="AK66" s="13"/>
      <c r="AL66" s="13"/>
    </row>
    <row r="67" spans="1:38" x14ac:dyDescent="0.3">
      <c r="A67" s="2">
        <v>44243</v>
      </c>
      <c r="B67" s="4">
        <v>19.213426999999999</v>
      </c>
      <c r="C67" s="4">
        <v>14.601457999999999</v>
      </c>
      <c r="D67" s="4">
        <v>4.9155709999999999</v>
      </c>
      <c r="E67" s="4">
        <v>22.173845</v>
      </c>
      <c r="F67" s="4">
        <v>5.3056239999999999</v>
      </c>
      <c r="G67" s="4">
        <v>9.7072959999999995</v>
      </c>
      <c r="H67" s="4">
        <v>8.9950679999999998</v>
      </c>
      <c r="I67" s="4">
        <v>-0.42857528</v>
      </c>
      <c r="J67" s="4">
        <v>-3.6239922</v>
      </c>
      <c r="K67" s="4">
        <v>5.1580667</v>
      </c>
      <c r="L67" s="4">
        <v>5.0494669999999999</v>
      </c>
      <c r="M67" s="4">
        <v>0.58271885000000001</v>
      </c>
      <c r="N67" s="4">
        <v>4.3349624000000002</v>
      </c>
      <c r="O67" s="4">
        <v>0.70519449999999995</v>
      </c>
      <c r="P67" s="4">
        <v>15.503883</v>
      </c>
      <c r="Q67" s="4">
        <v>8.3101859999999999</v>
      </c>
      <c r="R67" s="4">
        <v>3.2867790000000001</v>
      </c>
      <c r="S67" s="4">
        <v>5.5528044999999997</v>
      </c>
      <c r="T67" s="4">
        <v>11.908113500000001</v>
      </c>
      <c r="U67" s="4">
        <v>10.532951000000001</v>
      </c>
      <c r="V67" s="4">
        <v>2.9756784000000001</v>
      </c>
      <c r="W67" s="4">
        <v>-2.0608664000000001</v>
      </c>
      <c r="X67" s="4">
        <v>-7.2562694999999997E-2</v>
      </c>
      <c r="Y67" s="4">
        <v>8.5803510000000003</v>
      </c>
      <c r="Z67" s="4">
        <v>-5.7184220000000003</v>
      </c>
      <c r="AA67" s="4">
        <v>9.6265549999999998</v>
      </c>
      <c r="AB67" s="4">
        <v>3.8170337999999999</v>
      </c>
      <c r="AC67" s="4">
        <v>-4.5169589999999999</v>
      </c>
      <c r="AD67" s="4">
        <v>-3.5227298999999999</v>
      </c>
      <c r="AE67" s="4">
        <v>-1.9379854000000001</v>
      </c>
      <c r="AF67" s="13"/>
      <c r="AG67" s="13"/>
      <c r="AH67" s="13"/>
      <c r="AI67" s="13"/>
      <c r="AJ67" s="13"/>
      <c r="AK67" s="13"/>
      <c r="AL67" s="13"/>
    </row>
    <row r="68" spans="1:38" x14ac:dyDescent="0.3">
      <c r="A68" s="2">
        <v>44271</v>
      </c>
      <c r="B68" s="4">
        <v>-13.272798999999999</v>
      </c>
      <c r="C68" s="4">
        <v>-2.2342502999999998</v>
      </c>
      <c r="D68" s="4">
        <v>-5.721152</v>
      </c>
      <c r="E68" s="4">
        <v>-1.2701929000000001</v>
      </c>
      <c r="F68" s="4">
        <v>-5.4173289999999996</v>
      </c>
      <c r="G68" s="4">
        <v>-2.2386729999999999</v>
      </c>
      <c r="H68" s="4">
        <v>1.9381641999999999</v>
      </c>
      <c r="I68" s="4">
        <v>2.4390339999999999</v>
      </c>
      <c r="J68" s="4">
        <v>-14.988320999999999</v>
      </c>
      <c r="K68" s="4">
        <v>-3.0063271999999999</v>
      </c>
      <c r="L68" s="4">
        <v>2.5358795999999999</v>
      </c>
      <c r="M68" s="4">
        <v>7.5796603999999999</v>
      </c>
      <c r="N68" s="4">
        <v>6.1251283000000001</v>
      </c>
      <c r="O68" s="4">
        <v>-8.4237280000000005</v>
      </c>
      <c r="P68" s="4">
        <v>-15.369135</v>
      </c>
      <c r="Q68" s="4">
        <v>-7.2220086999999999</v>
      </c>
      <c r="R68" s="4">
        <v>8.0808049999999998</v>
      </c>
      <c r="S68" s="4">
        <v>12.065887</v>
      </c>
      <c r="T68" s="4">
        <v>-5.9664783000000003</v>
      </c>
      <c r="U68" s="4">
        <v>13.585699</v>
      </c>
      <c r="V68" s="4">
        <v>-1.6315103</v>
      </c>
      <c r="W68" s="4">
        <v>-7.5564980000000004</v>
      </c>
      <c r="X68" s="4">
        <v>3.0640721000000002</v>
      </c>
      <c r="Y68" s="4">
        <v>-8.0100540000000002</v>
      </c>
      <c r="Z68" s="4">
        <v>6.3723564000000001</v>
      </c>
      <c r="AA68" s="4">
        <v>-16.199857999999999</v>
      </c>
      <c r="AB68" s="4">
        <v>10.375309</v>
      </c>
      <c r="AC68" s="4">
        <v>0.79737899999999995</v>
      </c>
      <c r="AD68" s="4">
        <v>-2.4734973999999998</v>
      </c>
      <c r="AE68" s="4">
        <v>9.2885380000000008</v>
      </c>
      <c r="AF68" s="13"/>
      <c r="AG68" s="13"/>
      <c r="AH68" s="13"/>
      <c r="AI68" s="13"/>
      <c r="AJ68" s="13"/>
      <c r="AK68" s="13"/>
      <c r="AL68" s="13"/>
    </row>
    <row r="69" spans="1:38" x14ac:dyDescent="0.3">
      <c r="A69" s="2">
        <v>44302</v>
      </c>
      <c r="B69" s="4">
        <v>19.721615</v>
      </c>
      <c r="C69" s="4">
        <v>9.6882710000000003</v>
      </c>
      <c r="D69" s="4">
        <v>6.8408129999999998</v>
      </c>
      <c r="E69" s="4">
        <v>9.5427400000000002</v>
      </c>
      <c r="F69" s="4">
        <v>9.9480509999999995</v>
      </c>
      <c r="G69" s="4">
        <v>0.88728666</v>
      </c>
      <c r="H69" s="4">
        <v>9.6319079999999992</v>
      </c>
      <c r="I69" s="4">
        <v>0.71936845999999999</v>
      </c>
      <c r="J69" s="4">
        <v>9.2926389999999994</v>
      </c>
      <c r="K69" s="4">
        <v>-7.7509880000000003E-2</v>
      </c>
      <c r="L69" s="4">
        <v>8.1948279999999993</v>
      </c>
      <c r="M69" s="4">
        <v>18.610455000000002</v>
      </c>
      <c r="N69" s="4">
        <v>0.44826270000000001</v>
      </c>
      <c r="O69" s="4">
        <v>5.8586596999999996</v>
      </c>
      <c r="P69" s="4">
        <v>0.23790597999999999</v>
      </c>
      <c r="Q69" s="4">
        <v>-0.86432100000000001</v>
      </c>
      <c r="R69" s="4">
        <v>0.76102020000000004</v>
      </c>
      <c r="S69" s="4">
        <v>1.1088013999999999</v>
      </c>
      <c r="T69" s="4">
        <v>4.2955399999999999</v>
      </c>
      <c r="U69" s="4">
        <v>-4.1448174</v>
      </c>
      <c r="V69" s="4">
        <v>0.53913593000000004</v>
      </c>
      <c r="W69" s="4">
        <v>13.28342</v>
      </c>
      <c r="X69" s="4">
        <v>16.307426</v>
      </c>
      <c r="Y69" s="4">
        <v>-12.260842</v>
      </c>
      <c r="Z69" s="4">
        <v>-1.4483273000000001</v>
      </c>
      <c r="AA69" s="4">
        <v>6.4137339999999998</v>
      </c>
      <c r="AB69" s="4">
        <v>4.0116905999999997</v>
      </c>
      <c r="AC69" s="4">
        <v>6.4448594999999997</v>
      </c>
      <c r="AD69" s="4">
        <v>1.7735124</v>
      </c>
      <c r="AE69" s="4">
        <v>-1.627481</v>
      </c>
      <c r="AF69" s="13"/>
      <c r="AG69" s="13"/>
      <c r="AH69" s="13"/>
      <c r="AI69" s="13"/>
      <c r="AJ69" s="13"/>
      <c r="AK69" s="13"/>
      <c r="AL69" s="13"/>
    </row>
    <row r="70" spans="1:38" x14ac:dyDescent="0.3">
      <c r="A70" s="2">
        <v>44330</v>
      </c>
      <c r="B70" s="4">
        <v>-10.491758000000001</v>
      </c>
      <c r="C70" s="4">
        <v>-4.8285666000000003</v>
      </c>
      <c r="D70" s="4">
        <v>-4.8409880000000003</v>
      </c>
      <c r="E70" s="4">
        <v>-0.1914382</v>
      </c>
      <c r="F70" s="4">
        <v>-5.1932039999999997</v>
      </c>
      <c r="G70" s="4">
        <v>-7.7633260000000002</v>
      </c>
      <c r="H70" s="4">
        <v>3.1876682999999999</v>
      </c>
      <c r="I70" s="4">
        <v>0.56178570000000005</v>
      </c>
      <c r="J70" s="4">
        <v>-20.281707999999998</v>
      </c>
      <c r="K70" s="4">
        <v>-8.6885270000000006</v>
      </c>
      <c r="L70" s="4">
        <v>6.8244457000000001</v>
      </c>
      <c r="M70" s="4">
        <v>-7.5995919999999995E-2</v>
      </c>
      <c r="N70" s="4">
        <v>6.9862960000000003</v>
      </c>
      <c r="O70" s="4">
        <v>-0.38829446000000001</v>
      </c>
      <c r="P70" s="4">
        <v>-7.7531695000000003</v>
      </c>
      <c r="Q70" s="4">
        <v>4.1297316999999998</v>
      </c>
      <c r="R70" s="4">
        <v>0.37744044999999998</v>
      </c>
      <c r="S70" s="4">
        <v>-5.7643056000000001</v>
      </c>
      <c r="T70" s="4">
        <v>-9.7284740000000003</v>
      </c>
      <c r="U70" s="4">
        <v>8.8079339999999995</v>
      </c>
      <c r="V70" s="4">
        <v>4.9186350000000001</v>
      </c>
      <c r="W70" s="4">
        <v>3.9148211000000002</v>
      </c>
      <c r="X70" s="4">
        <v>-1.3563693000000001</v>
      </c>
      <c r="Y70" s="4">
        <v>-10.636400999999999</v>
      </c>
      <c r="Z70" s="4">
        <v>7.8954696999999996</v>
      </c>
      <c r="AA70" s="4">
        <v>-13.157892</v>
      </c>
      <c r="AB70" s="4">
        <v>8.1992259999999995</v>
      </c>
      <c r="AC70" s="4">
        <v>1.2033701000000001</v>
      </c>
      <c r="AD70" s="4">
        <v>-4.5292019999999997</v>
      </c>
      <c r="AE70" s="4">
        <v>-8.2720640000000003</v>
      </c>
      <c r="AF70" s="13"/>
      <c r="AG70" s="13"/>
      <c r="AH70" s="13"/>
      <c r="AI70" s="13"/>
      <c r="AJ70" s="13"/>
      <c r="AK70" s="13"/>
      <c r="AL70" s="13"/>
    </row>
    <row r="71" spans="1:38" x14ac:dyDescent="0.3">
      <c r="A71" s="2">
        <v>44363</v>
      </c>
      <c r="B71" s="4">
        <v>25.074445999999998</v>
      </c>
      <c r="C71" s="4">
        <v>3.9584397999999998</v>
      </c>
      <c r="D71" s="4">
        <v>2.1184802</v>
      </c>
      <c r="E71" s="4">
        <v>6.0161113999999998</v>
      </c>
      <c r="F71" s="4">
        <v>5.9682250000000003</v>
      </c>
      <c r="G71" s="4">
        <v>5.4639816000000003</v>
      </c>
      <c r="H71" s="4">
        <v>4.7920464999999997</v>
      </c>
      <c r="I71" s="4">
        <v>-0.42086839999999998</v>
      </c>
      <c r="J71" s="4">
        <v>2.5655389999999998</v>
      </c>
      <c r="K71" s="4">
        <v>8.6175920000000001</v>
      </c>
      <c r="L71" s="4">
        <v>-2.6042402</v>
      </c>
      <c r="M71" s="4">
        <v>-2.2943318000000001</v>
      </c>
      <c r="N71" s="4">
        <v>-4.7192216</v>
      </c>
      <c r="O71" s="4">
        <v>-1.6986847</v>
      </c>
      <c r="P71" s="4">
        <v>2.5951982</v>
      </c>
      <c r="Q71" s="4">
        <v>12.5121</v>
      </c>
      <c r="R71" s="4">
        <v>1.1721134</v>
      </c>
      <c r="S71" s="4">
        <v>-2.4729966999999999E-2</v>
      </c>
      <c r="T71" s="4">
        <v>-0.19457936000000001</v>
      </c>
      <c r="U71" s="4">
        <v>5.4796696000000003</v>
      </c>
      <c r="V71" s="4">
        <v>-2.8011024</v>
      </c>
      <c r="W71" s="4">
        <v>-1.3032675</v>
      </c>
      <c r="X71" s="4">
        <v>-5.9497119999999999</v>
      </c>
      <c r="Y71" s="4">
        <v>23.505973999999998</v>
      </c>
      <c r="Z71" s="4">
        <v>-0.77300069999999999</v>
      </c>
      <c r="AA71" s="4">
        <v>-0.58651567000000004</v>
      </c>
      <c r="AB71" s="4">
        <v>-1.338017</v>
      </c>
      <c r="AC71" s="4">
        <v>-3.7895799000000001</v>
      </c>
      <c r="AD71" s="4">
        <v>2.1223426000000001</v>
      </c>
      <c r="AE71" s="4">
        <v>1.2024163999999999</v>
      </c>
      <c r="AF71" s="13"/>
      <c r="AG71" s="13"/>
      <c r="AH71" s="13"/>
      <c r="AI71" s="13"/>
      <c r="AJ71" s="13"/>
      <c r="AK71" s="13"/>
      <c r="AL71" s="13"/>
    </row>
    <row r="72" spans="1:38" x14ac:dyDescent="0.3">
      <c r="A72" s="2">
        <v>44393</v>
      </c>
      <c r="B72" s="4">
        <v>1.9693851</v>
      </c>
      <c r="C72" s="4">
        <v>9.0799570000000003</v>
      </c>
      <c r="D72" s="4">
        <v>12.477911000000001</v>
      </c>
      <c r="E72" s="4">
        <v>5.1315426999999998</v>
      </c>
      <c r="F72" s="4">
        <v>4.6374440000000003</v>
      </c>
      <c r="G72" s="4">
        <v>1.2768269000000001</v>
      </c>
      <c r="H72" s="4">
        <v>3.0445814000000002</v>
      </c>
      <c r="I72" s="4">
        <v>-1.133138</v>
      </c>
      <c r="J72" s="4">
        <v>6.5055249999999996</v>
      </c>
      <c r="K72" s="4">
        <v>-2.2430002999999998</v>
      </c>
      <c r="L72" s="4">
        <v>-1.8402696000000001</v>
      </c>
      <c r="M72" s="4">
        <v>13.916874</v>
      </c>
      <c r="N72" s="4">
        <v>-2.2293270000000001</v>
      </c>
      <c r="O72" s="4">
        <v>3.2154560000000001</v>
      </c>
      <c r="P72" s="4">
        <v>-5.4484367000000002</v>
      </c>
      <c r="Q72" s="4">
        <v>5.2998779999999996</v>
      </c>
      <c r="R72" s="4">
        <v>8.0662009999999995</v>
      </c>
      <c r="S72" s="4">
        <v>6.5307259999999996</v>
      </c>
      <c r="T72" s="4">
        <v>7.6968310000000004</v>
      </c>
      <c r="U72" s="4">
        <v>-10.577220000000001</v>
      </c>
      <c r="V72" s="4">
        <v>2.2319555000000002</v>
      </c>
      <c r="W72" s="4">
        <v>8.1600300000000008</v>
      </c>
      <c r="X72" s="4">
        <v>6.1959267000000002</v>
      </c>
      <c r="Y72" s="4">
        <v>-13.830638</v>
      </c>
      <c r="Z72" s="4">
        <v>2.8317809999999999</v>
      </c>
      <c r="AA72" s="4">
        <v>2.9498576999999999</v>
      </c>
      <c r="AB72" s="4">
        <v>-8.8899609999999996</v>
      </c>
      <c r="AC72" s="4">
        <v>5.8216570000000001</v>
      </c>
      <c r="AD72" s="4">
        <v>-2.0102023999999998</v>
      </c>
      <c r="AE72" s="4">
        <v>-5.2359046999999999</v>
      </c>
      <c r="AF72" s="13"/>
      <c r="AG72" s="13"/>
      <c r="AH72" s="13"/>
      <c r="AI72" s="13"/>
      <c r="AJ72" s="13"/>
      <c r="AK72" s="13"/>
      <c r="AL72" s="13"/>
    </row>
    <row r="73" spans="1:38" x14ac:dyDescent="0.3">
      <c r="A73" s="2">
        <v>44424</v>
      </c>
      <c r="B73" s="4">
        <v>9.8507770000000008</v>
      </c>
      <c r="C73" s="4">
        <v>4.9332140000000004</v>
      </c>
      <c r="D73" s="4">
        <v>3.3864974999999999</v>
      </c>
      <c r="E73" s="4">
        <v>8.9308499999999995</v>
      </c>
      <c r="F73" s="4">
        <v>-7.6851788000000001</v>
      </c>
      <c r="G73" s="4">
        <v>4.2878150000000002</v>
      </c>
      <c r="H73" s="4">
        <v>7.4451803999999999</v>
      </c>
      <c r="I73" s="4">
        <v>1.2945414</v>
      </c>
      <c r="J73" s="4">
        <v>6.5117479999999999</v>
      </c>
      <c r="K73" s="4">
        <v>-0.84889530000000002</v>
      </c>
      <c r="L73" s="4">
        <v>4.1561722999999997</v>
      </c>
      <c r="M73" s="4">
        <v>3.8061500000000001</v>
      </c>
      <c r="N73" s="4">
        <v>4.6211479999999998</v>
      </c>
      <c r="O73" s="4">
        <v>6.8848729999999998</v>
      </c>
      <c r="P73" s="4">
        <v>-19.539010999999999</v>
      </c>
      <c r="Q73" s="4">
        <v>16.497838999999999</v>
      </c>
      <c r="R73" s="4">
        <v>-5.0117073000000003</v>
      </c>
      <c r="S73" s="4">
        <v>-6.0859680000000003</v>
      </c>
      <c r="T73" s="4">
        <v>-2.3363710000000002</v>
      </c>
      <c r="U73" s="4">
        <v>-0.92706679999999997</v>
      </c>
      <c r="V73" s="4">
        <v>5.7941675000000004</v>
      </c>
      <c r="W73" s="4">
        <v>10.559070999999999</v>
      </c>
      <c r="X73" s="4">
        <v>4.2016505999999998</v>
      </c>
      <c r="Y73" s="4">
        <v>14.646697</v>
      </c>
      <c r="Z73" s="4">
        <v>0.77446700000000002</v>
      </c>
      <c r="AA73" s="4">
        <v>-13.849092000000001</v>
      </c>
      <c r="AB73" s="4">
        <v>8.8871359999999999</v>
      </c>
      <c r="AC73" s="4">
        <v>3.5890460000000002</v>
      </c>
      <c r="AD73" s="4">
        <v>-6.7669153</v>
      </c>
      <c r="AE73" s="4">
        <v>-1.7857133999999999</v>
      </c>
      <c r="AF73" s="13"/>
      <c r="AG73" s="13"/>
      <c r="AH73" s="13"/>
      <c r="AI73" s="13"/>
      <c r="AJ73" s="13"/>
      <c r="AK73" s="13"/>
      <c r="AL73" s="13"/>
    </row>
    <row r="74" spans="1:38" x14ac:dyDescent="0.3">
      <c r="A74" s="2">
        <v>44455</v>
      </c>
      <c r="B74" s="4">
        <v>11.508644</v>
      </c>
      <c r="C74" s="4">
        <v>3.8044452999999998</v>
      </c>
      <c r="D74" s="4">
        <v>-1.5418231</v>
      </c>
      <c r="E74" s="4">
        <v>3.8323521999999999</v>
      </c>
      <c r="F74" s="4">
        <v>5.7366013999999996</v>
      </c>
      <c r="G74" s="4">
        <v>3.9353370000000001</v>
      </c>
      <c r="H74" s="4">
        <v>1.7732382</v>
      </c>
      <c r="I74" s="4">
        <v>0.42858123999999997</v>
      </c>
      <c r="J74" s="4">
        <v>10.321056</v>
      </c>
      <c r="K74" s="4">
        <v>3.2106159999999999</v>
      </c>
      <c r="L74" s="4">
        <v>-4.1250650000000002</v>
      </c>
      <c r="M74" s="4">
        <v>-3.9308548000000001</v>
      </c>
      <c r="N74" s="4">
        <v>-0.52853227000000003</v>
      </c>
      <c r="O74" s="4">
        <v>-3.7943661</v>
      </c>
      <c r="P74" s="4">
        <v>-0.61701536000000001</v>
      </c>
      <c r="Q74" s="4">
        <v>-14.410615</v>
      </c>
      <c r="R74" s="4">
        <v>-4.686439</v>
      </c>
      <c r="S74" s="4">
        <v>-4.7447442999999998</v>
      </c>
      <c r="T74" s="4">
        <v>13.241434</v>
      </c>
      <c r="U74" s="4">
        <v>-0.21451116000000001</v>
      </c>
      <c r="V74" s="4">
        <v>-6.5418060000000002</v>
      </c>
      <c r="W74" s="4">
        <v>2.3075580000000002</v>
      </c>
      <c r="X74" s="4">
        <v>0.91180799999999995</v>
      </c>
      <c r="Y74" s="4">
        <v>16.857136000000001</v>
      </c>
      <c r="Z74" s="4">
        <v>-8.7239269999999998</v>
      </c>
      <c r="AA74" s="4">
        <v>-16.019953000000001</v>
      </c>
      <c r="AB74" s="4">
        <v>-1.5328586</v>
      </c>
      <c r="AC74" s="4">
        <v>-0.36642550000000002</v>
      </c>
      <c r="AD74" s="4">
        <v>2.2849439999999999</v>
      </c>
      <c r="AE74" s="4">
        <v>-0.90909004000000004</v>
      </c>
      <c r="AF74" s="13"/>
      <c r="AG74" s="13"/>
      <c r="AH74" s="13"/>
      <c r="AI74" s="13"/>
      <c r="AJ74" s="13"/>
      <c r="AK74" s="13"/>
      <c r="AL74" s="13"/>
    </row>
    <row r="75" spans="1:38" x14ac:dyDescent="0.3">
      <c r="A75" s="2">
        <v>44484</v>
      </c>
      <c r="B75" s="4">
        <v>-1.7084956</v>
      </c>
      <c r="C75" s="4">
        <v>-0.33091306999999998</v>
      </c>
      <c r="D75" s="4">
        <v>-2.6547491999999999</v>
      </c>
      <c r="E75" s="4">
        <v>-1.5611529</v>
      </c>
      <c r="F75" s="4">
        <v>-2.2710561999999999</v>
      </c>
      <c r="G75" s="4">
        <v>-8.0835820000000003E-2</v>
      </c>
      <c r="H75" s="4">
        <v>-12.946975999999999</v>
      </c>
      <c r="I75" s="4">
        <v>6.1166286000000003</v>
      </c>
      <c r="J75" s="4">
        <v>11.366070000000001</v>
      </c>
      <c r="K75" s="4">
        <v>0</v>
      </c>
      <c r="L75" s="4">
        <v>2.4143219999999999</v>
      </c>
      <c r="M75" s="4">
        <v>9.6311680000000006</v>
      </c>
      <c r="N75" s="4">
        <v>6.0142040000000003</v>
      </c>
      <c r="O75" s="4">
        <v>-3.0890107000000002</v>
      </c>
      <c r="P75" s="4">
        <v>9.8891369999999998</v>
      </c>
      <c r="Q75" s="4">
        <v>2.9605269999999999</v>
      </c>
      <c r="R75" s="4">
        <v>2.9688477999999998</v>
      </c>
      <c r="S75" s="4">
        <v>2.9258728000000001</v>
      </c>
      <c r="T75" s="4">
        <v>7.125318</v>
      </c>
      <c r="U75" s="4">
        <v>12.128269</v>
      </c>
      <c r="V75" s="4">
        <v>-2.3725927000000002</v>
      </c>
      <c r="W75" s="4">
        <v>-2.3569523999999999</v>
      </c>
      <c r="X75" s="4">
        <v>4.1677833</v>
      </c>
      <c r="Y75" s="4">
        <v>-16.171842999999999</v>
      </c>
      <c r="Z75" s="4">
        <v>2.3640037</v>
      </c>
      <c r="AA75" s="4">
        <v>6.7986845999999996</v>
      </c>
      <c r="AB75" s="4">
        <v>14.635348</v>
      </c>
      <c r="AC75" s="4">
        <v>0.21511316</v>
      </c>
      <c r="AD75" s="4">
        <v>-7.4355960000000003</v>
      </c>
      <c r="AE75" s="4">
        <v>-0.22936463000000001</v>
      </c>
      <c r="AF75" s="13"/>
      <c r="AG75" s="13"/>
      <c r="AH75" s="13"/>
      <c r="AI75" s="13"/>
      <c r="AJ75" s="13"/>
      <c r="AK75" s="13"/>
      <c r="AL75" s="13"/>
    </row>
    <row r="76" spans="1:38" x14ac:dyDescent="0.3">
      <c r="A76" s="2">
        <v>44516</v>
      </c>
      <c r="B76" s="4">
        <v>38.152970000000003</v>
      </c>
      <c r="C76" s="4">
        <v>11.603832000000001</v>
      </c>
      <c r="D76" s="4">
        <v>4.4045924999999997</v>
      </c>
      <c r="E76" s="4">
        <v>4.6035766999999996</v>
      </c>
      <c r="F76" s="4">
        <v>3.8627028000000001</v>
      </c>
      <c r="G76" s="4">
        <v>13.019382</v>
      </c>
      <c r="H76" s="4">
        <v>5.6041359999999996</v>
      </c>
      <c r="I76" s="4">
        <v>0.52357909999999996</v>
      </c>
      <c r="J76" s="4">
        <v>25.111794</v>
      </c>
      <c r="K76" s="4">
        <v>1.6666650999999999</v>
      </c>
      <c r="L76" s="4">
        <v>-0.29907823</v>
      </c>
      <c r="M76" s="4">
        <v>0.29371976999999999</v>
      </c>
      <c r="N76" s="4">
        <v>-0.75025560000000002</v>
      </c>
      <c r="O76" s="4">
        <v>1.8641114000000001</v>
      </c>
      <c r="P76" s="4">
        <v>1.3922572</v>
      </c>
      <c r="Q76" s="4">
        <v>8.6950059999999993</v>
      </c>
      <c r="R76" s="4">
        <v>-6.6823959999999998</v>
      </c>
      <c r="S76" s="4">
        <v>3.8089871</v>
      </c>
      <c r="T76" s="4">
        <v>9.4080809999999992</v>
      </c>
      <c r="U76" s="4">
        <v>5.3065658000000004</v>
      </c>
      <c r="V76" s="4">
        <v>0.84934235000000002</v>
      </c>
      <c r="W76" s="4">
        <v>16.618024999999999</v>
      </c>
      <c r="X76" s="4">
        <v>11.963129</v>
      </c>
      <c r="Y76" s="4">
        <v>-3.6250054999999999</v>
      </c>
      <c r="Z76" s="4">
        <v>6.4849496000000002</v>
      </c>
      <c r="AA76" s="4">
        <v>2.1013617999999998</v>
      </c>
      <c r="AB76" s="4">
        <v>1.5311718000000001</v>
      </c>
      <c r="AC76" s="4">
        <v>2.5542617000000001</v>
      </c>
      <c r="AD76" s="4">
        <v>1.7118454000000001</v>
      </c>
      <c r="AE76" s="4">
        <v>-1.149416</v>
      </c>
      <c r="AF76" s="13"/>
      <c r="AG76" s="13"/>
      <c r="AH76" s="13"/>
      <c r="AI76" s="13"/>
      <c r="AJ76" s="13"/>
      <c r="AK76" s="13"/>
      <c r="AL76" s="13"/>
    </row>
    <row r="77" spans="1:38" x14ac:dyDescent="0.3">
      <c r="A77" s="2">
        <v>44546</v>
      </c>
      <c r="B77" s="4">
        <v>-6.0006914</v>
      </c>
      <c r="C77" s="4">
        <v>-4.1283073000000003</v>
      </c>
      <c r="D77" s="4">
        <v>14.079464</v>
      </c>
      <c r="E77" s="4">
        <v>-2.3202001999999999</v>
      </c>
      <c r="F77" s="4">
        <v>-4.6115279999999998</v>
      </c>
      <c r="G77" s="4">
        <v>9.1267110000000002</v>
      </c>
      <c r="H77" s="4">
        <v>-2.3501276999999998</v>
      </c>
      <c r="I77" s="4">
        <v>-5.1144122999999997</v>
      </c>
      <c r="J77" s="4">
        <v>-12.117796999999999</v>
      </c>
      <c r="K77" s="4">
        <v>-0.36885141999999999</v>
      </c>
      <c r="L77" s="4">
        <v>5.9323907</v>
      </c>
      <c r="M77" s="4">
        <v>7.9594135000000001</v>
      </c>
      <c r="N77" s="4">
        <v>-2.9934645</v>
      </c>
      <c r="O77" s="4">
        <v>0.51630735000000005</v>
      </c>
      <c r="P77" s="4">
        <v>-9.9303539999999995</v>
      </c>
      <c r="Q77" s="4">
        <v>8.2725524999999998</v>
      </c>
      <c r="R77" s="4">
        <v>-0.37642716999999998</v>
      </c>
      <c r="S77" s="4">
        <v>-4.5026484</v>
      </c>
      <c r="T77" s="4">
        <v>-14.015131999999999</v>
      </c>
      <c r="U77" s="4">
        <v>-5.6136549999999996</v>
      </c>
      <c r="V77" s="4">
        <v>7.0623516999999998</v>
      </c>
      <c r="W77" s="4">
        <v>4.9191235999999998</v>
      </c>
      <c r="X77" s="4">
        <v>2.2548199000000002</v>
      </c>
      <c r="Y77" s="4">
        <v>-20.709032000000001</v>
      </c>
      <c r="Z77" s="4">
        <v>13.193607</v>
      </c>
      <c r="AA77" s="4">
        <v>-26.937044</v>
      </c>
      <c r="AB77" s="4">
        <v>-3.9708673999999999</v>
      </c>
      <c r="AC77" s="4">
        <v>9.4571590000000008</v>
      </c>
      <c r="AD77" s="4">
        <v>9.1164109999999994</v>
      </c>
      <c r="AE77" s="4">
        <v>-0.93023180000000005</v>
      </c>
      <c r="AF77" s="13"/>
      <c r="AG77" s="13"/>
      <c r="AH77" s="13"/>
      <c r="AI77" s="13"/>
      <c r="AJ77" s="13"/>
      <c r="AK77" s="13"/>
      <c r="AL77" s="13"/>
    </row>
    <row r="78" spans="1:38" x14ac:dyDescent="0.3">
      <c r="A78" s="2">
        <v>44575</v>
      </c>
      <c r="B78" s="4">
        <v>-5.0903499999999999</v>
      </c>
      <c r="C78" s="4">
        <v>-4.5244637000000001</v>
      </c>
      <c r="D78" s="4">
        <v>0.47022103999999998</v>
      </c>
      <c r="E78" s="4">
        <v>-3.4369350000000001</v>
      </c>
      <c r="F78" s="4">
        <v>-3.9870679999999998</v>
      </c>
      <c r="G78" s="4">
        <v>-3.3070862000000001</v>
      </c>
      <c r="H78" s="4">
        <v>-0.89579224999999996</v>
      </c>
      <c r="I78" s="4">
        <v>4.1134833999999998</v>
      </c>
      <c r="J78" s="4">
        <v>13.2363205</v>
      </c>
      <c r="K78" s="4">
        <v>11.074376000000001</v>
      </c>
      <c r="L78" s="4">
        <v>7.9821350000000004</v>
      </c>
      <c r="M78" s="4">
        <v>-14.730662000000001</v>
      </c>
      <c r="N78" s="4">
        <v>-0.96999407000000004</v>
      </c>
      <c r="O78" s="4">
        <v>1.1999488</v>
      </c>
      <c r="P78" s="4">
        <v>4.5956729999999997</v>
      </c>
      <c r="Q78" s="4">
        <v>-12.514341</v>
      </c>
      <c r="R78" s="4">
        <v>0.13995170000000001</v>
      </c>
      <c r="S78" s="4">
        <v>5.5856347</v>
      </c>
      <c r="T78" s="4">
        <v>-11.059791000000001</v>
      </c>
      <c r="U78" s="4">
        <v>17.109345999999999</v>
      </c>
      <c r="V78" s="4">
        <v>-2.988267</v>
      </c>
      <c r="W78" s="4">
        <v>-8.9825040000000005</v>
      </c>
      <c r="X78" s="4">
        <v>-6.8905950000000002</v>
      </c>
      <c r="Y78" s="4">
        <v>-12.704468</v>
      </c>
      <c r="Z78" s="4">
        <v>4.1924476999999998</v>
      </c>
      <c r="AA78" s="4">
        <v>7.1251034999999998</v>
      </c>
      <c r="AB78" s="4">
        <v>6.4666629999999996</v>
      </c>
      <c r="AC78" s="4">
        <v>-0.80690384000000004</v>
      </c>
      <c r="AD78" s="4">
        <v>-0.18749236999999999</v>
      </c>
      <c r="AE78" s="4">
        <v>10.563374</v>
      </c>
      <c r="AF78" s="13"/>
      <c r="AG78" s="13"/>
      <c r="AH78" s="13"/>
      <c r="AI78" s="13"/>
      <c r="AJ78" s="13"/>
      <c r="AK78" s="13"/>
      <c r="AL78" s="13"/>
    </row>
    <row r="79" spans="1:38" x14ac:dyDescent="0.3">
      <c r="A79" s="2">
        <v>44608</v>
      </c>
      <c r="B79" s="4">
        <v>-1.5997410000000001</v>
      </c>
      <c r="C79" s="4">
        <v>-3.24952</v>
      </c>
      <c r="D79" s="4">
        <v>-0.17322302000000001</v>
      </c>
      <c r="E79" s="4">
        <v>-1.2492715999999999</v>
      </c>
      <c r="F79" s="4">
        <v>-2.490157</v>
      </c>
      <c r="G79" s="4">
        <v>0.1408577</v>
      </c>
      <c r="H79" s="4">
        <v>-34.757458</v>
      </c>
      <c r="I79" s="4">
        <v>2.8610229999999999</v>
      </c>
      <c r="J79" s="4">
        <v>-12.025415000000001</v>
      </c>
      <c r="K79" s="4">
        <v>-3.8690448000000002</v>
      </c>
      <c r="L79" s="4">
        <v>-2.6162386</v>
      </c>
      <c r="M79" s="4">
        <v>-9.6932349999999996</v>
      </c>
      <c r="N79" s="4">
        <v>-1.8303871</v>
      </c>
      <c r="O79" s="4">
        <v>-7.9484344</v>
      </c>
      <c r="P79" s="4">
        <v>3.6383271000000001</v>
      </c>
      <c r="Q79" s="4">
        <v>1.0181427000000001</v>
      </c>
      <c r="R79" s="4">
        <v>6.7687035</v>
      </c>
      <c r="S79" s="4">
        <v>2.8994439999999999</v>
      </c>
      <c r="T79" s="4">
        <v>-24.274767000000001</v>
      </c>
      <c r="U79" s="4">
        <v>10.230625</v>
      </c>
      <c r="V79" s="4">
        <v>-0.37534833000000001</v>
      </c>
      <c r="W79" s="4">
        <v>2.0250678</v>
      </c>
      <c r="X79" s="4">
        <v>-5.8897852999999998</v>
      </c>
      <c r="Y79" s="4">
        <v>-12.742037</v>
      </c>
      <c r="Z79" s="4">
        <v>7.3599815</v>
      </c>
      <c r="AA79" s="4">
        <v>-5.2590903999999998</v>
      </c>
      <c r="AB79" s="4">
        <v>-0.48006773000000003</v>
      </c>
      <c r="AC79" s="4">
        <v>-0.59546829999999995</v>
      </c>
      <c r="AD79" s="4">
        <v>-3.2341540000000002</v>
      </c>
      <c r="AE79" s="4">
        <v>1.0615706</v>
      </c>
      <c r="AF79" s="13"/>
      <c r="AG79" s="13"/>
      <c r="AH79" s="13"/>
      <c r="AI79" s="13"/>
      <c r="AJ79" s="13"/>
      <c r="AK79" s="13"/>
      <c r="AL79" s="13"/>
    </row>
    <row r="80" spans="1:38" x14ac:dyDescent="0.3">
      <c r="A80" s="2">
        <v>44636</v>
      </c>
      <c r="B80" s="4">
        <v>-7.5853586000000002</v>
      </c>
      <c r="C80" s="4">
        <v>-1.7061710000000001</v>
      </c>
      <c r="D80" s="4">
        <v>-7.5108709999999999</v>
      </c>
      <c r="E80" s="4">
        <v>-3.2362282000000002</v>
      </c>
      <c r="F80" s="4">
        <v>-3.1603336</v>
      </c>
      <c r="G80" s="4">
        <v>1.6593814</v>
      </c>
      <c r="H80" s="4">
        <v>-5.9619426999999998</v>
      </c>
      <c r="I80" s="4">
        <v>8.6092709999999997</v>
      </c>
      <c r="J80" s="4">
        <v>-9.0059579999999997</v>
      </c>
      <c r="K80" s="4">
        <v>-13.196593</v>
      </c>
      <c r="L80" s="4">
        <v>6.4818619999999996</v>
      </c>
      <c r="M80" s="4">
        <v>0.9723425</v>
      </c>
      <c r="N80" s="4">
        <v>-10.709679</v>
      </c>
      <c r="O80" s="4">
        <v>8.8519459999999999</v>
      </c>
      <c r="P80" s="4">
        <v>-22.931545</v>
      </c>
      <c r="Q80" s="4">
        <v>12.566174</v>
      </c>
      <c r="R80" s="4">
        <v>-7.4075756000000004</v>
      </c>
      <c r="S80" s="4">
        <v>-9.9887730000000001</v>
      </c>
      <c r="T80" s="4">
        <v>-10.186392</v>
      </c>
      <c r="U80" s="4">
        <v>-1.8123806</v>
      </c>
      <c r="V80" s="4">
        <v>5.0489902000000004</v>
      </c>
      <c r="W80" s="4">
        <v>6.0480119999999999</v>
      </c>
      <c r="X80" s="4">
        <v>-4.9124119999999998</v>
      </c>
      <c r="Y80" s="4">
        <v>-15.604872</v>
      </c>
      <c r="Z80" s="4">
        <v>6.9788218000000004</v>
      </c>
      <c r="AA80" s="4">
        <v>-25.959188000000001</v>
      </c>
      <c r="AB80" s="4">
        <v>-9.7912610000000004</v>
      </c>
      <c r="AC80" s="4">
        <v>-5.2211879999999997</v>
      </c>
      <c r="AD80" s="4">
        <v>-5.8823530000000002</v>
      </c>
      <c r="AE80" s="4">
        <v>-7.5630245</v>
      </c>
      <c r="AF80" s="13"/>
      <c r="AG80" s="13"/>
      <c r="AH80" s="13"/>
      <c r="AI80" s="13"/>
      <c r="AJ80" s="13"/>
      <c r="AK80" s="13"/>
      <c r="AL80" s="13"/>
    </row>
    <row r="81" spans="1:38" x14ac:dyDescent="0.3">
      <c r="A81" s="2">
        <v>44665</v>
      </c>
      <c r="B81" s="4">
        <v>-13.21848</v>
      </c>
      <c r="C81" s="4">
        <v>-4.9458264999999999</v>
      </c>
      <c r="D81" s="4">
        <v>3.5716534000000002</v>
      </c>
      <c r="E81" s="4">
        <v>-4.9148199999999997</v>
      </c>
      <c r="F81" s="4">
        <v>-0.91278552999999996</v>
      </c>
      <c r="G81" s="4">
        <v>-4.8354745000000001</v>
      </c>
      <c r="H81" s="4">
        <v>3.2166123</v>
      </c>
      <c r="I81" s="4">
        <v>5.7441472999999998</v>
      </c>
      <c r="J81" s="4">
        <v>17.229807000000001</v>
      </c>
      <c r="K81" s="4">
        <v>0.71684119999999996</v>
      </c>
      <c r="L81" s="4">
        <v>2.4456262999999998</v>
      </c>
      <c r="M81" s="4">
        <v>-0.24788379999999999</v>
      </c>
      <c r="N81" s="4">
        <v>-8.1894039999999997</v>
      </c>
      <c r="O81" s="4">
        <v>8.4875220000000002</v>
      </c>
      <c r="P81" s="4">
        <v>2.0163416999999999</v>
      </c>
      <c r="Q81" s="4">
        <v>9.1954820000000002</v>
      </c>
      <c r="R81" s="4">
        <v>0.43423176000000002</v>
      </c>
      <c r="S81" s="4">
        <v>3.9577602999999999</v>
      </c>
      <c r="T81" s="4">
        <v>-4.5870246999999997</v>
      </c>
      <c r="U81" s="4">
        <v>14.168728</v>
      </c>
      <c r="V81" s="4">
        <v>3.0827403000000002</v>
      </c>
      <c r="W81" s="4">
        <v>8.6494079999999993</v>
      </c>
      <c r="X81" s="4">
        <v>-7.9749822999999997</v>
      </c>
      <c r="Y81" s="4">
        <v>5.3435087000000001</v>
      </c>
      <c r="Z81" s="4">
        <v>4.9341799999999996</v>
      </c>
      <c r="AA81" s="4">
        <v>5.2921769999999997</v>
      </c>
      <c r="AB81" s="4">
        <v>-12.219625000000001</v>
      </c>
      <c r="AC81" s="4">
        <v>5.882752</v>
      </c>
      <c r="AD81" s="4">
        <v>-4.9091459999999998</v>
      </c>
      <c r="AE81" s="4">
        <v>7.9545380000000003</v>
      </c>
      <c r="AF81" s="13"/>
      <c r="AG81" s="13"/>
      <c r="AH81" s="13"/>
      <c r="AI81" s="13"/>
      <c r="AJ81" s="13"/>
      <c r="AK81" s="13"/>
      <c r="AL81" s="13"/>
    </row>
    <row r="82" spans="1:38" x14ac:dyDescent="0.3">
      <c r="A82" s="2">
        <v>44697</v>
      </c>
      <c r="B82" s="4">
        <v>-18.788225000000001</v>
      </c>
      <c r="C82" s="4">
        <v>-6.5504017000000001</v>
      </c>
      <c r="D82" s="4">
        <v>-11.819934999999999</v>
      </c>
      <c r="E82" s="4">
        <v>-9.6938370000000003</v>
      </c>
      <c r="F82" s="4">
        <v>-26.957315000000001</v>
      </c>
      <c r="G82" s="4">
        <v>1.5369892000000001</v>
      </c>
      <c r="H82" s="4">
        <v>-4.8244357000000004</v>
      </c>
      <c r="I82" s="4">
        <v>8.7209339999999997</v>
      </c>
      <c r="J82" s="4">
        <v>-26.459896000000001</v>
      </c>
      <c r="K82" s="4">
        <v>-7.4733076000000001</v>
      </c>
      <c r="L82" s="4">
        <v>-10.176277000000001</v>
      </c>
      <c r="M82" s="4">
        <v>-12.259281</v>
      </c>
      <c r="N82" s="4">
        <v>-6.2321606000000003</v>
      </c>
      <c r="O82" s="4">
        <v>-5.3008737999999997</v>
      </c>
      <c r="P82" s="4">
        <v>-6.5170946000000001</v>
      </c>
      <c r="Q82" s="4">
        <v>-0.48828719999999998</v>
      </c>
      <c r="R82" s="4">
        <v>-6.8600893000000003</v>
      </c>
      <c r="S82" s="4">
        <v>-7.8503129999999999</v>
      </c>
      <c r="T82" s="4">
        <v>-45.325831999999998</v>
      </c>
      <c r="U82" s="4">
        <v>4.6082377000000001</v>
      </c>
      <c r="V82" s="4">
        <v>-1.0116696000000001</v>
      </c>
      <c r="W82" s="4">
        <v>-16.102588999999998</v>
      </c>
      <c r="X82" s="4">
        <v>-2.8011322000000001</v>
      </c>
      <c r="Y82" s="4">
        <v>-35.265700000000002</v>
      </c>
      <c r="Z82" s="4">
        <v>-4.2141557000000001</v>
      </c>
      <c r="AA82" s="4">
        <v>-11.413615999999999</v>
      </c>
      <c r="AB82" s="4">
        <v>-7.3462844</v>
      </c>
      <c r="AC82" s="4">
        <v>-1.626271</v>
      </c>
      <c r="AD82" s="4">
        <v>-0.45045017999999998</v>
      </c>
      <c r="AE82" s="4">
        <v>-4.0000020000000003</v>
      </c>
      <c r="AF82" s="13"/>
      <c r="AG82" s="13"/>
      <c r="AH82" s="13"/>
      <c r="AI82" s="13"/>
      <c r="AJ82" s="13"/>
      <c r="AK82" s="13"/>
      <c r="AL82" s="13"/>
    </row>
    <row r="83" spans="1:38" x14ac:dyDescent="0.3">
      <c r="A83" s="2">
        <v>44728</v>
      </c>
      <c r="B83" s="4">
        <v>-9.6133819999999996</v>
      </c>
      <c r="C83" s="4">
        <v>-6.092632</v>
      </c>
      <c r="D83" s="4">
        <v>-10.636246</v>
      </c>
      <c r="E83" s="4">
        <v>-7.3498190000000001</v>
      </c>
      <c r="F83" s="4">
        <v>-6.4529059999999996</v>
      </c>
      <c r="G83" s="4">
        <v>-14.672112</v>
      </c>
      <c r="H83" s="4">
        <v>-19.581085000000002</v>
      </c>
      <c r="I83" s="4">
        <v>-8.6902200000000001</v>
      </c>
      <c r="J83" s="4">
        <v>-11.743986</v>
      </c>
      <c r="K83" s="4">
        <v>-1.7788470000000001</v>
      </c>
      <c r="L83" s="4">
        <v>-13.168870999999999</v>
      </c>
      <c r="M83" s="4">
        <v>-1.4345169</v>
      </c>
      <c r="N83" s="4">
        <v>-4.0842236999999999</v>
      </c>
      <c r="O83" s="4">
        <v>-18.615473000000001</v>
      </c>
      <c r="P83" s="4">
        <v>5.5057049999999998</v>
      </c>
      <c r="Q83" s="4">
        <v>-3.7778079999999998</v>
      </c>
      <c r="R83" s="4">
        <v>-4.4284879999999998</v>
      </c>
      <c r="S83" s="4">
        <v>-6.3536881999999997</v>
      </c>
      <c r="T83" s="4">
        <v>-7.0559143999999998</v>
      </c>
      <c r="U83" s="4">
        <v>0.48378705999999999</v>
      </c>
      <c r="V83" s="4">
        <v>-3.8909137</v>
      </c>
      <c r="W83" s="4">
        <v>-8.6486160000000005</v>
      </c>
      <c r="X83" s="4">
        <v>-7.0210876000000004</v>
      </c>
      <c r="Y83" s="4">
        <v>-4.6019909999999999</v>
      </c>
      <c r="Z83" s="4">
        <v>-10.497207</v>
      </c>
      <c r="AA83" s="4">
        <v>21.040189999999999</v>
      </c>
      <c r="AB83" s="4">
        <v>-7.9797564000000003</v>
      </c>
      <c r="AC83" s="4">
        <v>-14.053630999999999</v>
      </c>
      <c r="AD83" s="4">
        <v>-8.1447959999999995</v>
      </c>
      <c r="AE83" s="4">
        <v>-2.1929799999999999</v>
      </c>
      <c r="AF83" s="13"/>
      <c r="AG83" s="13"/>
      <c r="AH83" s="13"/>
      <c r="AI83" s="13"/>
      <c r="AJ83" s="13"/>
      <c r="AK83" s="13"/>
      <c r="AL83" s="13"/>
    </row>
    <row r="84" spans="1:38" x14ac:dyDescent="0.3">
      <c r="A84" s="2">
        <v>44757</v>
      </c>
      <c r="B84" s="4">
        <v>1.0319829</v>
      </c>
      <c r="C84" s="4">
        <v>4.7965049999999998</v>
      </c>
      <c r="D84" s="4">
        <v>15.462101000000001</v>
      </c>
      <c r="E84" s="4">
        <v>5.4171560000000003</v>
      </c>
      <c r="F84" s="4">
        <v>9.5408080000000002</v>
      </c>
      <c r="G84" s="4">
        <v>0.26232003999999998</v>
      </c>
      <c r="H84" s="4">
        <v>2.3808001999999999</v>
      </c>
      <c r="I84" s="4">
        <v>-5.8441520000000002</v>
      </c>
      <c r="J84" s="4">
        <v>12.654470999999999</v>
      </c>
      <c r="K84" s="4">
        <v>-3.0511796000000002</v>
      </c>
      <c r="L84" s="4">
        <v>3.6937833000000002</v>
      </c>
      <c r="M84" s="4">
        <v>3.4147620000000001</v>
      </c>
      <c r="N84" s="4">
        <v>0.46101809999999999</v>
      </c>
      <c r="O84" s="4">
        <v>7.005477</v>
      </c>
      <c r="P84" s="4">
        <v>-11.588687</v>
      </c>
      <c r="Q84" s="4">
        <v>15.110910000000001</v>
      </c>
      <c r="R84" s="4">
        <v>11.102879</v>
      </c>
      <c r="S84" s="4">
        <v>7.8673719999999996</v>
      </c>
      <c r="T84" s="4">
        <v>9.0914249999999992</v>
      </c>
      <c r="U84" s="4">
        <v>-7.4953500000000002</v>
      </c>
      <c r="V84" s="4">
        <v>4.7918560000000001</v>
      </c>
      <c r="W84" s="4">
        <v>15.758371</v>
      </c>
      <c r="X84" s="4">
        <v>6.9297193999999998</v>
      </c>
      <c r="Y84" s="4">
        <v>17.861795000000001</v>
      </c>
      <c r="Z84" s="4">
        <v>11.433565</v>
      </c>
      <c r="AA84" s="4">
        <v>-0.19531846</v>
      </c>
      <c r="AB84" s="4">
        <v>1.2558818</v>
      </c>
      <c r="AC84" s="4">
        <v>8.8133809999999997</v>
      </c>
      <c r="AD84" s="4">
        <v>-0.86461900000000003</v>
      </c>
      <c r="AE84" s="4">
        <v>-2.9793500000000002</v>
      </c>
      <c r="AF84" s="13"/>
      <c r="AG84" s="13"/>
      <c r="AH84" s="13"/>
      <c r="AI84" s="13"/>
      <c r="AJ84" s="13"/>
      <c r="AK84" s="13"/>
      <c r="AL84" s="13"/>
    </row>
    <row r="85" spans="1:38" x14ac:dyDescent="0.3">
      <c r="A85" s="2">
        <v>44789</v>
      </c>
      <c r="B85" s="4">
        <v>19.775402</v>
      </c>
      <c r="C85" s="4">
        <v>14.0191555</v>
      </c>
      <c r="D85" s="4">
        <v>15.383029000000001</v>
      </c>
      <c r="E85" s="4">
        <v>8.8770030000000002</v>
      </c>
      <c r="F85" s="4">
        <v>27.503299999999999</v>
      </c>
      <c r="G85" s="4">
        <v>11.566162</v>
      </c>
      <c r="H85" s="4">
        <v>8.9678290000000001</v>
      </c>
      <c r="I85" s="4">
        <v>9.7931019999999993</v>
      </c>
      <c r="J85" s="4">
        <v>27.699256999999999</v>
      </c>
      <c r="K85" s="4">
        <v>6.5989849999999999</v>
      </c>
      <c r="L85" s="4">
        <v>10.115622999999999</v>
      </c>
      <c r="M85" s="4">
        <v>12.411642000000001</v>
      </c>
      <c r="N85" s="4">
        <v>9.4555140000000009</v>
      </c>
      <c r="O85" s="4">
        <v>8.4459420000000005</v>
      </c>
      <c r="P85" s="4">
        <v>-6.7692337</v>
      </c>
      <c r="Q85" s="4">
        <v>-6.1227140000000002</v>
      </c>
      <c r="R85" s="4">
        <v>3.5639763000000002</v>
      </c>
      <c r="S85" s="4">
        <v>8.0223674999999997</v>
      </c>
      <c r="T85" s="4">
        <v>29.9191</v>
      </c>
      <c r="U85" s="4">
        <v>9.2070690000000006</v>
      </c>
      <c r="V85" s="4">
        <v>-5.9810280000000002</v>
      </c>
      <c r="W85" s="4">
        <v>5.9275745999999998</v>
      </c>
      <c r="X85" s="4">
        <v>11.95923</v>
      </c>
      <c r="Y85" s="4">
        <v>7.7433585999999996</v>
      </c>
      <c r="Z85" s="4">
        <v>-7.2060880000000003</v>
      </c>
      <c r="AA85" s="4">
        <v>-11.986302999999999</v>
      </c>
      <c r="AB85" s="4">
        <v>13.612401999999999</v>
      </c>
      <c r="AC85" s="4">
        <v>4.0206312999999998</v>
      </c>
      <c r="AD85" s="4">
        <v>1.6666650999999999</v>
      </c>
      <c r="AE85" s="4">
        <v>1.4962553999999999</v>
      </c>
      <c r="AF85" s="13"/>
      <c r="AG85" s="13"/>
      <c r="AH85" s="13"/>
      <c r="AI85" s="13"/>
      <c r="AJ85" s="13"/>
      <c r="AK85" s="13"/>
      <c r="AL85" s="13"/>
    </row>
    <row r="86" spans="1:38" x14ac:dyDescent="0.3">
      <c r="A86" s="2">
        <v>44820</v>
      </c>
      <c r="B86" s="4">
        <v>-30.071247</v>
      </c>
      <c r="C86" s="4">
        <v>-16.210287000000001</v>
      </c>
      <c r="D86" s="4">
        <v>-12.905275</v>
      </c>
      <c r="E86" s="4">
        <v>-15.529984000000001</v>
      </c>
      <c r="F86" s="4">
        <v>-14.677441</v>
      </c>
      <c r="G86" s="4">
        <v>-8.9096430000000009</v>
      </c>
      <c r="H86" s="4">
        <v>-18.487776</v>
      </c>
      <c r="I86" s="4">
        <v>-7.5345936</v>
      </c>
      <c r="J86" s="4">
        <v>-1.0480881</v>
      </c>
      <c r="K86" s="4">
        <v>-9.5763739999999995</v>
      </c>
      <c r="L86" s="4">
        <v>-10.383171000000001</v>
      </c>
      <c r="M86" s="4">
        <v>-13.443154</v>
      </c>
      <c r="N86" s="4">
        <v>-5.2980660000000004</v>
      </c>
      <c r="O86" s="4">
        <v>-4.4342337000000001</v>
      </c>
      <c r="P86" s="4">
        <v>-3.2343150000000001</v>
      </c>
      <c r="Q86" s="4">
        <v>-0.45760274000000001</v>
      </c>
      <c r="R86" s="4">
        <v>-10.979092</v>
      </c>
      <c r="S86" s="4">
        <v>-12.281136999999999</v>
      </c>
      <c r="T86" s="4">
        <v>-2.2630154999999998</v>
      </c>
      <c r="U86" s="4">
        <v>1.9134045</v>
      </c>
      <c r="V86" s="4">
        <v>0.69229600000000002</v>
      </c>
      <c r="W86" s="4">
        <v>-8.8387429999999991</v>
      </c>
      <c r="X86" s="4">
        <v>-15.148151</v>
      </c>
      <c r="Y86" s="4">
        <v>-20.123201000000002</v>
      </c>
      <c r="Z86" s="4">
        <v>1.0592699000000001</v>
      </c>
      <c r="AA86" s="4">
        <v>-3.5019398000000002</v>
      </c>
      <c r="AB86" s="4">
        <v>-6.2656345</v>
      </c>
      <c r="AC86" s="4">
        <v>-7.7702879999999999</v>
      </c>
      <c r="AD86" s="4">
        <v>-7.8688500000000001</v>
      </c>
      <c r="AE86" s="4">
        <v>-4.9140096</v>
      </c>
      <c r="AF86" s="13"/>
      <c r="AG86" s="13"/>
      <c r="AH86" s="13"/>
      <c r="AI86" s="13"/>
      <c r="AJ86" s="13"/>
      <c r="AK86" s="13"/>
      <c r="AL86" s="13"/>
    </row>
    <row r="87" spans="1:38" x14ac:dyDescent="0.3">
      <c r="A87" s="2">
        <v>44848</v>
      </c>
      <c r="B87" s="4">
        <v>-14.934081000000001</v>
      </c>
      <c r="C87" s="4">
        <v>-6.611103</v>
      </c>
      <c r="D87" s="4">
        <v>-8.1751769999999997</v>
      </c>
      <c r="E87" s="4">
        <v>-6.0700417</v>
      </c>
      <c r="F87" s="4">
        <v>-13.4623165</v>
      </c>
      <c r="G87" s="4">
        <v>-14.28219</v>
      </c>
      <c r="H87" s="4">
        <v>-13.350189</v>
      </c>
      <c r="I87" s="4">
        <v>-3.0137002000000002</v>
      </c>
      <c r="J87" s="4">
        <v>-32.424590000000002</v>
      </c>
      <c r="K87" s="4">
        <v>-12.711864</v>
      </c>
      <c r="L87" s="4">
        <v>-0.77871679999999999</v>
      </c>
      <c r="M87" s="4">
        <v>-6.0878395999999997</v>
      </c>
      <c r="N87" s="4">
        <v>-4.1704359999999996</v>
      </c>
      <c r="O87" s="4">
        <v>-2.0722330000000002</v>
      </c>
      <c r="P87" s="4">
        <v>-15.006828000000001</v>
      </c>
      <c r="Q87" s="4">
        <v>7.2841405999999997</v>
      </c>
      <c r="R87" s="4">
        <v>-5.5250940000000002</v>
      </c>
      <c r="S87" s="4">
        <v>-8.2401750000000007</v>
      </c>
      <c r="T87" s="4">
        <v>-4.2185490000000003</v>
      </c>
      <c r="U87" s="4">
        <v>6.4156294000000003</v>
      </c>
      <c r="V87" s="4">
        <v>-1.8735051</v>
      </c>
      <c r="W87" s="4">
        <v>-9.8167240000000007</v>
      </c>
      <c r="X87" s="4">
        <v>0.16667842999999999</v>
      </c>
      <c r="Y87" s="4">
        <v>-3.2133698000000002</v>
      </c>
      <c r="Z87" s="4">
        <v>0.20143986</v>
      </c>
      <c r="AA87" s="4">
        <v>-15.610599499999999</v>
      </c>
      <c r="AB87" s="4">
        <v>-7.0926070000000001</v>
      </c>
      <c r="AC87" s="4">
        <v>-9.5458449999999999</v>
      </c>
      <c r="AD87" s="4">
        <v>0.86547136000000002</v>
      </c>
      <c r="AE87" s="4">
        <v>-6.7183374999999996</v>
      </c>
      <c r="AF87" s="13"/>
      <c r="AG87" s="13"/>
      <c r="AH87" s="13"/>
      <c r="AI87" s="13"/>
      <c r="AJ87" s="13"/>
      <c r="AK87" s="13"/>
      <c r="AL87" s="13"/>
    </row>
    <row r="88" spans="1:38" x14ac:dyDescent="0.3">
      <c r="A88" s="2">
        <v>44881</v>
      </c>
      <c r="B88" s="4">
        <v>41.711951999999997</v>
      </c>
      <c r="C88" s="4">
        <v>6.0596703999999999</v>
      </c>
      <c r="D88" s="4">
        <v>7.7014564999999999</v>
      </c>
      <c r="E88" s="4">
        <v>2.3715853999999998</v>
      </c>
      <c r="F88" s="4">
        <v>-9.1487350000000003</v>
      </c>
      <c r="G88" s="4">
        <v>19.815027000000001</v>
      </c>
      <c r="H88" s="4">
        <v>-10.673714</v>
      </c>
      <c r="I88" s="4">
        <v>-3.9146662000000001</v>
      </c>
      <c r="J88" s="4">
        <v>-8.8150680000000001</v>
      </c>
      <c r="K88" s="4">
        <v>18.203878</v>
      </c>
      <c r="L88" s="4">
        <v>13.235771</v>
      </c>
      <c r="M88" s="4">
        <v>24.226402</v>
      </c>
      <c r="N88" s="4">
        <v>19.722985999999999</v>
      </c>
      <c r="O88" s="4">
        <v>13.85417</v>
      </c>
      <c r="P88" s="4">
        <v>18.138038999999999</v>
      </c>
      <c r="Q88" s="4">
        <v>6.7930099999999998</v>
      </c>
      <c r="R88" s="4">
        <v>15.336561</v>
      </c>
      <c r="S88" s="4">
        <v>18.729437000000001</v>
      </c>
      <c r="T88" s="4">
        <v>33.052169999999997</v>
      </c>
      <c r="U88" s="4">
        <v>14.745748499999999</v>
      </c>
      <c r="V88" s="4">
        <v>5.4724573999999997</v>
      </c>
      <c r="W88" s="4">
        <v>15.486632999999999</v>
      </c>
      <c r="X88" s="4">
        <v>13.920343000000001</v>
      </c>
      <c r="Y88" s="4">
        <v>7.0385099999999996</v>
      </c>
      <c r="Z88" s="4">
        <v>6.2473654999999999</v>
      </c>
      <c r="AA88" s="4">
        <v>7.5767993999999996</v>
      </c>
      <c r="AB88" s="4">
        <v>17.854893000000001</v>
      </c>
      <c r="AC88" s="4">
        <v>14.134466</v>
      </c>
      <c r="AD88" s="4">
        <v>11.367679000000001</v>
      </c>
      <c r="AE88" s="4">
        <v>3.3240913999999999</v>
      </c>
      <c r="AF88" s="13"/>
      <c r="AG88" s="13"/>
      <c r="AH88" s="13"/>
      <c r="AI88" s="13"/>
      <c r="AJ88" s="13"/>
      <c r="AK88" s="13"/>
      <c r="AL88" s="13"/>
    </row>
    <row r="89" spans="1:38" x14ac:dyDescent="0.3">
      <c r="A89" s="2">
        <v>44911</v>
      </c>
      <c r="B89" s="4">
        <v>4.1792392999999999</v>
      </c>
      <c r="C89" s="4">
        <v>1.2245059</v>
      </c>
      <c r="D89" s="4">
        <v>-9.5974210000000006</v>
      </c>
      <c r="E89" s="4">
        <v>-8.6899280000000001</v>
      </c>
      <c r="F89" s="4">
        <v>-9.5345969999999998</v>
      </c>
      <c r="G89" s="4">
        <v>8.6334590000000002</v>
      </c>
      <c r="H89" s="4">
        <v>5.4755807000000001</v>
      </c>
      <c r="I89" s="4">
        <v>-7.8635035000000002</v>
      </c>
      <c r="J89" s="4">
        <v>-19.628720999999999</v>
      </c>
      <c r="K89" s="4">
        <v>-2.7319073999999999</v>
      </c>
      <c r="L89" s="4">
        <v>-2.8371572</v>
      </c>
      <c r="M89" s="4">
        <v>-0.38803219999999999</v>
      </c>
      <c r="N89" s="4">
        <v>-2.8771043000000001</v>
      </c>
      <c r="O89" s="4">
        <v>-3.5102367000000001</v>
      </c>
      <c r="P89" s="4">
        <v>7.6086879999999999</v>
      </c>
      <c r="Q89" s="4">
        <v>1.9663930000000001</v>
      </c>
      <c r="R89" s="4">
        <v>-1.5465856</v>
      </c>
      <c r="S89" s="4">
        <v>0.89858769999999999</v>
      </c>
      <c r="T89" s="4">
        <v>-5.0029396999999998</v>
      </c>
      <c r="U89" s="4">
        <v>-7.2712839999999996</v>
      </c>
      <c r="V89" s="4">
        <v>1.9244075</v>
      </c>
      <c r="W89" s="4">
        <v>-11.955500000000001</v>
      </c>
      <c r="X89" s="4">
        <v>3.2790900000000001</v>
      </c>
      <c r="Y89" s="4">
        <v>-14.392060000000001</v>
      </c>
      <c r="Z89" s="4">
        <v>5.6693195999999997</v>
      </c>
      <c r="AA89" s="4">
        <v>9.7081180000000007</v>
      </c>
      <c r="AB89" s="4">
        <v>-14.639163</v>
      </c>
      <c r="AC89" s="4">
        <v>6.1379910000000004</v>
      </c>
      <c r="AD89" s="4">
        <v>-5.1036653999999997</v>
      </c>
      <c r="AE89" s="4">
        <v>2.9490590000000001</v>
      </c>
      <c r="AF89" s="13"/>
      <c r="AG89" s="13"/>
      <c r="AH89" s="13"/>
      <c r="AI89" s="13"/>
      <c r="AJ89" s="13"/>
      <c r="AK89" s="13"/>
      <c r="AL89" s="13"/>
    </row>
    <row r="90" spans="1:38" x14ac:dyDescent="0.3">
      <c r="A90" s="2">
        <v>44939</v>
      </c>
      <c r="B90" s="4">
        <v>1.9793510000000001</v>
      </c>
      <c r="C90" s="4">
        <v>-2.2313952000000001</v>
      </c>
      <c r="D90" s="4">
        <v>0.1858592</v>
      </c>
      <c r="E90" s="4">
        <v>2.0607114000000002</v>
      </c>
      <c r="F90" s="4">
        <v>11.6776705</v>
      </c>
      <c r="G90" s="4">
        <v>5.0252438000000001</v>
      </c>
      <c r="H90" s="4">
        <v>14.6947975</v>
      </c>
      <c r="I90" s="4">
        <v>3.2206177999999999</v>
      </c>
      <c r="J90" s="4">
        <v>-18.524927000000002</v>
      </c>
      <c r="K90" s="4">
        <v>7.2186830000000004</v>
      </c>
      <c r="L90" s="4">
        <v>5.8800100000000004</v>
      </c>
      <c r="M90" s="4">
        <v>12.503505000000001</v>
      </c>
      <c r="N90" s="4">
        <v>11.429024</v>
      </c>
      <c r="O90" s="4">
        <v>1.7793417</v>
      </c>
      <c r="P90" s="4">
        <v>23.035086</v>
      </c>
      <c r="Q90" s="4">
        <v>0.48629044999999999</v>
      </c>
      <c r="R90" s="4">
        <v>7.8157424999999998</v>
      </c>
      <c r="S90" s="4">
        <v>8.7503320000000002</v>
      </c>
      <c r="T90" s="4">
        <v>14.485227999999999</v>
      </c>
      <c r="U90" s="4">
        <v>8.0706834999999995</v>
      </c>
      <c r="V90" s="4">
        <v>-1.2751222</v>
      </c>
      <c r="W90" s="4">
        <v>5.1576494999999998</v>
      </c>
      <c r="X90" s="4">
        <v>2.4339675999999999</v>
      </c>
      <c r="Y90" s="4">
        <v>0.86956023999999998</v>
      </c>
      <c r="Z90" s="4">
        <v>-3.3565402</v>
      </c>
      <c r="AA90" s="4">
        <v>31.174098999999998</v>
      </c>
      <c r="AB90" s="4">
        <v>11.135636999999999</v>
      </c>
      <c r="AC90" s="4">
        <v>0.29248000000000002</v>
      </c>
      <c r="AD90" s="4">
        <v>3.3440351000000001</v>
      </c>
      <c r="AE90" s="4">
        <v>10.677087999999999</v>
      </c>
      <c r="AF90" s="13"/>
      <c r="AG90" s="13"/>
      <c r="AH90" s="13"/>
      <c r="AI90" s="13"/>
      <c r="AJ90" s="13"/>
      <c r="AK90" s="13"/>
      <c r="AL90" s="13"/>
    </row>
    <row r="91" spans="1:38" x14ac:dyDescent="0.3">
      <c r="A91" s="2">
        <v>44973</v>
      </c>
      <c r="B91" s="4">
        <v>30.19706</v>
      </c>
      <c r="C91" s="4">
        <v>9.8574160000000006</v>
      </c>
      <c r="D91" s="4">
        <v>14.235771</v>
      </c>
      <c r="E91" s="4">
        <v>3.6799788000000002</v>
      </c>
      <c r="F91" s="4">
        <v>3.0577183000000001E-2</v>
      </c>
      <c r="G91" s="4">
        <v>3.7202000000000002</v>
      </c>
      <c r="H91" s="4">
        <v>25.887001000000001</v>
      </c>
      <c r="I91" s="4">
        <v>3.1201243000000001</v>
      </c>
      <c r="J91" s="4">
        <v>65.065346000000005</v>
      </c>
      <c r="K91" s="4">
        <v>4.5544504999999997</v>
      </c>
      <c r="L91" s="4">
        <v>-2.9782236000000002</v>
      </c>
      <c r="M91" s="4">
        <v>-1.6591906999999999</v>
      </c>
      <c r="N91" s="4">
        <v>-0.83209869999999997</v>
      </c>
      <c r="O91" s="4">
        <v>-0.70202947000000004</v>
      </c>
      <c r="P91" s="4">
        <v>3.3495425999999999</v>
      </c>
      <c r="Q91" s="4">
        <v>-9.5375960000000006</v>
      </c>
      <c r="R91" s="4">
        <v>1.4404655</v>
      </c>
      <c r="S91" s="4">
        <v>-2.1223903000000002</v>
      </c>
      <c r="T91" s="4">
        <v>5.3752779999999998</v>
      </c>
      <c r="U91" s="4">
        <v>3.0702590000000001</v>
      </c>
      <c r="V91" s="4">
        <v>-8.7585689999999996</v>
      </c>
      <c r="W91" s="4">
        <v>4.0632250000000001</v>
      </c>
      <c r="X91" s="4">
        <v>-3.0101776</v>
      </c>
      <c r="Y91" s="4">
        <v>39.511490000000002</v>
      </c>
      <c r="Z91" s="4">
        <v>-2.6497424000000001</v>
      </c>
      <c r="AA91" s="4">
        <v>-9.9647279999999991</v>
      </c>
      <c r="AB91" s="4">
        <v>0.14191866</v>
      </c>
      <c r="AC91" s="4">
        <v>-8.5237029999999994</v>
      </c>
      <c r="AD91" s="4">
        <v>4.2553185999999998</v>
      </c>
      <c r="AE91" s="4">
        <v>-6.3529434</v>
      </c>
      <c r="AF91" s="13"/>
      <c r="AG91" s="13"/>
      <c r="AH91" s="13"/>
      <c r="AI91" s="13"/>
      <c r="AJ91" s="13"/>
      <c r="AK91" s="13"/>
      <c r="AL91" s="13"/>
    </row>
    <row r="92" spans="1:38" x14ac:dyDescent="0.3">
      <c r="A92" s="2">
        <v>45001</v>
      </c>
      <c r="B92" s="4">
        <v>16.10483</v>
      </c>
      <c r="C92" s="4">
        <v>5.3595303999999997</v>
      </c>
      <c r="D92" s="4">
        <v>1.3922334000000001</v>
      </c>
      <c r="E92" s="4">
        <v>5.0361155999999996</v>
      </c>
      <c r="F92" s="4">
        <v>1.9256234000000001</v>
      </c>
      <c r="G92" s="4">
        <v>5.9879540000000002</v>
      </c>
      <c r="H92" s="4">
        <v>18.841325999999999</v>
      </c>
      <c r="I92" s="4">
        <v>-5.3667902999999999</v>
      </c>
      <c r="J92" s="4">
        <v>-8.8645750000000003</v>
      </c>
      <c r="K92" s="4">
        <v>-3.8352609000000002</v>
      </c>
      <c r="L92" s="4">
        <v>-2.0020723</v>
      </c>
      <c r="M92" s="4">
        <v>-3.3059775999999998</v>
      </c>
      <c r="N92" s="4">
        <v>-7.8056755000000004</v>
      </c>
      <c r="O92" s="4">
        <v>-3.7568628999999998</v>
      </c>
      <c r="P92" s="4">
        <v>-12.179822</v>
      </c>
      <c r="Q92" s="4">
        <v>1.0611176</v>
      </c>
      <c r="R92" s="4">
        <v>-3.7107587</v>
      </c>
      <c r="S92" s="4">
        <v>-5.3189992999999998</v>
      </c>
      <c r="T92" s="4">
        <v>-11.590773</v>
      </c>
      <c r="U92" s="4">
        <v>-12.7019825</v>
      </c>
      <c r="V92" s="4">
        <v>-1.9747376000000001</v>
      </c>
      <c r="W92" s="4">
        <v>-3.340608</v>
      </c>
      <c r="X92" s="4">
        <v>-10.10276</v>
      </c>
      <c r="Y92" s="4">
        <v>-17.816687000000002</v>
      </c>
      <c r="Z92" s="4">
        <v>3.8587570000000002</v>
      </c>
      <c r="AA92" s="4">
        <v>-21.155726999999999</v>
      </c>
      <c r="AB92" s="4">
        <v>-17.346066</v>
      </c>
      <c r="AC92" s="4">
        <v>4.1927934000000002</v>
      </c>
      <c r="AD92" s="4">
        <v>-5.9654654999999996</v>
      </c>
      <c r="AE92" s="4">
        <v>6.2814116000000002</v>
      </c>
      <c r="AF92" s="13"/>
      <c r="AG92" s="13"/>
      <c r="AH92" s="13"/>
      <c r="AI92" s="13"/>
      <c r="AJ92" s="13"/>
      <c r="AK92" s="13"/>
      <c r="AL92" s="13"/>
    </row>
    <row r="93" spans="1:38" x14ac:dyDescent="0.3">
      <c r="A93" s="2">
        <v>45030</v>
      </c>
      <c r="B93" s="4">
        <v>4.7648786999999997</v>
      </c>
      <c r="C93" s="4">
        <v>3.5988449999999998</v>
      </c>
      <c r="D93" s="4">
        <v>6.005776</v>
      </c>
      <c r="E93" s="4">
        <v>8.5227249999999994</v>
      </c>
      <c r="F93" s="4">
        <v>2.4690151</v>
      </c>
      <c r="G93" s="4">
        <v>-1.9614041</v>
      </c>
      <c r="H93" s="4">
        <v>8.0808160000000004</v>
      </c>
      <c r="I93" s="4">
        <v>6.1389209999999999</v>
      </c>
      <c r="J93" s="4">
        <v>0.47248602000000001</v>
      </c>
      <c r="K93" s="4">
        <v>2.1782159999999999</v>
      </c>
      <c r="L93" s="4">
        <v>5.8706639999999997</v>
      </c>
      <c r="M93" s="4">
        <v>13.320351</v>
      </c>
      <c r="N93" s="4">
        <v>6.9347023999999999</v>
      </c>
      <c r="O93" s="4">
        <v>7.3763370000000004</v>
      </c>
      <c r="P93" s="4">
        <v>8.7499979999999997</v>
      </c>
      <c r="Q93" s="4">
        <v>13.716507</v>
      </c>
      <c r="R93" s="4">
        <v>7.6201439999999998</v>
      </c>
      <c r="S93" s="4">
        <v>7.1877956000000003</v>
      </c>
      <c r="T93" s="4">
        <v>9.2143540000000002</v>
      </c>
      <c r="U93" s="4">
        <v>14.866877000000001</v>
      </c>
      <c r="V93" s="4">
        <v>7.6673390000000001</v>
      </c>
      <c r="W93" s="4">
        <v>0.82912445000000001</v>
      </c>
      <c r="X93" s="4">
        <v>1.9042253</v>
      </c>
      <c r="Y93" s="4">
        <v>10.4010105</v>
      </c>
      <c r="Z93" s="4">
        <v>4.9967765999999996</v>
      </c>
      <c r="AA93" s="4">
        <v>17.391300000000001</v>
      </c>
      <c r="AB93" s="4">
        <v>1.8985152000000001</v>
      </c>
      <c r="AC93" s="4">
        <v>5.6756973000000004</v>
      </c>
      <c r="AD93" s="4">
        <v>9.3019250000000007</v>
      </c>
      <c r="AE93" s="4">
        <v>0.47280788000000001</v>
      </c>
      <c r="AF93" s="13"/>
      <c r="AG93" s="13"/>
      <c r="AH93" s="13"/>
      <c r="AI93" s="13"/>
      <c r="AJ93" s="13"/>
      <c r="AK93" s="13"/>
      <c r="AL93" s="13"/>
    </row>
    <row r="94" spans="1:38" x14ac:dyDescent="0.3">
      <c r="A94" s="2">
        <v>45062</v>
      </c>
      <c r="B94" s="4">
        <v>9.1748349999999999</v>
      </c>
      <c r="C94" s="4">
        <v>8.9466570000000001</v>
      </c>
      <c r="D94" s="4">
        <v>4.2971373000000002</v>
      </c>
      <c r="E94" s="4">
        <v>9.773123</v>
      </c>
      <c r="F94" s="4">
        <v>10.623348</v>
      </c>
      <c r="G94" s="4">
        <v>3.5348891999999998</v>
      </c>
      <c r="H94" s="4">
        <v>7.8242779999999996</v>
      </c>
      <c r="I94" s="4">
        <v>8.4932800000000004</v>
      </c>
      <c r="J94" s="4">
        <v>-9.9891839999999998</v>
      </c>
      <c r="K94" s="4">
        <v>-2.1317840000000001</v>
      </c>
      <c r="L94" s="4">
        <v>1.2541412999999999</v>
      </c>
      <c r="M94" s="4">
        <v>2.6538491</v>
      </c>
      <c r="N94" s="4">
        <v>-3.1788289999999999</v>
      </c>
      <c r="O94" s="4">
        <v>1.2576699</v>
      </c>
      <c r="P94" s="4">
        <v>-5.6376575999999998</v>
      </c>
      <c r="Q94" s="4">
        <v>16.826975000000001</v>
      </c>
      <c r="R94" s="4">
        <v>-1.3251245</v>
      </c>
      <c r="S94" s="4">
        <v>2.0970344999999999</v>
      </c>
      <c r="T94" s="4">
        <v>-1.4411031999999999</v>
      </c>
      <c r="U94" s="4">
        <v>-10.893661</v>
      </c>
      <c r="V94" s="4">
        <v>-3.9194404999999999</v>
      </c>
      <c r="W94" s="4">
        <v>1.1972547</v>
      </c>
      <c r="X94" s="4">
        <v>-3.3745229999999999</v>
      </c>
      <c r="Y94" s="4">
        <v>7.4914813000000002</v>
      </c>
      <c r="Z94" s="4">
        <v>-11.324960000000001</v>
      </c>
      <c r="AA94" s="4">
        <v>-9.2592599999999994</v>
      </c>
      <c r="AB94" s="4">
        <v>-7.3170719999999996</v>
      </c>
      <c r="AC94" s="4">
        <v>3.7822604000000002</v>
      </c>
      <c r="AD94" s="4">
        <v>0.46082735000000002</v>
      </c>
      <c r="AE94" s="4">
        <v>3.9999962</v>
      </c>
      <c r="AF94" s="13"/>
      <c r="AG94" s="13"/>
      <c r="AH94" s="13"/>
      <c r="AI94" s="13"/>
      <c r="AJ94" s="13"/>
      <c r="AK94" s="13"/>
      <c r="AL94" s="13"/>
    </row>
    <row r="95" spans="1:38" x14ac:dyDescent="0.3">
      <c r="A95" s="2">
        <v>45093</v>
      </c>
      <c r="B95" s="4">
        <v>46.156002000000001</v>
      </c>
      <c r="C95" s="4">
        <v>10.050476</v>
      </c>
      <c r="D95" s="4">
        <v>7.4678899999999997</v>
      </c>
      <c r="E95" s="4">
        <v>3.3637285000000001</v>
      </c>
      <c r="F95" s="4">
        <v>10.661375</v>
      </c>
      <c r="G95" s="4">
        <v>35.33766</v>
      </c>
      <c r="H95" s="4">
        <v>17.661835</v>
      </c>
      <c r="I95" s="4">
        <v>1.253593</v>
      </c>
      <c r="J95" s="4">
        <v>56.461692999999997</v>
      </c>
      <c r="K95" s="4">
        <v>17.176342000000002</v>
      </c>
      <c r="L95" s="4">
        <v>4.4973016000000001</v>
      </c>
      <c r="M95" s="4">
        <v>27.694654</v>
      </c>
      <c r="N95" s="4">
        <v>6.6557407</v>
      </c>
      <c r="O95" s="4">
        <v>3.8389682999999999</v>
      </c>
      <c r="P95" s="4">
        <v>6.0367227000000003</v>
      </c>
      <c r="Q95" s="4">
        <v>2.5329231999999999</v>
      </c>
      <c r="R95" s="4">
        <v>-0.67687629999999999</v>
      </c>
      <c r="S95" s="4">
        <v>-0.97569823</v>
      </c>
      <c r="T95" s="4">
        <v>29.426216</v>
      </c>
      <c r="U95" s="4">
        <v>2.5458455</v>
      </c>
      <c r="V95" s="4">
        <v>3.8507820000000001</v>
      </c>
      <c r="W95" s="4">
        <v>5.5426836000000002</v>
      </c>
      <c r="X95" s="4">
        <v>7.1777104999999999</v>
      </c>
      <c r="Y95" s="4">
        <v>72.122479999999996</v>
      </c>
      <c r="Z95" s="4">
        <v>-3.2451629999999998</v>
      </c>
      <c r="AA95" s="4">
        <v>6.8221569999999998</v>
      </c>
      <c r="AB95" s="4">
        <v>7.5335144999999999</v>
      </c>
      <c r="AC95" s="4">
        <v>-3.9810002</v>
      </c>
      <c r="AD95" s="4">
        <v>9.7859379999999998</v>
      </c>
      <c r="AE95" s="4">
        <v>-4.7511340000000004</v>
      </c>
      <c r="AF95" s="13"/>
      <c r="AG95" s="13"/>
      <c r="AH95" s="13"/>
      <c r="AI95" s="13"/>
      <c r="AJ95" s="13"/>
      <c r="AK95" s="13"/>
      <c r="AL95" s="13"/>
    </row>
    <row r="96" spans="1:38" x14ac:dyDescent="0.3">
      <c r="A96" s="2">
        <v>45121</v>
      </c>
      <c r="B96" s="4">
        <v>6.5047264</v>
      </c>
      <c r="C96" s="4">
        <v>0.85005759999999997</v>
      </c>
      <c r="D96" s="4">
        <v>3.1202673999999999</v>
      </c>
      <c r="E96" s="4">
        <v>1.5299916</v>
      </c>
      <c r="F96" s="4">
        <v>7.3232889999999999</v>
      </c>
      <c r="G96" s="4">
        <v>2.913475</v>
      </c>
      <c r="H96" s="4">
        <v>9.9181539999999995</v>
      </c>
      <c r="I96" s="4">
        <v>-1.0769188000000001</v>
      </c>
      <c r="J96" s="4">
        <v>7.9987645000000001</v>
      </c>
      <c r="K96" s="4">
        <v>0.33955573999999999</v>
      </c>
      <c r="L96" s="4">
        <v>0.82173350000000001</v>
      </c>
      <c r="M96" s="4">
        <v>-4.6028376</v>
      </c>
      <c r="N96" s="4">
        <v>5.2669763999999999</v>
      </c>
      <c r="O96" s="4">
        <v>-0.55937170000000003</v>
      </c>
      <c r="P96" s="4">
        <v>-2.8650104999999999</v>
      </c>
      <c r="Q96" s="4">
        <v>0.39087534000000002</v>
      </c>
      <c r="R96" s="4">
        <v>6.2251570000000003</v>
      </c>
      <c r="S96" s="4">
        <v>7.0548415000000002</v>
      </c>
      <c r="T96" s="4">
        <v>2.3034572999999998</v>
      </c>
      <c r="U96" s="4">
        <v>-3.9855360000000002</v>
      </c>
      <c r="V96" s="4">
        <v>-2.6548147000000002</v>
      </c>
      <c r="W96" s="4">
        <v>4.4017910000000002</v>
      </c>
      <c r="X96" s="4">
        <v>5.3665399999999996</v>
      </c>
      <c r="Y96" s="4">
        <v>0.61349869999999995</v>
      </c>
      <c r="Z96" s="4">
        <v>-0.81014633000000003</v>
      </c>
      <c r="AA96" s="4">
        <v>1.4737963999999999</v>
      </c>
      <c r="AB96" s="4">
        <v>-0.27406812000000003</v>
      </c>
      <c r="AC96" s="4">
        <v>0.34105777999999998</v>
      </c>
      <c r="AD96" s="4">
        <v>2.7381419999999999</v>
      </c>
      <c r="AE96" s="4">
        <v>-5.2438019999999996</v>
      </c>
      <c r="AF96" s="13"/>
      <c r="AG96" s="13"/>
      <c r="AH96" s="13"/>
      <c r="AI96" s="13"/>
      <c r="AJ96" s="13"/>
      <c r="AK96" s="13"/>
      <c r="AL96" s="13"/>
    </row>
    <row r="97" spans="1:38" x14ac:dyDescent="0.3">
      <c r="A97" s="2">
        <v>45154</v>
      </c>
      <c r="B97" s="4">
        <v>-4.3612184999999997</v>
      </c>
      <c r="C97" s="4">
        <v>-6.9980326000000002</v>
      </c>
      <c r="D97" s="4">
        <v>-7.2796880000000002</v>
      </c>
      <c r="E97" s="4">
        <v>2.6152134</v>
      </c>
      <c r="F97" s="4">
        <v>0.28958319999999999</v>
      </c>
      <c r="G97" s="4">
        <v>-6.2560440000000002</v>
      </c>
      <c r="H97" s="4">
        <v>-4.7204256000000004</v>
      </c>
      <c r="I97" s="4">
        <v>7.1539640000000002</v>
      </c>
      <c r="J97" s="4">
        <v>-19.823725</v>
      </c>
      <c r="K97" s="4">
        <v>-8.2910299999999992</v>
      </c>
      <c r="L97" s="4">
        <v>3.8171767999999999</v>
      </c>
      <c r="M97" s="4">
        <v>-3.2950460000000001</v>
      </c>
      <c r="N97" s="4">
        <v>0.28042792999999999</v>
      </c>
      <c r="O97" s="4">
        <v>3.3405184999999999</v>
      </c>
      <c r="P97" s="4">
        <v>-6.7498627000000004</v>
      </c>
      <c r="Q97" s="4">
        <v>21.787775</v>
      </c>
      <c r="R97" s="4">
        <v>-1.4071583999999999</v>
      </c>
      <c r="S97" s="4">
        <v>-2.0223140000000002</v>
      </c>
      <c r="T97" s="4">
        <v>-5.9876440000000004</v>
      </c>
      <c r="U97" s="4">
        <v>6.2360525000000004</v>
      </c>
      <c r="V97" s="4">
        <v>7.8313709999999999</v>
      </c>
      <c r="W97" s="4">
        <v>2.259004</v>
      </c>
      <c r="X97" s="4">
        <v>5.2227496999999996</v>
      </c>
      <c r="Y97" s="4">
        <v>-5.7926836000000002</v>
      </c>
      <c r="Z97" s="4">
        <v>11.425637999999999</v>
      </c>
      <c r="AA97" s="4">
        <v>-3.9806306</v>
      </c>
      <c r="AB97" s="4">
        <v>0.61835050000000003</v>
      </c>
      <c r="AC97" s="4">
        <v>2.7439236999999999</v>
      </c>
      <c r="AD97" s="4">
        <v>-8.7193489999999994</v>
      </c>
      <c r="AE97" s="4">
        <v>-6.5573750000000004</v>
      </c>
      <c r="AF97" s="13"/>
      <c r="AG97" s="13"/>
      <c r="AH97" s="13"/>
      <c r="AI97" s="13"/>
      <c r="AJ97" s="13"/>
      <c r="AK97" s="13"/>
      <c r="AL97" s="13"/>
    </row>
    <row r="98" spans="1:38" x14ac:dyDescent="0.3">
      <c r="A98" s="2">
        <v>45184</v>
      </c>
      <c r="B98" s="4">
        <v>0.96062420000000004</v>
      </c>
      <c r="C98" s="4">
        <v>3.0649185000000001</v>
      </c>
      <c r="D98" s="4">
        <v>-0.88350770000000001</v>
      </c>
      <c r="E98" s="4">
        <v>6.759906</v>
      </c>
      <c r="F98" s="4">
        <v>3.9386868000000002</v>
      </c>
      <c r="G98" s="4">
        <v>2.2437214999999999</v>
      </c>
      <c r="H98" s="4">
        <v>2.0455956</v>
      </c>
      <c r="I98" s="4">
        <v>-0.12359618999999999</v>
      </c>
      <c r="J98" s="4">
        <v>21.62677</v>
      </c>
      <c r="K98" s="4">
        <v>3.5135865000000002</v>
      </c>
      <c r="L98" s="4">
        <v>3.8829684000000002</v>
      </c>
      <c r="M98" s="4">
        <v>-1.2398064</v>
      </c>
      <c r="N98" s="4">
        <v>-0.91884136000000005</v>
      </c>
      <c r="O98" s="4">
        <v>3.3781289999999999</v>
      </c>
      <c r="P98" s="4">
        <v>-3.5279750000000001</v>
      </c>
      <c r="Q98" s="4">
        <v>5.3859114999999997</v>
      </c>
      <c r="R98" s="4">
        <v>0.74387789999999998</v>
      </c>
      <c r="S98" s="4">
        <v>5.0561666000000001</v>
      </c>
      <c r="T98" s="4">
        <v>-4.4554114</v>
      </c>
      <c r="U98" s="4">
        <v>9.7423315000000006</v>
      </c>
      <c r="V98" s="4">
        <v>-5.6757153999999996</v>
      </c>
      <c r="W98" s="4">
        <v>-0.29026866000000001</v>
      </c>
      <c r="X98" s="4">
        <v>-2.8821289999999999</v>
      </c>
      <c r="Y98" s="4">
        <v>-0.77669619999999995</v>
      </c>
      <c r="Z98" s="4">
        <v>0.37610529999999998</v>
      </c>
      <c r="AA98" s="4">
        <v>-3.3613442999999998</v>
      </c>
      <c r="AB98" s="4">
        <v>-0.71210264999999995</v>
      </c>
      <c r="AC98" s="4">
        <v>0.16969442000000001</v>
      </c>
      <c r="AD98" s="4">
        <v>7.4626922999999996</v>
      </c>
      <c r="AE98" s="4">
        <v>11.111105</v>
      </c>
      <c r="AF98" s="13"/>
      <c r="AG98" s="13"/>
      <c r="AH98" s="13"/>
      <c r="AI98" s="13"/>
      <c r="AJ98" s="13"/>
      <c r="AK98" s="13"/>
      <c r="AL98" s="13"/>
    </row>
    <row r="99" spans="1:38" x14ac:dyDescent="0.3">
      <c r="A99" s="2">
        <v>45215</v>
      </c>
      <c r="B99" s="4">
        <v>4.9999950000000002</v>
      </c>
      <c r="C99" s="4">
        <v>0.73285100000000003</v>
      </c>
      <c r="D99" s="4">
        <v>2.1198869</v>
      </c>
      <c r="E99" s="4">
        <v>1.2336254</v>
      </c>
      <c r="F99" s="4">
        <v>-5.5844426</v>
      </c>
      <c r="G99" s="4">
        <v>6.5621853000000003</v>
      </c>
      <c r="H99" s="4">
        <v>6.9394945999999997</v>
      </c>
      <c r="I99" s="4">
        <v>-1.6200243999999999</v>
      </c>
      <c r="J99" s="4">
        <v>-7.4601889999999997</v>
      </c>
      <c r="K99" s="4">
        <v>-2.3297488999999998</v>
      </c>
      <c r="L99" s="4">
        <v>-5.8799504999999996</v>
      </c>
      <c r="M99" s="4">
        <v>-4.2168380000000001</v>
      </c>
      <c r="N99" s="4">
        <v>8.4924700000000006E-2</v>
      </c>
      <c r="O99" s="4">
        <v>-2.0833194000000002</v>
      </c>
      <c r="P99" s="4">
        <v>-5.0441383999999996</v>
      </c>
      <c r="Q99" s="4">
        <v>7.1187972999999998</v>
      </c>
      <c r="R99" s="4">
        <v>-0.41481853000000002</v>
      </c>
      <c r="S99" s="4">
        <v>-3.0339480000000001</v>
      </c>
      <c r="T99" s="4">
        <v>-9.0996079999999999</v>
      </c>
      <c r="U99" s="4">
        <v>-5.7840642999999998</v>
      </c>
      <c r="V99" s="4">
        <v>-2.4279951999999998</v>
      </c>
      <c r="W99" s="4">
        <v>2.8542638</v>
      </c>
      <c r="X99" s="4">
        <v>-7.4891148000000003</v>
      </c>
      <c r="Y99" s="4">
        <v>13.242018</v>
      </c>
      <c r="Z99" s="4">
        <v>-2.2486687000000001</v>
      </c>
      <c r="AA99" s="4">
        <v>-5.7391285999999999</v>
      </c>
      <c r="AB99" s="4">
        <v>-6.4147052999999996</v>
      </c>
      <c r="AC99" s="4">
        <v>-4.8217829999999999</v>
      </c>
      <c r="AD99" s="4">
        <v>-6.0358879999999999</v>
      </c>
      <c r="AE99" s="4">
        <v>1.3157844999999999</v>
      </c>
      <c r="AF99" s="13"/>
      <c r="AG99" s="13"/>
      <c r="AH99" s="13"/>
      <c r="AI99" s="13"/>
      <c r="AJ99" s="13"/>
      <c r="AK99" s="13"/>
      <c r="AL99" s="13"/>
    </row>
    <row r="100" spans="1:38" x14ac:dyDescent="0.3">
      <c r="A100" s="2">
        <v>45246</v>
      </c>
      <c r="B100" s="4">
        <v>7.3435306999999996</v>
      </c>
      <c r="C100" s="4">
        <v>13.315654</v>
      </c>
      <c r="D100" s="4">
        <v>6.2859534999999997</v>
      </c>
      <c r="E100" s="4">
        <v>-1.5564978</v>
      </c>
      <c r="F100" s="4">
        <v>7.7555655999999997</v>
      </c>
      <c r="G100" s="4">
        <v>6.3130856</v>
      </c>
      <c r="H100" s="4">
        <v>4.0604114999999998</v>
      </c>
      <c r="I100" s="4">
        <v>2.1180750000000002</v>
      </c>
      <c r="J100" s="4">
        <v>-8.0064589999999995</v>
      </c>
      <c r="K100" s="4">
        <v>6.97248</v>
      </c>
      <c r="L100" s="4">
        <v>3.9366840999999999</v>
      </c>
      <c r="M100" s="4">
        <v>5.4824710000000003</v>
      </c>
      <c r="N100" s="4">
        <v>2.4348974000000001</v>
      </c>
      <c r="O100" s="4">
        <v>-3.2070159999999999</v>
      </c>
      <c r="P100" s="4">
        <v>7.8353166999999999</v>
      </c>
      <c r="Q100" s="4">
        <v>-4.3462696000000003</v>
      </c>
      <c r="R100" s="4">
        <v>3.7613750000000001</v>
      </c>
      <c r="S100" s="4">
        <v>-1.0120629999999999</v>
      </c>
      <c r="T100" s="4">
        <v>29.413557000000001</v>
      </c>
      <c r="U100" s="4">
        <v>-5.9633200000000004</v>
      </c>
      <c r="V100" s="4">
        <v>-4.7165575000000004</v>
      </c>
      <c r="W100" s="4">
        <v>1.2934208</v>
      </c>
      <c r="X100" s="4">
        <v>3.0639409999999998</v>
      </c>
      <c r="Y100" s="4">
        <v>13.882483000000001</v>
      </c>
      <c r="Z100" s="4">
        <v>-6.0789226999999997</v>
      </c>
      <c r="AA100" s="4">
        <v>6.1500072000000003E-2</v>
      </c>
      <c r="AB100" s="4">
        <v>9.4479450000000007</v>
      </c>
      <c r="AC100" s="4">
        <v>5.2918196000000002</v>
      </c>
      <c r="AD100" s="4">
        <v>8.1723579999999991</v>
      </c>
      <c r="AE100" s="4">
        <v>-0.77921750000000001</v>
      </c>
      <c r="AF100" s="13"/>
      <c r="AG100" s="13"/>
      <c r="AH100" s="13"/>
      <c r="AI100" s="13"/>
      <c r="AJ100" s="13"/>
      <c r="AK100" s="13"/>
      <c r="AL100" s="13"/>
    </row>
    <row r="101" spans="1:38" x14ac:dyDescent="0.3">
      <c r="A101" s="2">
        <v>45275</v>
      </c>
      <c r="B101" s="4">
        <v>-1.1839092</v>
      </c>
      <c r="C101" s="4">
        <v>-1.4461577000000001</v>
      </c>
      <c r="D101" s="4">
        <v>4.1431665000000004</v>
      </c>
      <c r="E101" s="4">
        <v>-3.1621872999999998</v>
      </c>
      <c r="F101" s="4">
        <v>4.9989460000000001</v>
      </c>
      <c r="G101" s="4">
        <v>17.736422999999998</v>
      </c>
      <c r="H101" s="4">
        <v>0.2184391</v>
      </c>
      <c r="I101" s="4">
        <v>-2.2288263000000001</v>
      </c>
      <c r="J101" s="4">
        <v>8.5234880000000004</v>
      </c>
      <c r="K101" s="4">
        <v>0.86028576000000001</v>
      </c>
      <c r="L101" s="4">
        <v>-0.93369484000000003</v>
      </c>
      <c r="M101" s="4">
        <v>-9.8979649999999992</v>
      </c>
      <c r="N101" s="4">
        <v>9.0987089999999995</v>
      </c>
      <c r="O101" s="4">
        <v>-1.7488599</v>
      </c>
      <c r="P101" s="4">
        <v>-3.2019674999999999</v>
      </c>
      <c r="Q101" s="4">
        <v>-2.8382182</v>
      </c>
      <c r="R101" s="4">
        <v>3.8057685000000001</v>
      </c>
      <c r="S101" s="4">
        <v>5.4067015999999999</v>
      </c>
      <c r="T101" s="4">
        <v>1.0943293999999999</v>
      </c>
      <c r="U101" s="4">
        <v>-1.5225409999999999</v>
      </c>
      <c r="V101" s="4">
        <v>4.1916609999999999</v>
      </c>
      <c r="W101" s="4">
        <v>13.868439</v>
      </c>
      <c r="X101" s="4">
        <v>16.296434000000001</v>
      </c>
      <c r="Y101" s="4">
        <v>-7.9413232999999996</v>
      </c>
      <c r="Z101" s="4">
        <v>11.39716</v>
      </c>
      <c r="AA101" s="4">
        <v>-11.923783999999999</v>
      </c>
      <c r="AB101" s="4">
        <v>14.639389</v>
      </c>
      <c r="AC101" s="4">
        <v>-5.8038290000000003</v>
      </c>
      <c r="AD101" s="4">
        <v>0.68681239999999999</v>
      </c>
      <c r="AE101" s="4">
        <v>-3.1413555</v>
      </c>
      <c r="AF101" s="13"/>
      <c r="AG101" s="13"/>
      <c r="AH101" s="13"/>
      <c r="AI101" s="13"/>
      <c r="AJ101" s="13"/>
      <c r="AK101" s="13"/>
      <c r="AL101" s="13"/>
    </row>
    <row r="102" spans="1:38" x14ac:dyDescent="0.3">
      <c r="A102" s="2">
        <v>45307</v>
      </c>
      <c r="B102" s="4">
        <v>15.324199999999999</v>
      </c>
      <c r="C102" s="4">
        <v>5.2706720000000002</v>
      </c>
      <c r="D102" s="4">
        <v>-7.0557299999999996</v>
      </c>
      <c r="E102" s="4">
        <v>7.45852</v>
      </c>
      <c r="F102" s="4">
        <v>2.1270989999999999</v>
      </c>
      <c r="G102" s="4">
        <v>-0.85359216000000004</v>
      </c>
      <c r="H102" s="4">
        <v>9.7157479999999996</v>
      </c>
      <c r="I102" s="4">
        <v>-2.8875410000000001</v>
      </c>
      <c r="J102" s="4">
        <v>-13.250494</v>
      </c>
      <c r="K102" s="4">
        <v>-0.85470080000000004</v>
      </c>
      <c r="L102" s="4">
        <v>1.2903214000000001</v>
      </c>
      <c r="M102" s="4">
        <v>3.5425901</v>
      </c>
      <c r="N102" s="4">
        <v>2.2932052999999999</v>
      </c>
      <c r="O102" s="4">
        <v>5.9512853999999997</v>
      </c>
      <c r="P102" s="4">
        <v>-10.178119000000001</v>
      </c>
      <c r="Q102" s="4">
        <v>10.931063</v>
      </c>
      <c r="R102" s="4">
        <v>2.7942420000000001</v>
      </c>
      <c r="S102" s="4">
        <v>2.4965763000000001</v>
      </c>
      <c r="T102" s="4">
        <v>1.9446611</v>
      </c>
      <c r="U102" s="4">
        <v>-3.181368</v>
      </c>
      <c r="V102" s="4">
        <v>3.4544945</v>
      </c>
      <c r="W102" s="4">
        <v>5.7679533999999997</v>
      </c>
      <c r="X102" s="4">
        <v>1.2514114000000001</v>
      </c>
      <c r="Y102" s="4">
        <v>-9.1758249999999997</v>
      </c>
      <c r="Z102" s="4">
        <v>5.8304429999999998</v>
      </c>
      <c r="AA102" s="4">
        <v>-3.2517374000000001</v>
      </c>
      <c r="AB102" s="4">
        <v>-4.4047593999999997</v>
      </c>
      <c r="AC102" s="4">
        <v>4.0497303000000002</v>
      </c>
      <c r="AD102" s="4">
        <v>-0.49658417999999999</v>
      </c>
      <c r="AE102" s="4">
        <v>-1.6216278</v>
      </c>
      <c r="AF102" s="13"/>
      <c r="AG102" s="13"/>
      <c r="AH102" s="13"/>
      <c r="AI102" s="13"/>
      <c r="AJ102" s="13"/>
      <c r="AK102" s="13"/>
      <c r="AL102" s="13"/>
    </row>
    <row r="103" spans="1:38" x14ac:dyDescent="0.3">
      <c r="A103" s="2">
        <v>45338</v>
      </c>
      <c r="B103" s="4">
        <v>28.787554</v>
      </c>
      <c r="C103" s="4">
        <v>3.7230850000000002</v>
      </c>
      <c r="D103" s="4">
        <v>-0.59266686000000002</v>
      </c>
      <c r="E103" s="4">
        <v>-1.3825536</v>
      </c>
      <c r="F103" s="4">
        <v>10.675108</v>
      </c>
      <c r="G103" s="4">
        <v>11.706257000000001</v>
      </c>
      <c r="H103" s="4">
        <v>28.808582000000001</v>
      </c>
      <c r="I103" s="4">
        <v>0</v>
      </c>
      <c r="J103" s="4">
        <v>-9.0764410000000009</v>
      </c>
      <c r="K103" s="4">
        <v>17.758620000000001</v>
      </c>
      <c r="L103" s="4">
        <v>12.431455</v>
      </c>
      <c r="M103" s="4">
        <v>4.4477820000000001</v>
      </c>
      <c r="N103" s="4">
        <v>6.5718173999999996</v>
      </c>
      <c r="O103" s="4">
        <v>5.2709460000000004</v>
      </c>
      <c r="P103" s="4">
        <v>3.3286095000000002</v>
      </c>
      <c r="Q103" s="4">
        <v>23.454070999999999</v>
      </c>
      <c r="R103" s="4">
        <v>5.2198887000000003</v>
      </c>
      <c r="S103" s="4">
        <v>9.286797</v>
      </c>
      <c r="T103" s="4">
        <v>21.342790000000001</v>
      </c>
      <c r="U103" s="4">
        <v>7.178223</v>
      </c>
      <c r="V103" s="4">
        <v>-1.7318726</v>
      </c>
      <c r="W103" s="4">
        <v>6.3901544000000001</v>
      </c>
      <c r="X103" s="4">
        <v>1.0936618</v>
      </c>
      <c r="Y103" s="4">
        <v>47.852386000000003</v>
      </c>
      <c r="Z103" s="4">
        <v>9.9145409999999998</v>
      </c>
      <c r="AA103" s="4">
        <v>6.7251443999999996</v>
      </c>
      <c r="AB103" s="4">
        <v>6.1332582999999996</v>
      </c>
      <c r="AC103" s="4">
        <v>5.8216213999999997</v>
      </c>
      <c r="AD103" s="4">
        <v>0.27548075</v>
      </c>
      <c r="AE103" s="4">
        <v>7.9670430000000003</v>
      </c>
      <c r="AF103" s="13"/>
      <c r="AG103" s="13"/>
      <c r="AH103" s="13"/>
      <c r="AI103" s="13"/>
      <c r="AJ103" s="13"/>
      <c r="AK103" s="13"/>
      <c r="AL103" s="13"/>
    </row>
    <row r="104" spans="1:38" x14ac:dyDescent="0.3">
      <c r="A104" s="2">
        <v>45366</v>
      </c>
      <c r="B104" s="4">
        <v>20.970894000000001</v>
      </c>
      <c r="C104" s="4">
        <v>3.0589580000000001</v>
      </c>
      <c r="D104" s="4">
        <v>-5.3151250000000001</v>
      </c>
      <c r="E104" s="4">
        <v>0.46967268000000001</v>
      </c>
      <c r="F104" s="4">
        <v>2.8965830000000001</v>
      </c>
      <c r="G104" s="4">
        <v>-0.80129503999999996</v>
      </c>
      <c r="H104" s="4">
        <v>2.3867845999999999</v>
      </c>
      <c r="I104" s="4">
        <v>-0.68387984999999996</v>
      </c>
      <c r="J104" s="4">
        <v>-18.194544</v>
      </c>
      <c r="K104" s="4">
        <v>10.248899</v>
      </c>
      <c r="L104" s="4">
        <v>0.52710769999999996</v>
      </c>
      <c r="M104" s="4">
        <v>12.784122999999999</v>
      </c>
      <c r="N104" s="4">
        <v>6.2950372999999997</v>
      </c>
      <c r="O104" s="4">
        <v>7.2195530000000003</v>
      </c>
      <c r="P104" s="4">
        <v>-2.7416049999999998</v>
      </c>
      <c r="Q104" s="4">
        <v>-3.5662234000000002</v>
      </c>
      <c r="R104" s="4">
        <v>1.6082764000000001</v>
      </c>
      <c r="S104" s="4">
        <v>1.6448379</v>
      </c>
      <c r="T104" s="4">
        <v>3.7554622000000002</v>
      </c>
      <c r="U104" s="4">
        <v>7.2688699999999997</v>
      </c>
      <c r="V104" s="4">
        <v>1.0411978</v>
      </c>
      <c r="W104" s="4">
        <v>0.22652148999999999</v>
      </c>
      <c r="X104" s="4">
        <v>3.6166429999999998</v>
      </c>
      <c r="Y104" s="4">
        <v>-3.8870752</v>
      </c>
      <c r="Z104" s="4">
        <v>0.21972655999999999</v>
      </c>
      <c r="AA104" s="4">
        <v>-1.5068471000000001</v>
      </c>
      <c r="AB104" s="4">
        <v>4.5942664000000004</v>
      </c>
      <c r="AC104" s="4">
        <v>2.4569988</v>
      </c>
      <c r="AD104" s="4">
        <v>-0.68681239999999999</v>
      </c>
      <c r="AE104" s="4">
        <v>1.2722610999999999</v>
      </c>
      <c r="AF104" s="13"/>
      <c r="AG104" s="13"/>
      <c r="AH104" s="13"/>
      <c r="AI104" s="13"/>
      <c r="AJ104" s="13"/>
      <c r="AK104" s="13"/>
      <c r="AL104" s="13"/>
    </row>
    <row r="105" spans="1:38" x14ac:dyDescent="0.3">
      <c r="A105" s="2">
        <v>45398</v>
      </c>
      <c r="B105" s="4">
        <v>-0.47987102999999998</v>
      </c>
      <c r="C105" s="4">
        <v>-0.44186710000000001</v>
      </c>
      <c r="D105" s="4">
        <v>-1.8769503000000001</v>
      </c>
      <c r="E105" s="4">
        <v>9.363937</v>
      </c>
      <c r="F105" s="4">
        <v>5.1026344000000003</v>
      </c>
      <c r="G105" s="4">
        <v>8.0152400000000004</v>
      </c>
      <c r="H105" s="4">
        <v>3.2348751999999998</v>
      </c>
      <c r="I105" s="4">
        <v>-4.3200016000000003</v>
      </c>
      <c r="J105" s="4">
        <v>-3.9493860000000001</v>
      </c>
      <c r="K105" s="4">
        <v>5.1274540000000002</v>
      </c>
      <c r="L105" s="4">
        <v>-2.7466713999999999</v>
      </c>
      <c r="M105" s="4">
        <v>-3.6071955999999998</v>
      </c>
      <c r="N105" s="4">
        <v>-4.4336739999999999</v>
      </c>
      <c r="O105" s="4">
        <v>-1.3843118999999999</v>
      </c>
      <c r="P105" s="4">
        <v>6.3424944999999999</v>
      </c>
      <c r="Q105" s="4">
        <v>-0.98518729999999999</v>
      </c>
      <c r="R105" s="4">
        <v>-4.1301610000000002</v>
      </c>
      <c r="S105" s="4">
        <v>-3.2314539999999998</v>
      </c>
      <c r="T105" s="4">
        <v>1.9211769000000001</v>
      </c>
      <c r="U105" s="4">
        <v>6.6684723000000004</v>
      </c>
      <c r="V105" s="4">
        <v>-8.6799800000000005</v>
      </c>
      <c r="W105" s="4">
        <v>-1.3312638000000001</v>
      </c>
      <c r="X105" s="4">
        <v>-10.288567</v>
      </c>
      <c r="Y105" s="4">
        <v>-6.8539859999999999</v>
      </c>
      <c r="Z105" s="4">
        <v>-7.7510240000000001</v>
      </c>
      <c r="AA105" s="4">
        <v>-4.7983349999999998</v>
      </c>
      <c r="AB105" s="4">
        <v>-2.0615637000000002</v>
      </c>
      <c r="AC105" s="4">
        <v>-3.3647358000000001</v>
      </c>
      <c r="AD105" s="4">
        <v>11.144436000000001</v>
      </c>
      <c r="AE105" s="4">
        <v>0.50251484000000002</v>
      </c>
      <c r="AF105" s="13"/>
      <c r="AG105" s="13"/>
      <c r="AH105" s="13"/>
      <c r="AI105" s="13"/>
      <c r="AJ105" s="13"/>
      <c r="AK105" s="13"/>
      <c r="AL105" s="13"/>
    </row>
    <row r="106" spans="1:38" x14ac:dyDescent="0.3">
      <c r="A106" s="2">
        <v>45428</v>
      </c>
      <c r="B106" s="4">
        <v>7.9437137</v>
      </c>
      <c r="C106" s="4">
        <v>1.7261504999999999</v>
      </c>
      <c r="D106" s="4">
        <v>12.23241</v>
      </c>
      <c r="E106" s="4">
        <v>12.810886</v>
      </c>
      <c r="F106" s="4">
        <v>0.16909837999999999</v>
      </c>
      <c r="G106" s="4">
        <v>6.2502740000000001</v>
      </c>
      <c r="H106" s="4">
        <v>-5.3085509999999996</v>
      </c>
      <c r="I106" s="4">
        <v>1.1334181000000001</v>
      </c>
      <c r="J106" s="4">
        <v>11.285078</v>
      </c>
      <c r="K106" s="4">
        <v>6.7258835000000001</v>
      </c>
      <c r="L106" s="4">
        <v>4.0814279999999998</v>
      </c>
      <c r="M106" s="4">
        <v>1.2767434</v>
      </c>
      <c r="N106" s="4">
        <v>11.985624</v>
      </c>
      <c r="O106" s="4">
        <v>7.3358179999999997</v>
      </c>
      <c r="P106" s="4">
        <v>31.544077000000001</v>
      </c>
      <c r="Q106" s="4">
        <v>3.4354330000000002</v>
      </c>
      <c r="R106" s="4">
        <v>3.3204197999999998</v>
      </c>
      <c r="S106" s="4">
        <v>-0.20660758000000001</v>
      </c>
      <c r="T106" s="4">
        <v>-1.1335671</v>
      </c>
      <c r="U106" s="4">
        <v>0.11088848</v>
      </c>
      <c r="V106" s="4">
        <v>6.8051219999999999</v>
      </c>
      <c r="W106" s="4">
        <v>10.946607999999999</v>
      </c>
      <c r="X106" s="4">
        <v>2.3594140000000001</v>
      </c>
      <c r="Y106" s="4">
        <v>-1.0511874999999999</v>
      </c>
      <c r="Z106" s="4">
        <v>1.1135816999999999</v>
      </c>
      <c r="AA106" s="4">
        <v>16.435359999999999</v>
      </c>
      <c r="AB106" s="4">
        <v>13.091124000000001</v>
      </c>
      <c r="AC106" s="4">
        <v>8.3258390000000002</v>
      </c>
      <c r="AD106" s="4">
        <v>-2.2499978999999999</v>
      </c>
      <c r="AE106" s="4">
        <v>17.75</v>
      </c>
      <c r="AF106" s="13"/>
      <c r="AG106" s="13"/>
      <c r="AH106" s="13"/>
      <c r="AI106" s="13"/>
      <c r="AJ106" s="13"/>
      <c r="AK106" s="13"/>
      <c r="AL106" s="13"/>
    </row>
    <row r="107" spans="1:38" x14ac:dyDescent="0.3">
      <c r="A107" s="2">
        <v>45457</v>
      </c>
      <c r="B107" s="4">
        <v>39.775646000000002</v>
      </c>
      <c r="C107" s="4">
        <v>5.1260114000000003</v>
      </c>
      <c r="D107" s="4">
        <v>11.931108999999999</v>
      </c>
      <c r="E107" s="4">
        <v>1.6144395</v>
      </c>
      <c r="F107" s="4">
        <v>1.6331673000000001E-2</v>
      </c>
      <c r="G107" s="4">
        <v>22.866879999999998</v>
      </c>
      <c r="H107" s="4">
        <v>6.6415905999999998</v>
      </c>
      <c r="I107" s="4">
        <v>-6.8907556999999997</v>
      </c>
      <c r="J107" s="4">
        <v>1.8130898</v>
      </c>
      <c r="K107" s="4">
        <v>10.048902500000001</v>
      </c>
      <c r="L107" s="4">
        <v>-1.8348157</v>
      </c>
      <c r="M107" s="4">
        <v>13.073015</v>
      </c>
      <c r="N107" s="4">
        <v>-4.2919929999999997</v>
      </c>
      <c r="O107" s="4">
        <v>4.7023773000000002</v>
      </c>
      <c r="P107" s="4">
        <v>-3.5090327000000001</v>
      </c>
      <c r="Q107" s="4">
        <v>13.918722000000001</v>
      </c>
      <c r="R107" s="4">
        <v>-3.280443</v>
      </c>
      <c r="S107" s="4">
        <v>-3.1032739999999999</v>
      </c>
      <c r="T107" s="4">
        <v>9.6409559999999992</v>
      </c>
      <c r="U107" s="4">
        <v>-7.4319179999999996</v>
      </c>
      <c r="V107" s="4">
        <v>-4.8917412999999996</v>
      </c>
      <c r="W107" s="4">
        <v>7.8933716</v>
      </c>
      <c r="X107" s="4">
        <v>1.8909096999999999</v>
      </c>
      <c r="Y107" s="4">
        <v>8.8683604999999996</v>
      </c>
      <c r="Z107" s="4">
        <v>2.5798559999999999</v>
      </c>
      <c r="AA107" s="4">
        <v>-6.6612900000000002</v>
      </c>
      <c r="AB107" s="4">
        <v>0.65462589999999998</v>
      </c>
      <c r="AC107" s="4">
        <v>-0.63744190000000001</v>
      </c>
      <c r="AD107" s="4">
        <v>1.7902851</v>
      </c>
      <c r="AE107" s="4">
        <v>-7.8556239999999997</v>
      </c>
      <c r="AF107" s="13"/>
      <c r="AG107" s="13"/>
      <c r="AH107" s="13"/>
      <c r="AI107" s="13"/>
      <c r="AJ107" s="13"/>
      <c r="AK107" s="13"/>
      <c r="AL107" s="13"/>
    </row>
    <row r="108" spans="1:38" x14ac:dyDescent="0.3">
      <c r="A108" s="2">
        <v>45489</v>
      </c>
      <c r="B108" s="4">
        <v>-4.1856289999999996</v>
      </c>
      <c r="C108" s="4">
        <v>1.5703678000000001</v>
      </c>
      <c r="D108" s="4">
        <v>10.508728</v>
      </c>
      <c r="E108" s="4">
        <v>4.0330409999999999</v>
      </c>
      <c r="F108" s="4">
        <v>5.0963760000000002</v>
      </c>
      <c r="G108" s="4">
        <v>-2.0578979999999998</v>
      </c>
      <c r="H108" s="4">
        <v>-2.8502822000000001</v>
      </c>
      <c r="I108" s="4">
        <v>1.9855617999999999</v>
      </c>
      <c r="J108" s="4">
        <v>44.126736000000001</v>
      </c>
      <c r="K108" s="4">
        <v>14.4251585</v>
      </c>
      <c r="L108" s="4">
        <v>8.2260609999999996</v>
      </c>
      <c r="M108" s="4">
        <v>3.5325885000000001</v>
      </c>
      <c r="N108" s="4">
        <v>10.857462999999999</v>
      </c>
      <c r="O108" s="4">
        <v>4.4315100000000003</v>
      </c>
      <c r="P108" s="4">
        <v>-0.47392845</v>
      </c>
      <c r="Q108" s="4">
        <v>7.1887970000000001</v>
      </c>
      <c r="R108" s="4">
        <v>-0.52095055999999995</v>
      </c>
      <c r="S108" s="4">
        <v>-9.9349019999999996E-2</v>
      </c>
      <c r="T108" s="4">
        <v>-1.9510567000000001</v>
      </c>
      <c r="U108" s="4">
        <v>6.3513875000000004</v>
      </c>
      <c r="V108" s="4">
        <v>3.7584186000000002</v>
      </c>
      <c r="W108" s="4">
        <v>-0.57264565999999995</v>
      </c>
      <c r="X108" s="4">
        <v>6.4237120000000001</v>
      </c>
      <c r="Y108" s="4">
        <v>21.637678000000001</v>
      </c>
      <c r="Z108" s="4">
        <v>1.2876152999999999</v>
      </c>
      <c r="AA108" s="4">
        <v>3.7087916999999999</v>
      </c>
      <c r="AB108" s="4">
        <v>12.461769</v>
      </c>
      <c r="AC108" s="4">
        <v>9.5927714999999997E-2</v>
      </c>
      <c r="AD108" s="4">
        <v>10.663307</v>
      </c>
      <c r="AE108" s="4">
        <v>8.4980729999999998</v>
      </c>
      <c r="AF108" s="13"/>
      <c r="AG108" s="13"/>
      <c r="AH108" s="13"/>
      <c r="AI108" s="13"/>
      <c r="AJ108" s="13"/>
      <c r="AK108" s="13"/>
      <c r="AL108" s="13"/>
    </row>
    <row r="109" spans="1:38" x14ac:dyDescent="0.3">
      <c r="A109" s="2">
        <v>45520</v>
      </c>
      <c r="B109" s="4">
        <v>-1.4086723000000001</v>
      </c>
      <c r="C109" s="4">
        <v>-6.7415357</v>
      </c>
      <c r="D109" s="4">
        <v>-3.6241471999999999</v>
      </c>
      <c r="E109" s="4">
        <v>-11.396254000000001</v>
      </c>
      <c r="F109" s="4">
        <v>-8.2685770000000005</v>
      </c>
      <c r="G109" s="4">
        <v>-2.1579324999999998</v>
      </c>
      <c r="H109" s="4">
        <v>7.6828836999999996</v>
      </c>
      <c r="I109" s="4">
        <v>-0.17699002999999999</v>
      </c>
      <c r="J109" s="4">
        <v>-15.762395</v>
      </c>
      <c r="K109" s="4">
        <v>-8.1516559999999991</v>
      </c>
      <c r="L109" s="4">
        <v>1.2781978000000001</v>
      </c>
      <c r="M109" s="4">
        <v>-3.6042333000000002</v>
      </c>
      <c r="N109" s="4">
        <v>0.16384124999999999</v>
      </c>
      <c r="O109" s="4">
        <v>5.2400349999999998</v>
      </c>
      <c r="P109" s="4">
        <v>-1.4285684000000001</v>
      </c>
      <c r="Q109" s="4">
        <v>-1.9321561</v>
      </c>
      <c r="R109" s="4">
        <v>-0.49571989999999999</v>
      </c>
      <c r="S109" s="4">
        <v>5.7155129999999996</v>
      </c>
      <c r="T109" s="4">
        <v>2.7044773000000002</v>
      </c>
      <c r="U109" s="4">
        <v>2.6503920000000001</v>
      </c>
      <c r="V109" s="4">
        <v>5.5492996999999997</v>
      </c>
      <c r="W109" s="4">
        <v>2.4748445000000001</v>
      </c>
      <c r="X109" s="4">
        <v>-1.9126593999999999</v>
      </c>
      <c r="Y109" s="4">
        <v>11.893976</v>
      </c>
      <c r="Z109" s="4">
        <v>14.598107000000001</v>
      </c>
      <c r="AA109" s="4">
        <v>6.0927153000000001</v>
      </c>
      <c r="AB109" s="4">
        <v>-10.854298</v>
      </c>
      <c r="AC109" s="4">
        <v>1.1656641999999999</v>
      </c>
      <c r="AD109" s="4">
        <v>-8.5518839999999994</v>
      </c>
      <c r="AE109" s="4">
        <v>5.7208180000000004</v>
      </c>
      <c r="AF109" s="13"/>
      <c r="AG109" s="13"/>
      <c r="AH109" s="13"/>
      <c r="AI109" s="13"/>
      <c r="AJ109" s="13"/>
      <c r="AK109" s="13"/>
      <c r="AL109" s="13"/>
    </row>
    <row r="110" spans="1:38" x14ac:dyDescent="0.3">
      <c r="A110" s="2">
        <v>45551</v>
      </c>
      <c r="B110" s="4">
        <v>-6.253171</v>
      </c>
      <c r="C110" s="4">
        <v>3.0754923999999999</v>
      </c>
      <c r="D110" s="4">
        <v>-4.3043556000000001</v>
      </c>
      <c r="E110" s="4">
        <v>-2.8764367000000002</v>
      </c>
      <c r="F110" s="4">
        <v>4.4222355000000002</v>
      </c>
      <c r="G110" s="4">
        <v>-1.0258257</v>
      </c>
      <c r="H110" s="4">
        <v>1.2058735</v>
      </c>
      <c r="I110" s="4">
        <v>-1.6921162999999999</v>
      </c>
      <c r="J110" s="4">
        <v>4.9324512</v>
      </c>
      <c r="K110" s="4">
        <v>-1.8545031999999999</v>
      </c>
      <c r="L110" s="4">
        <v>1.6355038</v>
      </c>
      <c r="M110" s="4">
        <v>23.903393000000001</v>
      </c>
      <c r="N110" s="4">
        <v>-2.8555392999999998</v>
      </c>
      <c r="O110" s="4">
        <v>9.6800569999999997</v>
      </c>
      <c r="P110" s="4">
        <v>1.3955951</v>
      </c>
      <c r="Q110" s="4">
        <v>0.15399456</v>
      </c>
      <c r="R110" s="4">
        <v>8.6393950000000004</v>
      </c>
      <c r="S110" s="4">
        <v>6.1486960000000002</v>
      </c>
      <c r="T110" s="4">
        <v>3.3275484999999998</v>
      </c>
      <c r="U110" s="4">
        <v>-4.6204624000000001</v>
      </c>
      <c r="V110" s="4">
        <v>5.5654406999999999</v>
      </c>
      <c r="W110" s="4">
        <v>4.2821527000000001</v>
      </c>
      <c r="X110" s="4">
        <v>6.1568975000000004</v>
      </c>
      <c r="Y110" s="4">
        <v>13.185786999999999</v>
      </c>
      <c r="Z110" s="4">
        <v>0.94379186999999998</v>
      </c>
      <c r="AA110" s="4">
        <v>2.3720384000000001</v>
      </c>
      <c r="AB110" s="4">
        <v>5.6624412999999998E-2</v>
      </c>
      <c r="AC110" s="4">
        <v>5.5691240000000004</v>
      </c>
      <c r="AD110" s="4">
        <v>-19.700748000000001</v>
      </c>
      <c r="AE110" s="4">
        <v>-7.7921987000000001</v>
      </c>
      <c r="AF110" s="13"/>
      <c r="AG110" s="13"/>
      <c r="AH110" s="13"/>
      <c r="AI110" s="13"/>
      <c r="AJ110" s="13"/>
      <c r="AK110" s="13"/>
      <c r="AL110" s="13"/>
    </row>
    <row r="111" spans="1:38" x14ac:dyDescent="0.3">
      <c r="A111" s="2">
        <v>45581</v>
      </c>
      <c r="B111" s="4">
        <v>16.218530000000001</v>
      </c>
      <c r="C111" s="4">
        <v>-3.5285413000000001</v>
      </c>
      <c r="D111" s="4">
        <v>7.1468115000000001</v>
      </c>
      <c r="E111" s="4">
        <v>4.4919729999999998</v>
      </c>
      <c r="F111" s="4">
        <v>1.0817289000000001</v>
      </c>
      <c r="G111" s="4">
        <v>8.1452010000000001</v>
      </c>
      <c r="H111" s="4">
        <v>8.1589340000000004</v>
      </c>
      <c r="I111" s="4">
        <v>-0.55045485000000005</v>
      </c>
      <c r="J111" s="4">
        <v>-2.4032116000000001</v>
      </c>
      <c r="K111" s="4">
        <v>10.348463000000001</v>
      </c>
      <c r="L111" s="4">
        <v>3.0789374999999999</v>
      </c>
      <c r="M111" s="4">
        <v>2.8406858000000001</v>
      </c>
      <c r="N111" s="4">
        <v>8.2283860000000004</v>
      </c>
      <c r="O111" s="4">
        <v>0.81926584000000002</v>
      </c>
      <c r="P111" s="4">
        <v>10.058236000000001</v>
      </c>
      <c r="Q111" s="4">
        <v>-0.77094436</v>
      </c>
      <c r="R111" s="4">
        <v>-1.0190129000000001</v>
      </c>
      <c r="S111" s="4">
        <v>3.4234046999999999</v>
      </c>
      <c r="T111" s="4">
        <v>0.78966619999999998</v>
      </c>
      <c r="U111" s="4">
        <v>7.0535063999999998</v>
      </c>
      <c r="V111" s="4">
        <v>-1.6228556999999999</v>
      </c>
      <c r="W111" s="4">
        <v>-2.2569298999999998</v>
      </c>
      <c r="X111" s="4">
        <v>9.5808979999999995</v>
      </c>
      <c r="Y111" s="4">
        <v>15.477824</v>
      </c>
      <c r="Z111" s="4">
        <v>-1.9063532000000001</v>
      </c>
      <c r="AA111" s="4">
        <v>20.670722999999999</v>
      </c>
      <c r="AB111" s="4">
        <v>9.4629169999999991</v>
      </c>
      <c r="AC111" s="4">
        <v>-2.7420460000000002</v>
      </c>
      <c r="AD111" s="4">
        <v>-7.0891739999999999</v>
      </c>
      <c r="AE111" s="4">
        <v>11.971819</v>
      </c>
      <c r="AF111" s="13"/>
      <c r="AG111" s="13"/>
      <c r="AH111" s="13"/>
      <c r="AI111" s="13"/>
      <c r="AJ111" s="13"/>
      <c r="AK111" s="13"/>
      <c r="AL111" s="13"/>
    </row>
    <row r="112" spans="1:38" x14ac:dyDescent="0.3">
      <c r="A112" s="2">
        <v>45611</v>
      </c>
      <c r="B112" s="4">
        <v>4.6124340000000004</v>
      </c>
      <c r="C112" s="4">
        <v>-0.26915073</v>
      </c>
      <c r="D112" s="4">
        <v>-2.8182565999999998</v>
      </c>
      <c r="E112" s="4">
        <v>4.4381259999999996</v>
      </c>
      <c r="F112" s="4">
        <v>8.4113600000000002</v>
      </c>
      <c r="G112" s="4">
        <v>-6.7752600000000003</v>
      </c>
      <c r="H112" s="4">
        <v>-3.9373040000000001</v>
      </c>
      <c r="I112" s="4">
        <v>3.3210278</v>
      </c>
      <c r="J112" s="4">
        <v>44.905791999999998</v>
      </c>
      <c r="K112" s="4">
        <v>-0.95694064999999995</v>
      </c>
      <c r="L112" s="4">
        <v>0.98563429999999996</v>
      </c>
      <c r="M112" s="4">
        <v>5.1324605999999999</v>
      </c>
      <c r="N112" s="4">
        <v>9.6896760000000004</v>
      </c>
      <c r="O112" s="4">
        <v>3.730607</v>
      </c>
      <c r="P112" s="4">
        <v>-3.5593987</v>
      </c>
      <c r="Q112" s="4">
        <v>-18.432594000000002</v>
      </c>
      <c r="R112" s="4">
        <v>7.8984500000000004</v>
      </c>
      <c r="S112" s="4">
        <v>1.5211939999999999</v>
      </c>
      <c r="T112" s="4">
        <v>17.373228000000001</v>
      </c>
      <c r="U112" s="4">
        <v>-0.30686855000000002</v>
      </c>
      <c r="V112" s="4">
        <v>-6.2576055999999998</v>
      </c>
      <c r="W112" s="4">
        <v>2.3540497</v>
      </c>
      <c r="X112" s="4">
        <v>-2.4915755000000002</v>
      </c>
      <c r="Y112" s="4">
        <v>56.856655000000003</v>
      </c>
      <c r="Z112" s="4">
        <v>-13.372887</v>
      </c>
      <c r="AA112" s="4">
        <v>-11.874681000000001</v>
      </c>
      <c r="AB112" s="4">
        <v>9.2289689999999993</v>
      </c>
      <c r="AC112" s="4">
        <v>-1.0695755</v>
      </c>
      <c r="AD112" s="4">
        <v>-10.084033</v>
      </c>
      <c r="AE112" s="4">
        <v>-3.5639405000000002</v>
      </c>
      <c r="AF112" s="13"/>
      <c r="AG112" s="13"/>
      <c r="AH112" s="13"/>
      <c r="AI112" s="13"/>
      <c r="AJ112" s="13"/>
      <c r="AK112" s="13"/>
      <c r="AL112" s="13"/>
    </row>
    <row r="113" spans="1:38" x14ac:dyDescent="0.3">
      <c r="A113" s="2">
        <v>45642</v>
      </c>
      <c r="B113" s="4">
        <v>-7.0227440000000003</v>
      </c>
      <c r="C113" s="4">
        <v>9.0356240000000003</v>
      </c>
      <c r="D113" s="4">
        <v>11.573326</v>
      </c>
      <c r="E113" s="4">
        <v>14.142429</v>
      </c>
      <c r="F113" s="4">
        <v>14.964712</v>
      </c>
      <c r="G113" s="4">
        <v>51.662219999999998</v>
      </c>
      <c r="H113" s="4">
        <v>12.752665</v>
      </c>
      <c r="I113" s="4">
        <v>3.5360694000000001</v>
      </c>
      <c r="J113" s="4">
        <v>44.36891</v>
      </c>
      <c r="K113" s="4">
        <v>5.2264689999999998</v>
      </c>
      <c r="L113" s="4">
        <v>-3.2065988000000001</v>
      </c>
      <c r="M113" s="4">
        <v>-6.8085374999999999</v>
      </c>
      <c r="N113" s="4">
        <v>-2.3358165999999998</v>
      </c>
      <c r="O113" s="4">
        <v>12.853251999999999</v>
      </c>
      <c r="P113" s="4">
        <v>1.1471391</v>
      </c>
      <c r="Q113" s="4">
        <v>4.3956039999999996</v>
      </c>
      <c r="R113" s="4">
        <v>2.0184755000000001</v>
      </c>
      <c r="S113" s="4">
        <v>1.6133666</v>
      </c>
      <c r="T113" s="4">
        <v>11.786974000000001</v>
      </c>
      <c r="U113" s="4">
        <v>-9.0855709999999998</v>
      </c>
      <c r="V113" s="4">
        <v>-5.8413149999999998</v>
      </c>
      <c r="W113" s="4">
        <v>9.4590300000000003</v>
      </c>
      <c r="X113" s="4">
        <v>1.1497736000000001</v>
      </c>
      <c r="Y113" s="4">
        <v>15.174103000000001</v>
      </c>
      <c r="Z113" s="4">
        <v>4.0244819999999999</v>
      </c>
      <c r="AA113" s="4">
        <v>-3.2683491999999998</v>
      </c>
      <c r="AB113" s="4">
        <v>-2.1970391</v>
      </c>
      <c r="AC113" s="4">
        <v>0.94373225999999999</v>
      </c>
      <c r="AD113" s="4">
        <v>3.9252280000000002</v>
      </c>
      <c r="AE113" s="4">
        <v>5.6521773</v>
      </c>
      <c r="AF113" s="13"/>
      <c r="AG113" s="13"/>
      <c r="AH113" s="13"/>
      <c r="AI113" s="13"/>
      <c r="AJ113" s="13"/>
      <c r="AK113" s="13"/>
      <c r="AL113" s="13"/>
    </row>
    <row r="114" spans="1:38" x14ac:dyDescent="0.3">
      <c r="A114" s="2">
        <v>45673</v>
      </c>
      <c r="B114" s="4">
        <v>1.1893988</v>
      </c>
      <c r="C114" s="4">
        <v>-5.9810933999999998</v>
      </c>
      <c r="D114" s="4">
        <v>-9.0742530000000006</v>
      </c>
      <c r="E114" s="4">
        <v>-1.9068419999999999</v>
      </c>
      <c r="F114" s="4">
        <v>-5.2676734999999999</v>
      </c>
      <c r="G114" s="4">
        <v>-8.0029850000000007</v>
      </c>
      <c r="H114" s="4">
        <v>-2.0729183999999998</v>
      </c>
      <c r="I114" s="4">
        <v>-0.87719559999999996</v>
      </c>
      <c r="J114" s="4">
        <v>-10.625887000000001</v>
      </c>
      <c r="K114" s="4">
        <v>1.8433212999999999</v>
      </c>
      <c r="L114" s="4">
        <v>1.6717911000000001</v>
      </c>
      <c r="M114" s="4">
        <v>-6.5858603000000002</v>
      </c>
      <c r="N114" s="4">
        <v>6.6823959999999998</v>
      </c>
      <c r="O114" s="4">
        <v>-3.7630439</v>
      </c>
      <c r="P114" s="4">
        <v>-5.7199239999999998</v>
      </c>
      <c r="Q114" s="4">
        <v>-2.7471125000000001</v>
      </c>
      <c r="R114" s="4">
        <v>0.43052435</v>
      </c>
      <c r="S114" s="4">
        <v>-1.2034714</v>
      </c>
      <c r="T114" s="4">
        <v>-8.5454039999999996</v>
      </c>
      <c r="U114" s="4">
        <v>2.6274562000000001</v>
      </c>
      <c r="V114" s="4">
        <v>2.7250648000000002</v>
      </c>
      <c r="W114" s="4">
        <v>-7.3645060000000004</v>
      </c>
      <c r="X114" s="4">
        <v>-0.3360033</v>
      </c>
      <c r="Y114" s="4">
        <v>-8.5940600000000007</v>
      </c>
      <c r="Z114" s="4">
        <v>2.1747231</v>
      </c>
      <c r="AA114" s="4">
        <v>-4.6235920000000004</v>
      </c>
      <c r="AB114" s="4">
        <v>2.5731206000000002</v>
      </c>
      <c r="AC114" s="4">
        <v>-6.2171339999999997</v>
      </c>
      <c r="AD114" s="4">
        <v>-1.6779602</v>
      </c>
      <c r="AE114" s="4">
        <v>6.1747670000000001</v>
      </c>
      <c r="AF114" s="13"/>
      <c r="AG114" s="13"/>
      <c r="AH114" s="13"/>
      <c r="AI114" s="13"/>
      <c r="AJ114" s="13"/>
      <c r="AK114" s="13"/>
      <c r="AL114" s="13"/>
    </row>
    <row r="115" spans="1:38" x14ac:dyDescent="0.3">
      <c r="A115" s="2">
        <v>45702</v>
      </c>
      <c r="B115" s="4">
        <v>3.9529800000000002</v>
      </c>
      <c r="C115" s="4">
        <v>-3.8037597999999999</v>
      </c>
      <c r="D115" s="4">
        <v>7.2761893000000004</v>
      </c>
      <c r="E115" s="4">
        <v>-3.9811372999999999</v>
      </c>
      <c r="F115" s="4">
        <v>3.6345481999999998</v>
      </c>
      <c r="G115" s="4">
        <v>1.5823126000000001</v>
      </c>
      <c r="H115" s="4">
        <v>20.508755000000001</v>
      </c>
      <c r="I115" s="4">
        <v>-1.5929222000000001</v>
      </c>
      <c r="J115" s="4">
        <v>-14.010923999999999</v>
      </c>
      <c r="K115" s="4">
        <v>-4.0723979999999997</v>
      </c>
      <c r="L115" s="4">
        <v>3.6256789999999999</v>
      </c>
      <c r="M115" s="4">
        <v>9.1638564999999996</v>
      </c>
      <c r="N115" s="4">
        <v>8.7780710000000006</v>
      </c>
      <c r="O115" s="4">
        <v>13.953996</v>
      </c>
      <c r="P115" s="4">
        <v>24.163174000000001</v>
      </c>
      <c r="Q115" s="4">
        <v>11.638069</v>
      </c>
      <c r="R115" s="4">
        <v>11.711634</v>
      </c>
      <c r="S115" s="4">
        <v>7.9558014999999997</v>
      </c>
      <c r="T115" s="4">
        <v>25.669239999999999</v>
      </c>
      <c r="U115" s="4">
        <v>-1.8700957</v>
      </c>
      <c r="V115" s="4">
        <v>5.6709646999999999</v>
      </c>
      <c r="W115" s="4">
        <v>16.666615</v>
      </c>
      <c r="X115" s="4">
        <v>4.1532515999999998E-2</v>
      </c>
      <c r="Y115" s="4">
        <v>72.097059999999999</v>
      </c>
      <c r="Z115" s="4">
        <v>11.036263999999999</v>
      </c>
      <c r="AA115" s="4">
        <v>54.257309999999997</v>
      </c>
      <c r="AB115" s="4">
        <v>0.68610906999999999</v>
      </c>
      <c r="AC115" s="4">
        <v>2.1114945000000001</v>
      </c>
      <c r="AD115" s="4">
        <v>3.1307578</v>
      </c>
      <c r="AE115" s="4">
        <v>13.999998</v>
      </c>
      <c r="AF115" s="13"/>
      <c r="AG115" s="13"/>
      <c r="AH115" s="13"/>
      <c r="AI115" s="13"/>
      <c r="AJ115" s="13"/>
      <c r="AK115" s="13"/>
      <c r="AL115" s="13"/>
    </row>
    <row r="116" spans="1:38" x14ac:dyDescent="0.3">
      <c r="A116" s="2">
        <v>45730</v>
      </c>
      <c r="B116" s="4">
        <v>-12.365496</v>
      </c>
      <c r="C116" s="4">
        <v>-4.6752156999999999</v>
      </c>
      <c r="D116" s="4">
        <v>-12.718724999999999</v>
      </c>
      <c r="E116" s="4">
        <v>-10.549289</v>
      </c>
      <c r="F116" s="4">
        <v>-13.437991999999999</v>
      </c>
      <c r="G116" s="4">
        <v>-16.091656</v>
      </c>
      <c r="H116" s="4">
        <v>-17.449469000000001</v>
      </c>
      <c r="I116" s="4">
        <v>-6.6546735999999997</v>
      </c>
      <c r="J116" s="4">
        <v>-29.749328999999999</v>
      </c>
      <c r="K116" s="4">
        <v>-9.5283029999999993</v>
      </c>
      <c r="L116" s="4">
        <v>7.2999834999999997</v>
      </c>
      <c r="M116" s="4">
        <v>-14.291453000000001</v>
      </c>
      <c r="N116" s="4">
        <v>-15.962255499999999</v>
      </c>
      <c r="O116" s="4">
        <v>-17.964244999999998</v>
      </c>
      <c r="P116" s="4">
        <v>9.8357200000000002</v>
      </c>
      <c r="Q116" s="4">
        <v>-3.6469399999999998</v>
      </c>
      <c r="R116" s="4">
        <v>-6.2208532999999999</v>
      </c>
      <c r="S116" s="4">
        <v>-6.5726994999999997</v>
      </c>
      <c r="T116" s="4">
        <v>-13.281691</v>
      </c>
      <c r="U116" s="4">
        <v>3.3813833999999998</v>
      </c>
      <c r="V116" s="4">
        <v>5.0993085000000002</v>
      </c>
      <c r="W116" s="4">
        <v>-15.667301</v>
      </c>
      <c r="X116" s="4">
        <v>-13.641792000000001</v>
      </c>
      <c r="Y116" s="4">
        <v>-27.626722000000001</v>
      </c>
      <c r="Z116" s="4">
        <v>9.7993489999999994</v>
      </c>
      <c r="AA116" s="4">
        <v>9.4278809999999993</v>
      </c>
      <c r="AB116" s="4">
        <v>-12.379056</v>
      </c>
      <c r="AC116" s="4">
        <v>3.1186699999999998</v>
      </c>
      <c r="AD116" s="4">
        <v>-2.321428</v>
      </c>
      <c r="AE116" s="4">
        <v>-0.87718963999999999</v>
      </c>
      <c r="AF116" s="13"/>
      <c r="AG116" s="13"/>
      <c r="AH116" s="13"/>
      <c r="AI116" s="13"/>
      <c r="AJ116" s="13"/>
      <c r="AK116" s="13"/>
      <c r="AL116" s="13"/>
    </row>
    <row r="117" spans="1:38" x14ac:dyDescent="0.3">
      <c r="A117" s="2">
        <v>45763</v>
      </c>
      <c r="B117" s="4">
        <v>-14.120161</v>
      </c>
      <c r="C117" s="4">
        <v>-4.3622613000000001</v>
      </c>
      <c r="D117" s="4">
        <v>-9.0027629999999998</v>
      </c>
      <c r="E117" s="4">
        <v>-7.3478756000000001</v>
      </c>
      <c r="F117" s="4">
        <v>-11.932301499999999</v>
      </c>
      <c r="G117" s="4">
        <v>-10.427182999999999</v>
      </c>
      <c r="H117" s="4">
        <v>-17.328835000000002</v>
      </c>
      <c r="I117" s="4">
        <v>0.12271404</v>
      </c>
      <c r="J117" s="4">
        <v>-3.3722699</v>
      </c>
      <c r="K117" s="4">
        <v>-10.431444000000001</v>
      </c>
      <c r="L117" s="4">
        <v>0.35951137999999999</v>
      </c>
      <c r="M117" s="4">
        <v>-12.744337</v>
      </c>
      <c r="N117" s="4">
        <v>-0.55984855</v>
      </c>
      <c r="O117" s="4">
        <v>7.1344494999999997</v>
      </c>
      <c r="P117" s="4">
        <v>-14.093959999999999</v>
      </c>
      <c r="Q117" s="4">
        <v>-9.6597249999999999</v>
      </c>
      <c r="R117" s="4">
        <v>-0.14165043999999999</v>
      </c>
      <c r="S117" s="4">
        <v>-2.5496542</v>
      </c>
      <c r="T117" s="4">
        <v>4.7527194000000001</v>
      </c>
      <c r="U117" s="4">
        <v>-6.8900823999999998</v>
      </c>
      <c r="V117" s="4">
        <v>-5.4664906999999996</v>
      </c>
      <c r="W117" s="4">
        <v>7.0614695999999997</v>
      </c>
      <c r="X117" s="4">
        <v>-1.5143335</v>
      </c>
      <c r="Y117" s="4">
        <v>7.5023173999999999</v>
      </c>
      <c r="Z117" s="4">
        <v>-18.178923000000001</v>
      </c>
      <c r="AA117" s="4">
        <v>-22.385860000000001</v>
      </c>
      <c r="AB117" s="4">
        <v>-8.7062779999999993</v>
      </c>
      <c r="AC117" s="4">
        <v>-0.94064473999999998</v>
      </c>
      <c r="AD117" s="4">
        <v>0.60631036999999999</v>
      </c>
      <c r="AE117" s="4">
        <v>-6.7256629999999999</v>
      </c>
      <c r="AF117" s="13"/>
      <c r="AG117" s="13"/>
      <c r="AH117" s="13"/>
      <c r="AI117" s="13"/>
      <c r="AJ117" s="13"/>
      <c r="AK117" s="13"/>
      <c r="AL117" s="13"/>
    </row>
    <row r="118" spans="1:38" x14ac:dyDescent="0.3">
      <c r="A118" s="2">
        <v>45793</v>
      </c>
      <c r="B118" s="4">
        <v>29.581773999999999</v>
      </c>
      <c r="C118" s="4">
        <v>22.467672</v>
      </c>
      <c r="D118" s="4">
        <v>8.8796850000000003</v>
      </c>
      <c r="E118" s="4">
        <v>8.3871359999999999</v>
      </c>
      <c r="F118" s="4">
        <v>17.931508999999998</v>
      </c>
      <c r="G118" s="4">
        <v>30.92606</v>
      </c>
      <c r="H118" s="4">
        <v>27.479053</v>
      </c>
      <c r="I118" s="4">
        <v>1.9493221999999999</v>
      </c>
      <c r="J118" s="4">
        <v>44.88926</v>
      </c>
      <c r="K118" s="4">
        <v>16.725147</v>
      </c>
      <c r="L118" s="4">
        <v>-0.4143715</v>
      </c>
      <c r="M118" s="4">
        <v>23.682189999999999</v>
      </c>
      <c r="N118" s="4">
        <v>16.528023000000001</v>
      </c>
      <c r="O118" s="4">
        <v>7.9928637</v>
      </c>
      <c r="P118" s="4">
        <v>14.397323999999999</v>
      </c>
      <c r="Q118" s="4">
        <v>3.2643914000000001</v>
      </c>
      <c r="R118" s="4">
        <v>10.380864000000001</v>
      </c>
      <c r="S118" s="4">
        <v>13.604592999999999</v>
      </c>
      <c r="T118" s="4">
        <v>23.907328</v>
      </c>
      <c r="U118" s="4">
        <v>4.7859072999999999</v>
      </c>
      <c r="V118" s="4">
        <v>-1.6763030999999999</v>
      </c>
      <c r="W118" s="4">
        <v>6.1382174000000003</v>
      </c>
      <c r="X118" s="4">
        <v>10.055208</v>
      </c>
      <c r="Y118" s="4">
        <v>39.704467999999999</v>
      </c>
      <c r="Z118" s="4">
        <v>7.1877956000000003</v>
      </c>
      <c r="AA118" s="4">
        <v>17.077805000000001</v>
      </c>
      <c r="AB118" s="4">
        <v>19.716035999999999</v>
      </c>
      <c r="AC118" s="4">
        <v>-1.2434362999999999</v>
      </c>
      <c r="AD118" s="4">
        <v>3.8391232</v>
      </c>
      <c r="AE118" s="4">
        <v>6.0721040000000004</v>
      </c>
      <c r="AF118" s="13"/>
      <c r="AG118" s="13"/>
      <c r="AH118" s="13"/>
      <c r="AI118" s="13"/>
      <c r="AJ118" s="13"/>
      <c r="AK118" s="13"/>
      <c r="AL118" s="13"/>
    </row>
    <row r="119" spans="1:38" x14ac:dyDescent="0.3">
      <c r="A119" s="2">
        <v>45824</v>
      </c>
      <c r="B119" s="4">
        <v>6.8686366000000003</v>
      </c>
      <c r="C119" s="4">
        <v>5.4747224000000001</v>
      </c>
      <c r="D119" s="4">
        <v>-6.07782</v>
      </c>
      <c r="E119" s="4">
        <v>6.4930560000000002</v>
      </c>
      <c r="F119" s="4">
        <v>5.1121235</v>
      </c>
      <c r="G119" s="4">
        <v>10.275149000000001</v>
      </c>
      <c r="H119" s="4">
        <v>9.7299810000000004</v>
      </c>
      <c r="I119" s="4">
        <v>-1.9763887</v>
      </c>
      <c r="J119" s="4">
        <v>-5.9574841999999997</v>
      </c>
      <c r="K119" s="4">
        <v>3.1476855000000001</v>
      </c>
      <c r="L119" s="4">
        <v>-4.6819983000000001</v>
      </c>
      <c r="M119" s="4">
        <v>31.534672</v>
      </c>
      <c r="N119" s="4">
        <v>1.0464907000000001</v>
      </c>
      <c r="O119" s="4">
        <v>-4.0207623999999997</v>
      </c>
      <c r="P119" s="4">
        <v>0.29528140000000003</v>
      </c>
      <c r="Q119" s="4">
        <v>6.6267014</v>
      </c>
      <c r="R119" s="4">
        <v>-2.6402234999999998</v>
      </c>
      <c r="S119" s="4">
        <v>-2.5048077000000002</v>
      </c>
      <c r="T119" s="4">
        <v>2.8383612999999999</v>
      </c>
      <c r="U119" s="4">
        <v>3.9652466999999998</v>
      </c>
      <c r="V119" s="4">
        <v>3.4406303999999999</v>
      </c>
      <c r="W119" s="4">
        <v>-4.0425776999999998</v>
      </c>
      <c r="X119" s="4">
        <v>-6.5701723000000003</v>
      </c>
      <c r="Y119" s="4">
        <v>9.1800449999999998</v>
      </c>
      <c r="Z119" s="4">
        <v>3.7169813999999999</v>
      </c>
      <c r="AA119" s="4">
        <v>-6.9926079999999997</v>
      </c>
      <c r="AB119" s="4">
        <v>-5.1999091999999997E-2</v>
      </c>
      <c r="AC119" s="4">
        <v>-1.4698625000000001</v>
      </c>
      <c r="AD119" s="4">
        <v>0.70422890000000005</v>
      </c>
      <c r="AE119" s="4">
        <v>10.017882999999999</v>
      </c>
      <c r="AF119" s="13"/>
      <c r="AG119" s="13"/>
      <c r="AH119" s="13"/>
      <c r="AI119" s="13"/>
      <c r="AJ119" s="13"/>
      <c r="AK119" s="13"/>
      <c r="AL119" s="13"/>
    </row>
    <row r="120" spans="1:38" x14ac:dyDescent="0.3">
      <c r="A120" s="2">
        <v>45854</v>
      </c>
      <c r="B120" s="4">
        <v>18.439411</v>
      </c>
      <c r="C120" s="4">
        <v>5.5265665000000004</v>
      </c>
      <c r="D120" s="4">
        <v>5.9167503999999997</v>
      </c>
      <c r="E120" s="4">
        <v>3.5073756999999999</v>
      </c>
      <c r="F120" s="4">
        <v>3.2808899999999999</v>
      </c>
      <c r="G120" s="4">
        <v>11.65123</v>
      </c>
      <c r="H120" s="4">
        <v>0.11250973</v>
      </c>
      <c r="I120" s="4">
        <v>-3.4782587999999999</v>
      </c>
      <c r="J120" s="4">
        <v>-2.2665799</v>
      </c>
      <c r="K120" s="4">
        <v>10.243904000000001</v>
      </c>
      <c r="L120" s="4">
        <v>-3.8594127</v>
      </c>
      <c r="M120" s="4">
        <v>14.549208</v>
      </c>
      <c r="N120" s="4">
        <v>6.2183260000000002</v>
      </c>
      <c r="O120" s="4">
        <v>0.91208219999999995</v>
      </c>
      <c r="P120" s="4">
        <v>1.373899</v>
      </c>
      <c r="Q120" s="4">
        <v>-2.2016406000000002</v>
      </c>
      <c r="R120" s="4">
        <v>-1.5697121999999999</v>
      </c>
      <c r="S120" s="4">
        <v>-2.1810293000000001</v>
      </c>
      <c r="T120" s="4">
        <v>2.0369768000000001</v>
      </c>
      <c r="U120" s="4">
        <v>-0.22225976</v>
      </c>
      <c r="V120" s="4">
        <v>6.1589955999999999</v>
      </c>
      <c r="W120" s="4">
        <v>-3.3514141999999998</v>
      </c>
      <c r="X120" s="4">
        <v>1.0860920000000001</v>
      </c>
      <c r="Y120" s="4">
        <v>6.7180514000000002</v>
      </c>
      <c r="Z120" s="4">
        <v>0.73188542999999995</v>
      </c>
      <c r="AA120" s="4">
        <v>0.79716443999999997</v>
      </c>
      <c r="AB120" s="4">
        <v>3.6478280000000001</v>
      </c>
      <c r="AC120" s="4">
        <v>-4.4443130000000002</v>
      </c>
      <c r="AD120" s="4">
        <v>13.794649</v>
      </c>
      <c r="AE120" s="4">
        <v>4.1338920000000003</v>
      </c>
      <c r="AF120" s="13"/>
      <c r="AG120" s="13"/>
      <c r="AH120" s="13"/>
      <c r="AI120" s="13"/>
      <c r="AJ120" s="13"/>
      <c r="AK120" s="13"/>
      <c r="AL120" s="13"/>
    </row>
    <row r="121" spans="1:38" x14ac:dyDescent="0.3">
      <c r="A121" s="2">
        <v>45884</v>
      </c>
      <c r="B121" s="4">
        <v>5.2984834000000003</v>
      </c>
      <c r="C121" s="4">
        <v>2.8776525999999998</v>
      </c>
      <c r="D121" s="4">
        <v>10.323107</v>
      </c>
      <c r="E121" s="4">
        <v>11.439026</v>
      </c>
      <c r="F121" s="4">
        <v>3.5127044000000001</v>
      </c>
      <c r="G121" s="4">
        <v>9.0915569999999999</v>
      </c>
      <c r="H121" s="4">
        <v>11.711311</v>
      </c>
      <c r="I121" s="4">
        <v>-1.4742017000000001</v>
      </c>
      <c r="J121" s="4">
        <v>2.7637005000000001</v>
      </c>
      <c r="K121" s="4">
        <v>4.4247746000000001</v>
      </c>
      <c r="L121" s="4">
        <v>1.2497066999999999</v>
      </c>
      <c r="M121" s="4">
        <v>2.8926609999999999</v>
      </c>
      <c r="N121" s="4">
        <v>1.6338944</v>
      </c>
      <c r="O121" s="4">
        <v>5.3441879999999999</v>
      </c>
      <c r="P121" s="4">
        <v>14.617622000000001</v>
      </c>
      <c r="Q121" s="4">
        <v>-11.024308</v>
      </c>
      <c r="R121" s="4">
        <v>-1.3793826</v>
      </c>
      <c r="S121" s="4">
        <v>4.712701</v>
      </c>
      <c r="T121" s="4">
        <v>-0.90858340000000004</v>
      </c>
      <c r="U121" s="4">
        <v>-4.2323829999999996</v>
      </c>
      <c r="V121" s="4">
        <v>7.1974754000000001</v>
      </c>
      <c r="W121" s="4">
        <v>2.3120880000000001</v>
      </c>
      <c r="X121" s="4">
        <v>11.745941</v>
      </c>
      <c r="Y121" s="4">
        <v>17.4011</v>
      </c>
      <c r="Z121" s="4">
        <v>8.4531419999999997</v>
      </c>
      <c r="AA121" s="4">
        <v>3.7785530000000001</v>
      </c>
      <c r="AB121" s="4">
        <v>1.9769669000000001</v>
      </c>
      <c r="AC121" s="4">
        <v>1.0939717</v>
      </c>
      <c r="AD121" s="4">
        <v>10.664605999999999</v>
      </c>
      <c r="AE121" s="4">
        <v>-4.1800620000000004</v>
      </c>
      <c r="AF121" s="13"/>
      <c r="AG121" s="13"/>
      <c r="AH121" s="13"/>
      <c r="AI121" s="13"/>
      <c r="AJ121" s="13"/>
      <c r="AK121" s="13"/>
      <c r="AL121" s="13"/>
    </row>
    <row r="122" spans="1:38" x14ac:dyDescent="0.3">
      <c r="A122" s="2">
        <v>45916</v>
      </c>
      <c r="B122" s="4">
        <v>-3.0812561999999999</v>
      </c>
      <c r="C122" s="4">
        <v>-1.9785941</v>
      </c>
      <c r="D122" s="4">
        <v>2.8325914999999999</v>
      </c>
      <c r="E122" s="4">
        <v>23.288558999999999</v>
      </c>
      <c r="F122" s="4">
        <v>1.3071895</v>
      </c>
      <c r="G122" s="4">
        <v>17.516480999999999</v>
      </c>
      <c r="H122" s="4">
        <v>-0.79339740000000003</v>
      </c>
      <c r="I122" s="4">
        <v>-1.6049087</v>
      </c>
      <c r="J122" s="4">
        <v>27.547191999999999</v>
      </c>
      <c r="K122" s="4">
        <v>8.8983059999999998</v>
      </c>
      <c r="L122" s="4">
        <v>2.8897643</v>
      </c>
      <c r="M122" s="4">
        <v>23.509740000000001</v>
      </c>
      <c r="N122" s="4">
        <v>6.4374089999999997</v>
      </c>
      <c r="O122" s="4">
        <v>3.4199953000000001</v>
      </c>
      <c r="P122" s="4">
        <v>8.9527020000000004</v>
      </c>
      <c r="Q122" s="4">
        <v>9.0526700000000009</v>
      </c>
      <c r="R122" s="4">
        <v>-1.2889385</v>
      </c>
      <c r="S122" s="4">
        <v>0.81140995000000005</v>
      </c>
      <c r="T122" s="4">
        <v>-3.1026243999999998</v>
      </c>
      <c r="U122" s="4">
        <v>7.6908709999999996</v>
      </c>
      <c r="V122" s="4">
        <v>0.63394309999999998</v>
      </c>
      <c r="W122" s="4">
        <v>-2.0544410000000002</v>
      </c>
      <c r="X122" s="4">
        <v>6.1156034000000004</v>
      </c>
      <c r="Y122" s="4">
        <v>-3.9002119999999998</v>
      </c>
      <c r="Z122" s="4">
        <v>4.6301126000000004</v>
      </c>
      <c r="AA122" s="4">
        <v>29.974603999999999</v>
      </c>
      <c r="AB122" s="4">
        <v>8.5321789999999993</v>
      </c>
      <c r="AC122" s="4">
        <v>2.3905158000000002</v>
      </c>
      <c r="AD122" s="4">
        <v>10.893858</v>
      </c>
      <c r="AE122" s="4">
        <v>-0.16778708000000001</v>
      </c>
    </row>
    <row r="123" spans="1:38" x14ac:dyDescent="0.3">
      <c r="A123" s="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38" x14ac:dyDescent="0.3">
      <c r="A124" s="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38" x14ac:dyDescent="0.3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38" x14ac:dyDescent="0.3">
      <c r="A126" t="s">
        <v>48</v>
      </c>
      <c r="B126" s="13" cm="1">
        <f t="array" ref="B126">MAX(_xlfn._xlws.FILTER(B1:B122, ISNUMBER(B1:B122)))</f>
        <v>50.050925999999997</v>
      </c>
      <c r="C126" s="13" cm="1">
        <f t="array" ref="C126">MAX(_xlfn._xlws.FILTER(C1:C122, ISNUMBER(C1:C122)))</f>
        <v>30.734014999999999</v>
      </c>
      <c r="D126" s="13" cm="1">
        <f t="array" ref="D126">MAX(_xlfn._xlws.FILTER(D1:D122, ISNUMBER(D1:D122)))</f>
        <v>19.267009999999999</v>
      </c>
      <c r="E126" s="13" cm="1">
        <f t="array" ref="E126">MAX(_xlfn._xlws.FILTER(E1:E122, ISNUMBER(E1:E122)))</f>
        <v>23.288558999999999</v>
      </c>
      <c r="F126" s="13" cm="1">
        <f t="array" ref="F126">MAX(_xlfn._xlws.FILTER(F1:F122, ISNUMBER(F1:F122)))</f>
        <v>42.568134000000001</v>
      </c>
      <c r="G126" s="13" cm="1">
        <f t="array" ref="G126">MAX(_xlfn._xlws.FILTER(G1:G122, ISNUMBER(G1:G122)))</f>
        <v>51.662219999999998</v>
      </c>
      <c r="H126" s="13" cm="1">
        <f t="array" ref="H126">MAX(_xlfn._xlws.FILTER(H1:H122, ISNUMBER(H1:H122)))</f>
        <v>28.808582000000001</v>
      </c>
      <c r="I126" s="13" cm="1">
        <f t="array" ref="I126">MAX(_xlfn._xlws.FILTER(I1:I122, ISNUMBER(I1:I122)))</f>
        <v>9.7931019999999993</v>
      </c>
      <c r="J126" s="13" cm="1">
        <f t="array" ref="J126">MAX(_xlfn._xlws.FILTER(J1:J122, ISNUMBER(J1:J122)))</f>
        <v>67.436599999999999</v>
      </c>
      <c r="K126" s="13" cm="1">
        <f t="array" ref="K126">MAX(_xlfn._xlws.FILTER(K1:K122, ISNUMBER(K1:K122)))</f>
        <v>19.440556000000001</v>
      </c>
      <c r="L126" s="13" cm="1">
        <f t="array" ref="L126">MAX(_xlfn._xlws.FILTER(L1:L122, ISNUMBER(L1:L122)))</f>
        <v>13.235771</v>
      </c>
      <c r="M126" s="13" cm="1">
        <f t="array" ref="M126">MAX(_xlfn._xlws.FILTER(M1:M122, ISNUMBER(M1:M122)))</f>
        <v>31.534672</v>
      </c>
      <c r="N126" s="13" cm="1">
        <f t="array" ref="N126">MAX(_xlfn._xlws.FILTER(N1:N122, ISNUMBER(N1:N122)))</f>
        <v>19.722985999999999</v>
      </c>
      <c r="O126" s="13" cm="1">
        <f t="array" ref="O126">MAX(_xlfn._xlws.FILTER(O1:O122, ISNUMBER(O1:O122)))</f>
        <v>24.511265000000002</v>
      </c>
      <c r="P126" s="13" cm="1">
        <f t="array" ref="P126">MAX(_xlfn._xlws.FILTER(P1:P122, ISNUMBER(P1:P122)))</f>
        <v>31.544077000000001</v>
      </c>
      <c r="Q126" s="13" cm="1">
        <f t="array" ref="Q126">MAX(_xlfn._xlws.FILTER(Q1:Q122, ISNUMBER(Q1:Q122)))</f>
        <v>23.454070999999999</v>
      </c>
      <c r="R126" s="13" cm="1">
        <f t="array" ref="R126">MAX(_xlfn._xlws.FILTER(R1:R122, ISNUMBER(R1:R122)))</f>
        <v>15.336561</v>
      </c>
      <c r="S126" s="13" cm="1">
        <f t="array" ref="S126">MAX(_xlfn._xlws.FILTER(S1:S122, ISNUMBER(S1:S122)))</f>
        <v>18.729437000000001</v>
      </c>
      <c r="T126" s="13" cm="1">
        <f t="array" ref="T126">MAX(_xlfn._xlws.FILTER(T1:T122, ISNUMBER(T1:T122)))</f>
        <v>46.958244000000001</v>
      </c>
      <c r="U126" s="13" cm="1">
        <f t="array" ref="U126">MAX(_xlfn._xlws.FILTER(U1:U122, ISNUMBER(U1:U122)))</f>
        <v>17.109345999999999</v>
      </c>
      <c r="V126" s="13" cm="1">
        <f t="array" ref="V126">MAX(_xlfn._xlws.FILTER(V1:V122, ISNUMBER(V1:V122)))</f>
        <v>17.729876999999998</v>
      </c>
      <c r="W126" s="13" cm="1">
        <f t="array" ref="W126">MAX(_xlfn._xlws.FILTER(W1:W122, ISNUMBER(W1:W122)))</f>
        <v>16.666615</v>
      </c>
      <c r="X126" s="13" cm="1">
        <f t="array" ref="X126">MAX(_xlfn._xlws.FILTER(X1:X122, ISNUMBER(X1:X122)))</f>
        <v>21.150577999999999</v>
      </c>
      <c r="Y126" s="13" cm="1">
        <f t="array" ref="Y126">MAX(_xlfn._xlws.FILTER(Y1:Y122, ISNUMBER(Y1:Y122)))</f>
        <v>72.122479999999996</v>
      </c>
      <c r="Z126" s="13" cm="1">
        <f t="array" ref="Z126">MAX(_xlfn._xlws.FILTER(Z1:Z122, ISNUMBER(Z1:Z122)))</f>
        <v>24.069870000000002</v>
      </c>
      <c r="AA126" s="13" cm="1">
        <f t="array" ref="AA126">MAX(_xlfn._xlws.FILTER(AA1:AA122, ISNUMBER(AA1:AA122)))</f>
        <v>54.257309999999997</v>
      </c>
      <c r="AB126" s="13" cm="1">
        <f t="array" ref="AB126">MAX(_xlfn._xlws.FILTER(AB1:AB122, ISNUMBER(AB1:AB122)))</f>
        <v>23.4375</v>
      </c>
      <c r="AC126" s="13" cm="1">
        <f t="array" ref="AC126">MAX(_xlfn._xlws.FILTER(AC1:AC122, ISNUMBER(AC1:AC122)))</f>
        <v>16.848015</v>
      </c>
      <c r="AD126" s="13" cm="1">
        <f t="array" ref="AD126">MAX(_xlfn._xlws.FILTER(AD1:AD122, ISNUMBER(AD1:AD122)))</f>
        <v>22.183382000000002</v>
      </c>
      <c r="AE126" s="13" cm="1">
        <f t="array" ref="AE126">MAX(_xlfn._xlws.FILTER(AE1:AE122, ISNUMBER(AE1:AE122)))</f>
        <v>17.75</v>
      </c>
    </row>
    <row r="127" spans="1:38" x14ac:dyDescent="0.3">
      <c r="A127" t="s">
        <v>4</v>
      </c>
      <c r="B127" s="13" cm="1">
        <f t="array" ref="B127">MIN(_xlfn._xlws.FILTER(B2:B122, ISNUMBER(B2:B122)))</f>
        <v>-33.112316</v>
      </c>
      <c r="C127" s="13" cm="1">
        <f t="array" ref="C127">MIN(_xlfn._xlws.FILTER(C2:C122, ISNUMBER(C2:C122)))</f>
        <v>-26.739263999999999</v>
      </c>
      <c r="D127" s="13" cm="1">
        <f t="array" ref="D127">MIN(_xlfn._xlws.FILTER(D2:D122, ISNUMBER(D2:D122)))</f>
        <v>-25.462378000000001</v>
      </c>
      <c r="E127" s="13" cm="1">
        <f t="array" ref="E127">MIN(_xlfn._xlws.FILTER(E2:E122, ISNUMBER(E2:E122)))</f>
        <v>-29.348862</v>
      </c>
      <c r="F127" s="13" cm="1">
        <f t="array" ref="F127">MIN(_xlfn._xlws.FILTER(F2:F122, ISNUMBER(F2:F122)))</f>
        <v>-26.957315000000001</v>
      </c>
      <c r="G127" s="13" cm="1">
        <f t="array" ref="G127">MIN(_xlfn._xlws.FILTER(G2:G122, ISNUMBER(G2:G122)))</f>
        <v>-40.969880000000003</v>
      </c>
      <c r="H127" s="13" cm="1">
        <f t="array" ref="H127">MIN(_xlfn._xlws.FILTER(H2:H122, ISNUMBER(H2:H122)))</f>
        <v>-34.757458</v>
      </c>
      <c r="I127" s="13" cm="1">
        <f t="array" ref="I127">MIN(_xlfn._xlws.FILTER(I2:I122, ISNUMBER(I2:I122)))</f>
        <v>-16.012080000000001</v>
      </c>
      <c r="J127" s="13" cm="1">
        <f t="array" ref="J127">MIN(_xlfn._xlws.FILTER(J2:J122, ISNUMBER(J2:J122)))</f>
        <v>-44.368343000000003</v>
      </c>
      <c r="K127" s="13" cm="1">
        <f t="array" ref="K127">MIN(_xlfn._xlws.FILTER(K2:K122, ISNUMBER(K2:K122)))</f>
        <v>-17.462688</v>
      </c>
      <c r="L127" s="13" cm="1">
        <f t="array" ref="L127">MIN(_xlfn._xlws.FILTER(L2:L122, ISNUMBER(L2:L122)))</f>
        <v>-21.618164</v>
      </c>
      <c r="M127" s="13" cm="1">
        <f t="array" ref="M127">MIN(_xlfn._xlws.FILTER(M2:M122, ISNUMBER(M2:M122)))</f>
        <v>-22.985399999999998</v>
      </c>
      <c r="N127" s="13" cm="1">
        <f t="array" ref="N127">MIN(_xlfn._xlws.FILTER(N2:N122, ISNUMBER(N2:N122)))</f>
        <v>-35.719481999999999</v>
      </c>
      <c r="O127" s="13" cm="1">
        <f t="array" ref="O127">MIN(_xlfn._xlws.FILTER(O2:O122, ISNUMBER(O2:O122)))</f>
        <v>-18.615473000000001</v>
      </c>
      <c r="P127" s="13" cm="1">
        <f t="array" ref="P127">MIN(_xlfn._xlws.FILTER(P2:P122, ISNUMBER(P2:P122)))</f>
        <v>-22.931545</v>
      </c>
      <c r="Q127" s="13" cm="1">
        <f t="array" ref="Q127">MIN(_xlfn._xlws.FILTER(Q2:Q122, ISNUMBER(Q2:Q122)))</f>
        <v>-18.432594000000002</v>
      </c>
      <c r="R127" s="13" cm="1">
        <f t="array" ref="R127">MIN(_xlfn._xlws.FILTER(R2:R122, ISNUMBER(R2:R122)))</f>
        <v>-27.714110000000002</v>
      </c>
      <c r="S127" s="13" cm="1">
        <f t="array" ref="S127">MIN(_xlfn._xlws.FILTER(S2:S122, ISNUMBER(S2:S122)))</f>
        <v>-30.884295999999999</v>
      </c>
      <c r="T127" s="13" cm="1">
        <f t="array" ref="T127">MIN(_xlfn._xlws.FILTER(T2:T122, ISNUMBER(T2:T122)))</f>
        <v>-45.325831999999998</v>
      </c>
      <c r="U127" s="13" cm="1">
        <f t="array" ref="U127">MIN(_xlfn._xlws.FILTER(U2:U122, ISNUMBER(U2:U122)))</f>
        <v>-43.132730000000002</v>
      </c>
      <c r="V127" s="13" cm="1">
        <f t="array" ref="V127">MIN(_xlfn._xlws.FILTER(V2:V122, ISNUMBER(V2:V122)))</f>
        <v>-14.768713999999999</v>
      </c>
      <c r="W127" s="13" cm="1">
        <f t="array" ref="W127">MIN(_xlfn._xlws.FILTER(W2:W122, ISNUMBER(W2:W122)))</f>
        <v>-16.102588999999998</v>
      </c>
      <c r="X127" s="13" cm="1">
        <f t="array" ref="X127">MIN(_xlfn._xlws.FILTER(X2:X122, ISNUMBER(X2:X122)))</f>
        <v>-32.203279999999999</v>
      </c>
      <c r="Y127" s="13" cm="1">
        <f t="array" ref="Y127">MIN(_xlfn._xlws.FILTER(Y2:Y122, ISNUMBER(Y2:Y122)))</f>
        <v>-35.265700000000002</v>
      </c>
      <c r="Z127" s="13" cm="1">
        <f t="array" ref="Z127">MIN(_xlfn._xlws.FILTER(Z2:Z122, ISNUMBER(Z2:Z122)))</f>
        <v>-21.031374</v>
      </c>
      <c r="AA127" s="13" cm="1">
        <f t="array" ref="AA127">MIN(_xlfn._xlws.FILTER(AA2:AA122, ISNUMBER(AA2:AA122)))</f>
        <v>-26.937044</v>
      </c>
      <c r="AB127" s="13" cm="1">
        <f t="array" ref="AB127">MIN(_xlfn._xlws.FILTER(AB2:AB122, ISNUMBER(AB2:AB122)))</f>
        <v>-40.954419999999999</v>
      </c>
      <c r="AC127" s="13" cm="1">
        <f t="array" ref="AC127">MIN(_xlfn._xlws.FILTER(AC2:AC122, ISNUMBER(AC2:AC122)))</f>
        <v>-14.053630999999999</v>
      </c>
      <c r="AD127" s="13" cm="1">
        <f t="array" ref="AD127">MIN(_xlfn._xlws.FILTER(AD2:AD122, ISNUMBER(AD2:AD122)))</f>
        <v>-20.873785000000002</v>
      </c>
      <c r="AE127" s="13" cm="1">
        <f t="array" ref="AE127">MIN(_xlfn._xlws.FILTER(AE2:AE122, ISNUMBER(AE2:AE122)))</f>
        <v>-11.572044999999999</v>
      </c>
      <c r="AF127" s="13"/>
      <c r="AG127" s="13"/>
      <c r="AH127" s="13"/>
      <c r="AI127" s="13"/>
      <c r="AJ127" s="13"/>
      <c r="AK127" s="13"/>
      <c r="AL127" s="13"/>
    </row>
    <row r="129" spans="1:31" x14ac:dyDescent="0.3">
      <c r="A129" t="s">
        <v>6</v>
      </c>
      <c r="B129">
        <f>COUNTIF(B2:B122, "&lt;"&amp;INPUT!$H$32)</f>
        <v>25</v>
      </c>
      <c r="C129">
        <f>COUNTIF(C2:C122, "&lt;"&amp;INPUT!$H$32)</f>
        <v>11</v>
      </c>
      <c r="D129">
        <f>COUNTIF(D2:D122, "&lt;"&amp;INPUT!$H$32)</f>
        <v>22</v>
      </c>
      <c r="E129">
        <f>COUNTIF(E2:E122, "&lt;"&amp;INPUT!$H$32)</f>
        <v>14</v>
      </c>
      <c r="F129">
        <f>COUNTIF(F2:F122, "&lt;"&amp;INPUT!$H$32)</f>
        <v>22</v>
      </c>
      <c r="G129">
        <f>COUNTIF(G2:G122, "&lt;"&amp;INPUT!$H$32)</f>
        <v>17</v>
      </c>
      <c r="H129">
        <f>COUNTIF(H2:H122, "&lt;"&amp;INPUT!$H$32)</f>
        <v>19</v>
      </c>
      <c r="I129">
        <f>COUNTIF(I2:I122, "&lt;"&amp;INPUT!$H$32)</f>
        <v>10</v>
      </c>
      <c r="J129">
        <f>COUNTIF(J2:J122, "&lt;"&amp;INPUT!$H$32)</f>
        <v>46</v>
      </c>
      <c r="K129">
        <f>COUNTIF(K2:K122, "&lt;"&amp;INPUT!$H$32)</f>
        <v>13</v>
      </c>
      <c r="L129">
        <f>COUNTIF(L2:L122, "&lt;"&amp;INPUT!$H$32)</f>
        <v>11</v>
      </c>
      <c r="M129">
        <f>COUNTIF(M2:M122, "&lt;"&amp;INPUT!$H$32)</f>
        <v>17</v>
      </c>
      <c r="N129">
        <f>COUNTIF(N2:N122, "&lt;"&amp;INPUT!$H$32)</f>
        <v>12</v>
      </c>
      <c r="O129">
        <f>COUNTIF(O2:O122, "&lt;"&amp;INPUT!$H$32)</f>
        <v>12</v>
      </c>
      <c r="P129">
        <f>COUNTIF(P2:P122, "&lt;"&amp;INPUT!$H$32)</f>
        <v>29</v>
      </c>
      <c r="Q129">
        <f>COUNTIF(Q2:Q122, "&lt;"&amp;INPUT!$H$32)</f>
        <v>15</v>
      </c>
      <c r="R129">
        <f>COUNTIF(R2:R122, "&lt;"&amp;INPUT!$H$32)</f>
        <v>9</v>
      </c>
      <c r="S129">
        <f>COUNTIF(S2:S122, "&lt;"&amp;INPUT!$H$32)</f>
        <v>12</v>
      </c>
      <c r="T129">
        <f>COUNTIF(T2:T122, "&lt;"&amp;INPUT!$H$32)</f>
        <v>27</v>
      </c>
      <c r="U129">
        <f>COUNTIF(U2:U122, "&lt;"&amp;INPUT!$H$32)</f>
        <v>23</v>
      </c>
      <c r="V129">
        <f>COUNTIF(V2:V122, "&lt;"&amp;INPUT!$H$32)</f>
        <v>13</v>
      </c>
      <c r="W129">
        <f>COUNTIF(W2:W122, "&lt;"&amp;INPUT!$H$32)</f>
        <v>15</v>
      </c>
      <c r="X129">
        <f>COUNTIF(X2:X122, "&lt;"&amp;INPUT!$H$32)</f>
        <v>20</v>
      </c>
      <c r="Y129">
        <f>COUNTIF(Y2:Y122, "&lt;"&amp;INPUT!$H$32)</f>
        <v>19</v>
      </c>
      <c r="Z129">
        <f>COUNTIF(Z2:Z122, "&lt;"&amp;INPUT!$H$32)</f>
        <v>20</v>
      </c>
      <c r="AA129">
        <f>COUNTIF(AA2:AA122, "&lt;"&amp;INPUT!$H$32)</f>
        <v>21</v>
      </c>
      <c r="AB129">
        <f>COUNTIF(AB2:AB122, "&lt;"&amp;INPUT!$H$32)</f>
        <v>26</v>
      </c>
      <c r="AC129">
        <f>COUNTIF(AC2:AC122, "&lt;"&amp;INPUT!$H$32)</f>
        <v>15</v>
      </c>
      <c r="AD129">
        <f>COUNTIF(AD2:AD122, "&lt;"&amp;INPUT!$H$32)</f>
        <v>20</v>
      </c>
      <c r="AE129">
        <f>COUNTIF(AE2:AE122, "&lt;"&amp;INPUT!$H$32)</f>
        <v>24</v>
      </c>
    </row>
    <row r="130" spans="1:31" x14ac:dyDescent="0.3">
      <c r="A130" t="s">
        <v>5</v>
      </c>
      <c r="B130">
        <f>COUNT(B1:B122)</f>
        <v>121</v>
      </c>
      <c r="C130">
        <f t="shared" ref="C130:AE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69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121</v>
      </c>
      <c r="R130">
        <f t="shared" si="0"/>
        <v>121</v>
      </c>
      <c r="S130">
        <f t="shared" si="0"/>
        <v>121</v>
      </c>
      <c r="T130">
        <f t="shared" si="0"/>
        <v>121</v>
      </c>
      <c r="U130">
        <f t="shared" si="0"/>
        <v>121</v>
      </c>
      <c r="V130">
        <f t="shared" si="0"/>
        <v>121</v>
      </c>
      <c r="W130">
        <f t="shared" si="0"/>
        <v>121</v>
      </c>
      <c r="X130">
        <f t="shared" si="0"/>
        <v>121</v>
      </c>
      <c r="Y130">
        <f t="shared" si="0"/>
        <v>59</v>
      </c>
      <c r="Z130">
        <f t="shared" si="0"/>
        <v>121</v>
      </c>
      <c r="AA130">
        <f t="shared" si="0"/>
        <v>69</v>
      </c>
      <c r="AB130">
        <f t="shared" si="0"/>
        <v>121</v>
      </c>
      <c r="AC130">
        <f t="shared" si="0"/>
        <v>121</v>
      </c>
      <c r="AD130">
        <f t="shared" si="0"/>
        <v>121</v>
      </c>
      <c r="AE130">
        <f t="shared" si="0"/>
        <v>121</v>
      </c>
    </row>
    <row r="132" spans="1:31" x14ac:dyDescent="0.3">
      <c r="A132" t="s">
        <v>7</v>
      </c>
      <c r="B132" s="7">
        <f t="shared" ref="B132:AE132" si="1">B129/B130</f>
        <v>0.20661157024793389</v>
      </c>
      <c r="C132" s="7">
        <f t="shared" si="1"/>
        <v>9.0909090909090912E-2</v>
      </c>
      <c r="D132" s="7">
        <f t="shared" si="1"/>
        <v>0.18181818181818182</v>
      </c>
      <c r="E132" s="7">
        <f t="shared" si="1"/>
        <v>0.11570247933884298</v>
      </c>
      <c r="F132" s="7">
        <f t="shared" si="1"/>
        <v>0.18181818181818182</v>
      </c>
      <c r="G132" s="7">
        <f t="shared" si="1"/>
        <v>0.14049586776859505</v>
      </c>
      <c r="H132" s="7">
        <f t="shared" si="1"/>
        <v>0.15702479338842976</v>
      </c>
      <c r="I132" s="7">
        <f t="shared" si="1"/>
        <v>0.14492753623188406</v>
      </c>
      <c r="J132" s="7">
        <f t="shared" si="1"/>
        <v>0.38016528925619836</v>
      </c>
      <c r="K132" s="7">
        <f t="shared" si="1"/>
        <v>0.10743801652892562</v>
      </c>
      <c r="L132" s="7">
        <f t="shared" si="1"/>
        <v>9.0909090909090912E-2</v>
      </c>
      <c r="M132" s="7">
        <f t="shared" si="1"/>
        <v>0.14049586776859505</v>
      </c>
      <c r="N132" s="7">
        <f t="shared" si="1"/>
        <v>9.9173553719008267E-2</v>
      </c>
      <c r="O132" s="7">
        <f t="shared" si="1"/>
        <v>9.9173553719008267E-2</v>
      </c>
      <c r="P132" s="7">
        <f t="shared" si="1"/>
        <v>0.23966942148760331</v>
      </c>
      <c r="Q132" s="7">
        <f t="shared" si="1"/>
        <v>0.12396694214876033</v>
      </c>
      <c r="R132" s="7">
        <f t="shared" si="1"/>
        <v>7.43801652892562E-2</v>
      </c>
      <c r="S132" s="7">
        <f t="shared" si="1"/>
        <v>9.9173553719008267E-2</v>
      </c>
      <c r="T132" s="7">
        <f t="shared" si="1"/>
        <v>0.2231404958677686</v>
      </c>
      <c r="U132" s="7">
        <f t="shared" si="1"/>
        <v>0.19008264462809918</v>
      </c>
      <c r="V132" s="7">
        <f t="shared" si="1"/>
        <v>0.10743801652892562</v>
      </c>
      <c r="W132" s="7">
        <f t="shared" si="1"/>
        <v>0.12396694214876033</v>
      </c>
      <c r="X132" s="7">
        <f t="shared" si="1"/>
        <v>0.16528925619834711</v>
      </c>
      <c r="Y132" s="7">
        <f t="shared" si="1"/>
        <v>0.32203389830508472</v>
      </c>
      <c r="Z132" s="7">
        <f t="shared" si="1"/>
        <v>0.16528925619834711</v>
      </c>
      <c r="AA132" s="7">
        <f t="shared" si="1"/>
        <v>0.30434782608695654</v>
      </c>
      <c r="AB132" s="7">
        <f t="shared" si="1"/>
        <v>0.21487603305785125</v>
      </c>
      <c r="AC132" s="7">
        <f t="shared" si="1"/>
        <v>0.12396694214876033</v>
      </c>
      <c r="AD132" s="7">
        <f t="shared" si="1"/>
        <v>0.16528925619834711</v>
      </c>
      <c r="AE132" s="7">
        <f t="shared" si="1"/>
        <v>0.19834710743801653</v>
      </c>
    </row>
    <row r="134" spans="1:31" x14ac:dyDescent="0.3">
      <c r="A134" t="s">
        <v>10</v>
      </c>
      <c r="B134" s="7" cm="1">
        <f t="array" ref="B134">_xlfn.PERCENTRANK.EXC(_xlfn._xlws.FILTER(B2:B122, ISNUMBER(B2:B122)),B122)</f>
        <v>0.245</v>
      </c>
      <c r="C134" s="7" cm="1">
        <f t="array" ref="C134">_xlfn.PERCENTRANK.EXC(_xlfn._xlws.FILTER(C2:C122, ISNUMBER(C2:C122)),C122)</f>
        <v>0.22900000000000001</v>
      </c>
      <c r="D134" s="7" cm="1">
        <f t="array" ref="D134">_xlfn.PERCENTRANK.EXC(_xlfn._xlws.FILTER(D2:D122, ISNUMBER(D2:D122)),D122)</f>
        <v>0.5</v>
      </c>
      <c r="E134" s="7" cm="1">
        <f t="array" ref="E134">_xlfn.PERCENTRANK.EXC(_xlfn._xlws.FILTER(E2:E122, ISNUMBER(E2:E122)),E122)</f>
        <v>0.99099999999999999</v>
      </c>
      <c r="F134" s="7" cm="1">
        <f t="array" ref="F134">_xlfn.PERCENTRANK.EXC(_xlfn._xlws.FILTER(F2:F122, ISNUMBER(F2:F122)),F122)</f>
        <v>0.40100000000000002</v>
      </c>
      <c r="G134" s="7" cm="1">
        <f t="array" ref="G134">_xlfn.PERCENTRANK.EXC(_xlfn._xlws.FILTER(G2:G122, ISNUMBER(G2:G122)),G122)</f>
        <v>0.90900000000000003</v>
      </c>
      <c r="H134" s="7" cm="1">
        <f t="array" ref="H134">_xlfn.PERCENTRANK.EXC(_xlfn._xlws.FILTER(H2:H122, ISNUMBER(H2:H122)),H122)</f>
        <v>0.29499999999999998</v>
      </c>
      <c r="I134" s="7" cm="1">
        <f t="array" ref="I134">_xlfn.PERCENTRANK.EXC(_xlfn._xlws.FILTER(I2:I122, ISNUMBER(I2:I122)),I122)</f>
        <v>0.314</v>
      </c>
      <c r="J134" s="7" cm="1">
        <f t="array" ref="J134">_xlfn.PERCENTRANK.EXC(_xlfn._xlws.FILTER(J2:J122, ISNUMBER(J2:J122)),J122)</f>
        <v>0.85199999999999998</v>
      </c>
      <c r="K134" s="7" cm="1">
        <f t="array" ref="K134">_xlfn.PERCENTRANK.EXC(_xlfn._xlws.FILTER(K2:K122, ISNUMBER(K2:K122)),K122)</f>
        <v>0.82699999999999996</v>
      </c>
      <c r="L134" s="7" cm="1">
        <f t="array" ref="L134">_xlfn.PERCENTRANK.EXC(_xlfn._xlws.FILTER(L2:L122, ISNUMBER(L2:L122)),L122)</f>
        <v>0.59799999999999998</v>
      </c>
      <c r="M134" s="7" cm="1">
        <f t="array" ref="M134">_xlfn.PERCENTRANK.EXC(_xlfn._xlws.FILTER(M2:M122, ISNUMBER(M2:M122)),M122)</f>
        <v>0.94199999999999995</v>
      </c>
      <c r="N134" s="7" cm="1">
        <f t="array" ref="N134">_xlfn.PERCENTRANK.EXC(_xlfn._xlws.FILTER(N2:N122, ISNUMBER(N2:N122)),N122)</f>
        <v>0.77800000000000002</v>
      </c>
      <c r="O134" s="7" cm="1">
        <f t="array" ref="O134">_xlfn.PERCENTRANK.EXC(_xlfn._xlws.FILTER(O2:O122, ISNUMBER(O2:O122)),O122)</f>
        <v>0.622</v>
      </c>
      <c r="P134" s="7" cm="1">
        <f t="array" ref="P134">_xlfn.PERCENTRANK.EXC(_xlfn._xlws.FILTER(P2:P122, ISNUMBER(P2:P122)),P122)</f>
        <v>0.80300000000000005</v>
      </c>
      <c r="Q134" s="7" cm="1">
        <f t="array" ref="Q134">_xlfn.PERCENTRANK.EXC(_xlfn._xlws.FILTER(Q2:Q122, ISNUMBER(Q2:Q122)),Q122)</f>
        <v>0.85199999999999998</v>
      </c>
      <c r="R134" s="7" cm="1">
        <f t="array" ref="R134">_xlfn.PERCENTRANK.EXC(_xlfn._xlws.FILTER(R2:R122, ISNUMBER(R2:R122)),R122)</f>
        <v>0.26200000000000001</v>
      </c>
      <c r="S134" s="7" cm="1">
        <f t="array" ref="S134">_xlfn.PERCENTRANK.EXC(_xlfn._xlws.FILTER(S2:S122, ISNUMBER(S2:S122)),S122)</f>
        <v>0.40100000000000002</v>
      </c>
      <c r="T134" s="7" cm="1">
        <f t="array" ref="T134">_xlfn.PERCENTRANK.EXC(_xlfn._xlws.FILTER(T2:T122, ISNUMBER(T2:T122)),T122)</f>
        <v>0.311</v>
      </c>
      <c r="U134" s="7" cm="1">
        <f t="array" ref="U134">_xlfn.PERCENTRANK.EXC(_xlfn._xlws.FILTER(U2:U122, ISNUMBER(U2:U122)),U122)</f>
        <v>0.81899999999999995</v>
      </c>
      <c r="V134" s="7" cm="1">
        <f t="array" ref="V134">_xlfn.PERCENTRANK.EXC(_xlfn._xlws.FILTER(V2:V122, ISNUMBER(V2:V122)),V122)</f>
        <v>0.46700000000000003</v>
      </c>
      <c r="W134" s="7" cm="1">
        <f t="array" ref="W134">_xlfn.PERCENTRANK.EXC(_xlfn._xlws.FILTER(W2:W122, ISNUMBER(W2:W122)),W122)</f>
        <v>0.245</v>
      </c>
      <c r="X134" s="7" cm="1">
        <f t="array" ref="X134">_xlfn.PERCENTRANK.EXC(_xlfn._xlws.FILTER(X2:X122, ISNUMBER(X2:X122)),X122)</f>
        <v>0.73699999999999999</v>
      </c>
      <c r="Y134" s="7" cm="1">
        <f t="array" ref="Y134">_xlfn.PERCENTRANK.EXC(_xlfn._xlws.FILTER(Y2:Y122, ISNUMBER(Y2:Y122)),Y122)</f>
        <v>0.35</v>
      </c>
      <c r="Z134" s="7" cm="1">
        <f t="array" ref="Z134">_xlfn.PERCENTRANK.EXC(_xlfn._xlws.FILTER(Z2:Z122, ISNUMBER(Z2:Z122)),Z122)</f>
        <v>0.63100000000000001</v>
      </c>
      <c r="AA134" s="7" cm="1">
        <f t="array" ref="AA134">_xlfn.PERCENTRANK.EXC(_xlfn._xlws.FILTER(AA2:AA122, ISNUMBER(AA2:AA122)),AA122)</f>
        <v>0.95699999999999996</v>
      </c>
      <c r="AB134" s="7" cm="1">
        <f t="array" ref="AB134">_xlfn.PERCENTRANK.EXC(_xlfn._xlws.FILTER(AB2:AB122, ISNUMBER(AB2:AB122)),AB122)</f>
        <v>0.78600000000000003</v>
      </c>
      <c r="AC134" s="7" cm="1">
        <f t="array" ref="AC134">_xlfn.PERCENTRANK.EXC(_xlfn._xlws.FILTER(AC2:AC122, ISNUMBER(AC2:AC122)),AC122)</f>
        <v>0.60599999999999998</v>
      </c>
      <c r="AD134" s="7" cm="1">
        <f t="array" ref="AD134">_xlfn.PERCENTRANK.EXC(_xlfn._xlws.FILTER(AD2:AD122, ISNUMBER(AD2:AD122)),AD122)</f>
        <v>0.90100000000000002</v>
      </c>
      <c r="AE134" s="7" cm="1">
        <f t="array" ref="AE134">_xlfn.PERCENTRANK.EXC(_xlfn._xlws.FILTER(AE2:AE122, ISNUMBER(AE2:AE122)),AE122)</f>
        <v>0.442</v>
      </c>
    </row>
    <row r="137" spans="1:31" x14ac:dyDescent="0.3">
      <c r="A137" t="s">
        <v>50</v>
      </c>
      <c r="B137">
        <f>STDEV(B40:B122)</f>
        <v>15.963624058769083</v>
      </c>
      <c r="C137">
        <f t="shared" ref="C137:AE137" si="2">STDEV(C40:C122)</f>
        <v>7.4945402005886068</v>
      </c>
      <c r="D137">
        <f t="shared" si="2"/>
        <v>8.61243827310002</v>
      </c>
      <c r="E137">
        <f t="shared" si="2"/>
        <v>7.7321024985459959</v>
      </c>
      <c r="F137">
        <f t="shared" si="2"/>
        <v>9.6542824611289753</v>
      </c>
      <c r="G137">
        <f t="shared" si="2"/>
        <v>12.184485987071049</v>
      </c>
      <c r="H137">
        <f t="shared" si="2"/>
        <v>11.30366154912951</v>
      </c>
      <c r="I137" t="e">
        <f t="shared" si="2"/>
        <v>#N/A</v>
      </c>
      <c r="J137">
        <f t="shared" si="2"/>
        <v>23.486939327761846</v>
      </c>
      <c r="K137">
        <f t="shared" si="2"/>
        <v>7.7906371445079587</v>
      </c>
      <c r="L137">
        <f t="shared" si="2"/>
        <v>5.7470209437117186</v>
      </c>
      <c r="M137">
        <f t="shared" si="2"/>
        <v>10.28851331710243</v>
      </c>
      <c r="N137">
        <f t="shared" si="2"/>
        <v>7.7892053528983292</v>
      </c>
      <c r="O137">
        <f t="shared" si="2"/>
        <v>6.4196264435016532</v>
      </c>
      <c r="P137">
        <f t="shared" si="2"/>
        <v>10.028439905117175</v>
      </c>
      <c r="Q137">
        <f t="shared" si="2"/>
        <v>8.3260692143421799</v>
      </c>
      <c r="R137">
        <f t="shared" si="2"/>
        <v>5.9268870046046116</v>
      </c>
      <c r="S137">
        <f t="shared" si="2"/>
        <v>6.7288388592628294</v>
      </c>
      <c r="T137">
        <f t="shared" si="2"/>
        <v>13.918287265404885</v>
      </c>
      <c r="U137">
        <f t="shared" si="2"/>
        <v>9.0945678460820627</v>
      </c>
      <c r="V137">
        <f t="shared" si="2"/>
        <v>4.9717477862346326</v>
      </c>
      <c r="W137">
        <f t="shared" si="2"/>
        <v>7.0781414656201598</v>
      </c>
      <c r="X137">
        <f t="shared" si="2"/>
        <v>8.1739816045982856</v>
      </c>
      <c r="Y137" t="e">
        <f t="shared" si="2"/>
        <v>#N/A</v>
      </c>
      <c r="Z137">
        <f t="shared" si="2"/>
        <v>7.3543909646862327</v>
      </c>
      <c r="AA137" t="e">
        <f t="shared" si="2"/>
        <v>#N/A</v>
      </c>
      <c r="AB137">
        <f t="shared" si="2"/>
        <v>9.5625942156330854</v>
      </c>
      <c r="AC137">
        <f t="shared" si="2"/>
        <v>5.4057978643232811</v>
      </c>
      <c r="AD137">
        <f t="shared" si="2"/>
        <v>7.5208809574509727</v>
      </c>
      <c r="AE137">
        <f t="shared" si="2"/>
        <v>5.8923256373270254</v>
      </c>
    </row>
    <row r="138" spans="1:31" x14ac:dyDescent="0.3">
      <c r="A138" t="s">
        <v>51</v>
      </c>
      <c r="B138" s="30">
        <f>B137*SQRT(12)</f>
        <v>55.299615885433894</v>
      </c>
      <c r="C138" s="30">
        <f t="shared" ref="C138:AE138" si="3">C137*SQRT(12)</f>
        <v>25.961848813573823</v>
      </c>
      <c r="D138" s="30">
        <f t="shared" si="3"/>
        <v>29.83436133211999</v>
      </c>
      <c r="E138" s="30">
        <f t="shared" si="3"/>
        <v>26.78478875362385</v>
      </c>
      <c r="F138" s="30">
        <f t="shared" si="3"/>
        <v>33.443415466592981</v>
      </c>
      <c r="G138" s="30">
        <f t="shared" si="3"/>
        <v>42.208297587436157</v>
      </c>
      <c r="H138" s="30">
        <f t="shared" si="3"/>
        <v>39.157032229310069</v>
      </c>
      <c r="I138" s="30" t="e">
        <f t="shared" si="3"/>
        <v>#N/A</v>
      </c>
      <c r="J138" s="30">
        <f t="shared" si="3"/>
        <v>81.361144459942253</v>
      </c>
      <c r="K138" s="30">
        <f t="shared" si="3"/>
        <v>26.987558715242201</v>
      </c>
      <c r="L138" s="30">
        <f t="shared" si="3"/>
        <v>19.908264533342265</v>
      </c>
      <c r="M138" s="30">
        <f t="shared" si="3"/>
        <v>35.640455599140822</v>
      </c>
      <c r="N138" s="30">
        <f t="shared" si="3"/>
        <v>26.982598843614745</v>
      </c>
      <c r="O138" s="30">
        <f t="shared" si="3"/>
        <v>22.238238331515117</v>
      </c>
      <c r="P138" s="30">
        <f t="shared" si="3"/>
        <v>34.739534872628312</v>
      </c>
      <c r="Q138" s="30">
        <f t="shared" si="3"/>
        <v>28.842349813151479</v>
      </c>
      <c r="R138" s="30">
        <f t="shared" si="3"/>
        <v>20.531338845389801</v>
      </c>
      <c r="S138" s="30">
        <f t="shared" si="3"/>
        <v>23.309381560374053</v>
      </c>
      <c r="T138" s="30">
        <f t="shared" si="3"/>
        <v>48.214361396040303</v>
      </c>
      <c r="U138" s="30">
        <f t="shared" si="3"/>
        <v>31.504507164592763</v>
      </c>
      <c r="V138" s="30">
        <f t="shared" si="3"/>
        <v>17.222639536352947</v>
      </c>
      <c r="W138" s="30">
        <f t="shared" si="3"/>
        <v>24.519401283228309</v>
      </c>
      <c r="X138" s="30">
        <f t="shared" si="3"/>
        <v>28.315502878595215</v>
      </c>
      <c r="Y138" s="30" t="e">
        <f t="shared" si="3"/>
        <v>#N/A</v>
      </c>
      <c r="Z138" s="30">
        <f t="shared" si="3"/>
        <v>25.476357619124087</v>
      </c>
      <c r="AA138" s="30" t="e">
        <f t="shared" si="3"/>
        <v>#N/A</v>
      </c>
      <c r="AB138" s="30">
        <f t="shared" si="3"/>
        <v>33.125798067281522</v>
      </c>
      <c r="AC138" s="30">
        <f t="shared" si="3"/>
        <v>18.726233112910503</v>
      </c>
      <c r="AD138" s="30">
        <f t="shared" si="3"/>
        <v>26.053095871964697</v>
      </c>
      <c r="AE138" s="30">
        <f t="shared" si="3"/>
        <v>20.411614757182146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58781498"><![CDATA[{"FC0000CH^FMA_MCAP(0,,,USD,\"PORTAGG\")":2495539.5,"FC0000AE^FMA_MCAP(0,,,USD,\"PORTAGG\")":1043860.6,"FC0000CN^FMA_MCAP(0,,,USD,\"PORTAGG\")":10055638.0,"FC0000MY^FMA_MCAP(0,,,USD,\"PORTAGG\")":434380.84,"FC0000ID^FMA_MCAP(0,,,USD,\"PORTAGG\")":763669.7,"EWL^FREF_MARKET_VALUE_COMPANY(0,,,USD,,0,,\"LEGACY\")":1328.64375,"UAE^FREF_MARKET_VALUE_COMPANY(0,,,USD,,0,,\"LEGACY\")":163.9035,"EWZ^FREF_MARKET_VALUE_COMPANY(0,,,USD,,0,,\"LEGACY\")":5545.0395,"EWM^FREF_MARKET_VALUE_COMPANY(0,,,USD,,0,,\"LEGACY\")":244.512,"FC0000CL^FMA_MCAP(0,,,USD,\"PORTAGG\")":191640.67,"TUR^FREF_MARKET_VALUE_COMPANY(0,,,USD,,0,,\"LEGACY\")":159.7365,"GREK^FREF_MARKET_VALUE_COMPANY(0,,,USD,,0,,\"LEGACY\")":311.90068735,"EPOL^FREF_MARKET_VALUE_COMPANY(0,,,USD,,0,,\"LEGACY\")":450.306,"QAT^FREF_MARKET_VALUE_COMPANY(0,,,USD,,0,,\"LEGACY\")":73.275,"FC0000ZA^FG_MCAP_IDX(0,,,USD)":436098.13,"FC0000AU^FMA_MCAP(0,,,USD,\"PORTAGG\")":1954768.6,"FC0000BR^FMA_MCAP(0,,,USD,\"PORTAGG\")":710186.4,"NQG00809^FMA_MCAP(0,,,USD,\"PORTAGG\")":null,"EWA^FREF_MARKET_VALUE_COMPANY(0,,,USD,,0,,\"LEGACY\")":1547.232,"MCHI^FREF_MARKET_VALUE_COMPANY(0,,,USD,,0,,\"LEGACY\")":8249.55,"EIDO^FREF_MARKET_VALUE_COMPANY(0,,,USD,,0,,\"LEGACY\")":309.3505,"EWJ^FREF_MARKET_VALUE_COMPANY(0,,,USD,,0,,\"LEGACY\")":15760.314,"EPU^FREF_MARKET_VALUE_COMPANY(0,,,USD,,0,,\"LEGACY\")":181.9692,"QQQ^FREF_MARKET_VALUE_COMPANY(0,,,USD,,0,,\"LEGACY\")":371737.109,"CNYA^FREF_MARKET_VALUE_COMPANY(0,,,USD,,0,,\"LEGACY\")":216.72,"EPHE^FREF_MARKET_VALUE_COMPANY(0,,,USD,,0,,\"LEGACY\")":103.2,"FC0000JP^FMA_MCAP(0,,,USD,\"PORTAGG\")":7700080.0,"FC0000TR^FMA_MCAP(0,,,USD,\"PORTAGG\")":377566.94,"FC0000IN^FMA_MCAP(0,,,USD,\"PORTAGG\")":5087739.0,"FC0000KR^FMA_MCAP(0,,,USD,\"PORTAGG\")":2294621.0,"FC0000PE^FMA_MCAP(0,,,USD,\"PORTAGG\")":56306.75,"SPY^FREF_MARKET_VALUE_COMPANY(0,,,USD,,0,,\"LEGACY\")":663643.627361,"ENZL^FREF_MARKET_VALUE_COMPANY(0,,,USD,,0,,\"LEGACY\")":72.447,"INDA^FREF_MARKET_VALUE_COMPANY(0,,,USD,,0,,\"LEGACY\")":9343.77,"EWY^FREF_MARKET_VALUE_COMPANY(0,,,USD,,0,,\"LEGACY\")":5521.932,"ECH^FREF_MARKET_VALUE_COMPANY(0,,,USD,,0,,\"LEGACY\")":720.874,"EWG^FREF_MARKET_VALUE_COMPANY(0,,,USD,,0,,\"LEGACY\")":2317.491,"EWW^FREF_MARKET_VALUE_COMPANY(0,,,USD,,0,,\"LEGACY\")":1950.54,"EWT^FREF_MARKET_VALUE_COMPANY(0,,,USD,,0,,\"LEGACY\")":6521.754,"FC0000US^FMA_MCAP(0,,,USD,\"PORTAGG\")":68607840.0,"FC0000NZ^FMA_MCAP(0,,,USD,\"PORTAGG\")":102085.98,"SET-BKK^FG_MCAP_IDX(0,,,USD)":513496.118859799,"EZA^FREF_MARKET_VALUE_COMPANY(0,,,USD,,0,,\"LEGACY\")":442.161,"FC0000DE^FMA_MCAP(0,,,USD,\"PORTAGG\")":2829933.8,"FC0000SA^FMA_MCAP(0,,,USD,\"PORTAGG\")":2310990.5,"SET-BKK^FMA_MCAP(0,,,USD,\"PORTAGG\")":513496.118859799,"FC0000GR^FMA_MCAP(0,,,USD,\"PORTAGG\")":131940.89,"FC0000MX^FMA_MCAP(0,,,USD,\"PORTAGG\")":486380.16,"FC0000PL^FMA_MCAP(0,,,USD,\"PORTAGG\")":272080.13,"KSA^FREF_MARKET_VALUE_COMPANY(0,,,USD,,0,,\"LEGACY\")":548.964,"VNM^FREF_MARKET_VALUE_COMPANY(0,,,USD,,0,,\"LEGACY\")":585.822,"FC0000GB^FMA_MCAP(0,,,USD,\"PORTAGG\")":3627065.8,"FC0000CA^FMA_MCAP(0,,,USD,\"PORTAGG\")":3592445.3,"FTSEWIVNXXXX^FMA_MCAP(0,,,USD,\"PORTAGG\")":36816.97535,"FC0000QA^FMA_MCAP(0,,,USD,\"PORTAGG\")":181478.36,"FC0000ZA^FMA_MCAP(0,,,USD,\"PORTAGG\")":436098.13,"FC0000TW^FMA_MCAP(0,,,USD,\"PORTAGG\")":2943538.5,"FC0000PH^FMA_MCAP(0,,,USD,\"PORTAGG\")":198693.52,"CC_ZA^FG_COMPANY_NAME":"South Africa","EWU^FREF_MARKET_VALUE_COMPANY(0,,,USD,,0,,\"LEGACY\")":2860.308,"EWC^FREF_MARKET_VALUE_COMPANY(0,,,USD,,0,,\"LEGACY\")":3278.56,"NQG00809^FG_COMPANY_NAME":"Nasdaq South Africa","DUMMY^ECON_EXPR_DATA('FDS_ECON[NTCPMITHMANHE]',,,M)":52.653088,"DUMMY^ECON_EXPR_DATA('FDS_ECON[NTCPMIMFGSA@GR]',,,M)":54.482635,"DUMMY^ECON_EXPR_DATA('FDS_ECON[NTCPMIMFGSA@CN]',,,M)":50.461456,"DUMMY^ECON_EXPR_DATA('FDS_ECON[NTCPMIMFGSA@ID]',,,M)":51.516903,"DUMMY^ECON_EXPR_DATA('FDS_ECON[NTCPMIINDEXSA@SA]',,,M)":56.425495,"DUMMY^ECON_EXPR_DATA('FDS_ECON[NTCPMIMFGSA@MX]',,,M)":50.151817,"DUMMY^ECON_EXPR_DATA('FDS_ECON[NTCPMIMFGSA@PL]',,,M)":46.58099,"DUMMY^ECON_EXPR_DATA('FDS_ECON[PMIQAWHEHE]',,,M)":51.879295,"DUMMY^ECON_EXPR_DATA('FDS_ECON[PMIMFGSA@ZA]',,,M)":50.066025,"DUMMY^ECON_EXPR_DATA('FDS_ECON[NTCPMIMFGSA@VN]',,,M)":50.444454,"DUMMY^ECON_EXPR_DATA('FDS_ECON[NTCPMIMFGSA@TW]',,,M)":47.369835,"DUMMY^ECON_EXPR_DATA('FDS_ECON[NTCPMIPHMANHE]',,,M)":50.799538,"DUMMY^ECON_EXPR_DATA('FDS_ECON[NTCPMIMFGSA@BR]',,,M)":47.655903,"DUMMY^ECON_EXPR_DATA('FDS_ECON[NTCPMIMFGSA@AE]',,,M)":null,"DUMMY^ECON_EXPR_DATA('FDS_ECON[PMIMYMANHE]',,,M)":49.94163,"DUMMY^ECON_EXPR_DATA('FDS_ECON[NTCPMIMFGSA@IN]',,,M)":59.33095,"DUMMY^ECON_EXPR_DATA('FDS_ECON[NTCPMIMFGSA@PE]',,,M)":null,"DUMMY^ECON_EXPR_DATA('FDS_ECON[NTCPMIMFGSA@TR]',,,M)":47.34249,"DUMMY^ECON_EXPR_DATA('FDS_ECON[NTCPMIMFGSA@KR]',,,M)":48.296013,"DUMMY^ECON_EXPR_DATA('FDS_ECON[NTCPMIMFGSA@CL]',,,M)":null,"TRYZA10Y-FDS^JULIAN(FG_YIELD(-10AY,0,CY,,\"YTM\").DATES)":[42369,42734,43098,43465,43830,44196,44561,44925,45289,45657],"CAGDPY@VN^EE_ACTUAL_ANNUAL(MED,0)":null,"CAGDPY@TR^EE_ACTUAL_ANNUAL(MED,0)":-0.829306479881939,"CAGDPY@QA^EE_ACTUAL_ANNUAL(MED,0)":17.2860650803408,"CAGDPY@IN^EE_ACTUAL_ANNUAL(MED,0)":-0.581688408854036,"CAGDPY@ZA^EE_ACTUAL_ANNUAL(MED,0)":-0.7,"CAGDPY@KR^EE_ACTUAL_ANNUAL(MED,0)":5.70269139466852,"CAGDPY@TW^EE_ACTUAL_ANNUAL(MED,0)":14.441377315382,"CAGDPY@PE^EE_ACTUAL_ANNUAL(MED,0)":2.16546863706417,"CAGDPY@PH^EE_ACTUAL_ANNUAL(MED,0)":-3.95756660825971,"CAGDPY@CL^EE_ACTUAL_ANNUAL(MED,0)":-1.5486746383519,"CC_VN^FG_COMPANY_NAME":"Vietnam","CC_QA^FG_COMPANY_NAME":"Qatar","CC_TW^FG_COMPANY_NAME":"Taiwan, China","CC_PH^FG_COMPANY_NAME":"Philippines","USDSAR^STD(FG_PRICE_CHANGE(0,-3AY,M))":0.0493774186378508,"DUMMY^ECON_EXPR_DATA('FDS_ECON[NTCPMIMFGSA@EME]',,,M)":50.9286,"UAE^FMA_ROE(NTMA,-20AY,NOW,FY,\"PORTAGG\",\"MEANR\")":[null,null,null,null,null,null,null,null,null,11.0777984350957,12.3046871114493,11.0383578639711,12.0257898837902,10.3907544258318,8.128455158546,6.76201769461999,11.2349422670222,12.9338491140011,13.2251184945309,15.429621273343],"MCHI^FMA_ROE(NTMA,-20AY,NOW,FY,\"PORTAGG\",\"MEANR\")":[null,null,null,null,null,null,16.2489448712134,14.7844836511748,14.7477410048543,13.8220324417748,12.2640889399399,12.007707790005,13.3821124977803,13.2137488528733,12.881785003001,12.3628101493589,11.9734216699856,11.5526405354782,11.5642958733659,12.1767749074311],"EWZ^FMA_ROE(NTMA,-20AY,NOW,FY,\"PORTAGG\",\"MEANR\")":[15.1330068419745,12.2637569805604,16.9213337132468,15.0739650750282,15.0554926171621,15.5613461627174,13.5280238194533,11.6623907171401,12.921670812909,10.9002435918115,10.6345360348741,11.2231596394428,13.1487202255739,15.1975351275066,14.5227361446964,16.52506066641,20.4494107283314,19.4040084984058,18.6292495326407,17.8860162543073],"EWM^FMA_ROE(NTMA,-20AY,NOW,FY,\"PORTAGG\",\"MEANR\")":[13.2591008782889,13.5343642097079,14.6672633006441,11.7899739556718,12.6973987236168,14.629974764894,13.8590428625605,13.2332711485965,13.0689929250701,12.0884430441681,10.6772868053956,9.6001106335988,9.81766059257374,9.62847705365634,9.3328071612688,10.6153952314341,9.47363120184737,10.1683465633113,9.5585135289304,9.61687696201271],"EIDO^FMA_ROE(NTMA,-20AY,NOW,FY,\"PORTAGG\",\"MEANR\")":[null,null,null,null,null,18.9279585586526,18.0738292901709,16.8092892463225,19.1020740705792,18.4086750507428,15.6625909554988,15.054606398618,15.7733994434049,15.5352440090718,14.4300103252465,11.4814605739636,13.6928559894522,15.6524441984565,14.030867404575,14.8364653092717],"TRY10Y-FDS^FG_YIELD(-10AY,0,Y,,\"YTM\")":[null,null,null,null,null,null,null,null,null,null],"TRYSA10Y-FDS^FG_YIELD(-10AY,0,Y,,\"YTM\")":[null,3.8912454,3.7299898,4.5715504,2.8775356,2.0844028,2.5113702,4.613973,4.608568,5.4065785],"TRYMX10Y-FDS^FG_YIELD(-10AY,0,Y,,\"YTM\")":[6.2537,7.5651,7.6401,8.7069,6.8373,5.552,7.558,9.0223,8.95,10.4113],"TRYUS10Y-FDS^FG_YIELD(-10AY,0,Y,,\"YTM\")":[2.2961,2.4752,2.4325,2.6836,1.9185,0.9174,1.5119,3.8776,3.8791,4.572],"TRYGB10Y-FDS^FG_YIELD(-10AY,0,Y,,\"YTM\")":[2.0248,1.2817,1.2536,1.3339,0.822,0.197,0.966,3.662,3.534,4.563],"TRYPE10Y-FDS^FG_YIELD(-10AY,0,Y,,\"YTM\")":[7.426917,6.415413,5.167133,5.645114,4.243226,3.535983,5.889906,7.923381,6.6087,6.592903],"TIPSCL10Y-FDS^FG_YIELD(-10AY,0,Y,,\"YTM\")":[null,null,null,null,null,null,null,null,null,2.4917502],"TRYCN10Y-FDS^FG_YIELD(-10AY,0,Y,,\"YTM\")":[2.901145,3.070911,3.93859,3.259862,3.197311,3.1948,2.7893,2.855,2.574,1.6758],"TRYKR10Y-FDS^FG_YIELD(-10AY,0,Y,,\"YTM\")":[2.0852,2.0916,2.4797,1.9804,1.6728,1.7238,2.2417,3.6906,3.1928,3.0271],"CAGDPY@SA^EE_ACTUAL_ANNUAL(MED,+1)":-2.05,"DUMMY^ECON_EXPR_DATA('FDS_ECON[PMIDMMANHE]',,,M)":50.87341,"TUR^FMA_ROE(NTMA,-20AY,NOW,FY,\"PORTAGG\",\"MEANR\")":[null,null,null,14.5323662756041,15.0832531129689,15.8676026141806,14.4769185864537,15.0590425800443,13.6524897976729,12.866544620472,12.7726870869254,12.8458107179109,15.2051271731034,14.7086929252537,14.839546743912,12.7462085752343,18.5725008548359,24.1409636526362,25.8460087209063,16.3284395421155],"INDA^FMA_ROE(NTMA,-20AY,NOW,FY,\"PORTAGG\",\"MEANR\")":[null,null,null,null,null,null,null,15.6108197056138,16.0962597956391,15.7612771435553,15.9055421047158,15.6930916584344,15.3154529754558,14.6122050459717,14.5354846177625,12.7880412118349,15.1593163533951,14.9248564705514,16.0771074355613,15.4926196186626],"EWY^FMA_ROE(NTMA,-20AY,NOW,FY,\"PORTAGG\",\"MEANR\")":[15.4849098528827,13.8927001282369,14.4039664402004,9.92456164609465,13.4147036931661,14.0364525270903,12.8930845102886,12.4745249796659,11.4149566191569,9.77047682396504,8.83276683126284,9.34985338936219,11.1969769851489,9.7866294798229,7.67506925340406,8.30624919121109,10.146386936515,7.51097177928239,8.90608382411558,10.2254952930657],"EPU^FMA_ROE(NTMA,-20AY,NOW,FY,\"PORTAGG\",\"MEANR\")":[null,null,null,null,21.6487924933022,26.674075406927,23.3940784657959,19.9442083003203,14.2295976118279,12.7121203643147,8.83035011509517,12.5824807721625,12.1461987185301,10.92253300719,11.9146024468274,12.0682853896229,15.0555503793941,13.622575116136,12.9324392392904,16.208397843534],"ECH^FMA_ROE(NTMA,-20AY,NOW,FY,\"PORTAGG\",\"MEANR\")":[null,null,14.1776881603624,11.2798802315493,14.2628883913247,14.4661394368492,14.0754868016221,12.4952890187187,10.8480668279512,9.37758339699264,9.57060991333475,8.68386650455443,9.38392046774864,9.67240076810641,8.82258324228265,8.75463935047732,10.6038911625468,12.7874447913649,10.7704189616068,11.3967803295572],"TRYBR10Y-FDS^FG_YIELD(-10AY,0,Y,,\"YTM\")":[15.989595,11.062725,9.887577,8.936093,6.883678,6.961219,10.970291,12.900059,10.455909,15.390861],"TRYID10Y-FDS^FG_YIELD(-10AY,0,Y,,\"YTM\")":[8.942368,7.89735,6.462641,8.148183,7.263584,5.902206,6.458283,6.936579,6.498571,7.077774],"TRYIN10Y-FDS^FG_YIELD(-10AY,0,Y,,\"YTM\")":[7.885,6.6275,7.3455,7.3455,6.554,5.897,6.454,7.3265,7.185,6.793],"TRYGR10Y-FDS^FG_YIELD(-10AY,0,Y,,\"YTM\")":[8.0694,7.065,4.0762,4.351,1.431,0.618,1.315,4.585,3.099,3.203],"TRYFR10Y-FDS^FG_YIELD(-10AY,0,Y,,\"YTM\")":[0.9989,0.682,0.785,0.71,0.118,-0.344,0.201,3.07,2.534,null],"TRYPL10Y-FDS^FG_YIELD(-10AY,0,Y,,\"YTM\")":[2.9303,3.6245,3.292,2.8144,2.1086,1.235,3.6216,6.8411,5.1912,5.8844],"CAGDPY@SA^EE_ACTUAL_ANNUAL(MED,0)":-0.45851640215739,"CAGDPY@AE^EE_ACTUAL_ANNUAL(MED,0)":9.4,"CAGDPY@TH^EE_ACTUAL_ANNUAL(MED,0)":1.82754298346024,"CAGDPY@CN^EE_ACTUAL_ANNUAL(MED,0)":2.23953517705244,"CAGDPY@GR^EE_ACTUAL_ANNUAL(MED,0)":-6.42467768812113,"CAGDPY@BR^EE_ACTUAL_ANNUAL(MED,0)":-2.65744688728966,"CAGDPY@MX^EE_ACTUAL_ANNUAL(MED,0)":-0.845,"CAGDPY@MY^EE_ACTUAL_ANNUAL(MED,0)":1.43436909718005,"CAGDPY@PL^EE_ACTUAL_ANNUAL(MED,0)":-0.0282049230745739,"CAGDPY@ID^EE_ACTUAL_ANNUAL(MED,0)":-0.62,"CC_TR^FG_COMPANY_NAME":"Turkey","CC_IN^FG_COMPANY_NAME":"India","CC_KR^FG_COMPANY_NAME":"South Korea","CC_PE^FG_COMPANY_NAME":"Peru","CC_CL^FG_COMPANY_NAME":"Chile","USDSAR^FG_PRICE_CHANGE(0,-6AM)":0.03466606,"USDSAR^FG_PRICE(0)":3.7516,"USDVND^FG_PRICE_CHANGE(0,-6AM)":3.6331534,"USDVND^FG_PRICE(0)":26385.0,"USDAED^FG_PRICE_CHANGE(0,-6AM)":0.0040888786,"USDAED^FG_PRICE(0)":3.673,"USDTRY^FG_PRICE_CHANGE(0,-6AM)":13.049089,"USDTRY^FG_PRICE(0)":41.36975,"USDTHB^FG_PRICE_CHANGE(0,-6AM)":-6.3349066,"USDTHB^FG_PRICE(0)":31.715,"USDQAR^FG_PRICE_CHANGE(0,-6AM)":0.0,"USDQAR^FG_PRICE(0)":3.641,"USDCNH^FG_PRICE_CHANGE(0,-6AM)":-1.5923083,"USDCNH^FG_PRICE(0)":7.12575,"KSA^FMA_ROE(NTMA,-20AY,NOW,FY,\"PORTAGG\",\"MEANR\")":[null,null,null,null,null,null,null,null,null,null,12.9007124779981,11.3294751772354,11.9967853551854,12.1701096511068,11.2305559413948,10.1469869610442,12.7997879853703,13.7782876409034,11.7401271197105,12.9443918792481],"SET-BKK^FMA_ROE(NTMA,-20AY,NOW,FY,\"PORTAGG\",\"MEANR\")":[16.7129326073384,14.8656028990892,14.4266077076695,11.0560385715565,13.1789961604636,14.9486867959632,14.3192952203821,15.3579090829836,14.4834347566328,13.1977119976914,12.8261347373446,12.4445057567564,12.4919200136172,12.5523899281401,10.9395949208564,8.38732095376992,9.94735088678942,10.1245755081651,9.34923480954985,9.22251292924727],"GREK^FMA_ROE(NTMA,-20AY,NOW,FY,\"PORTAGG\",\"MEANR\")":[null,null,null,null,null,null,null,5.18059570882845,5.02924580688049,6.28451178662672,5.47133635917723,4.56601797799517,3.94646034419328,4.24726660688599,5.81002154172499,5.4027845611854,8.82576684554086,11.0341924254316,13.1253662948788,12.898187313934],"EWW^FMA_ROE(NTMA,-20AY,NOW,FY,\"PORTAGG\",\"MEANR\")":[null,null,null,null,null,null,null,null,null,null,null,12.2361967072767,12.6640790394995,12.8972143418882,12.1561921311644,11.8831302613036,13.7657830724955,13.3384097244706,13.7115773935721,13.9580503329697],"EPOL^FMA_ROE(NTMA,-20AY,NOW,FY,\"PORTAGG\",\"MEANR\")":[null,null,null,null,null,12.9136409385463,11.6682069956937,9.88095297355163,9.32819662687838,9.08400416739547,8.19593899535384,8.81992527720217,10.5838129179285,10.2657999868947,9.43898432842193,7.12381942677182,10.1460101478207,10.9641857968994,12.3945791358777,13.1383284595312],"CNYA^FMA_ROE(NTMA,-20AY,NOW,FY,\"PORTAGG\",\"MEANR\")":[null,null,null,null,null,null,null,null,null,null,null,12.0357109832906,13.2280587166858,12.9587909941324,13.4375244028266,12.9935959066305,13.7669364050457,13.3883047948482,12.0292649828505,11.1314177632504],"TRYVN10Y-FDS^FG_YIELD(-10AY,0,Y,,\"YTM\")":[6.277413,7.1117578,5.6717234,4.738006,3.5404546,2.4877946,2.059403,4.687226,2.9473283,2.9519384],"TRYAE10Y-FDS^FG_YIELD(-10AY,0,Y,,\"YTM\")":[null,null,3.371059,3.6940188,2.542721,1.7060698,2.0444937,4.2739367,null,5.0315804],"TRYQA10Y-FDS^FG_YIELD(-10AY,0,Y,,\"YTM\")":[null,null,null,null,null,null,null,null,null,null],"TRYJP10Y-FDS^FG_YIELD(-10AY,0,Y,,\"YTM\")":[0.2604,0.0315,0.0465,-0.0051,-0.0208,0.0201,0.0672,0.4224,0.6127,1.0885],"TRYCH10Y-FDS^FG_YIELD(-10AY,0,Y,,\"YTM\")":[null,-0.12,-0.09,-0.176,-0.434,-0.49,-0.111,1.617,0.703,0.313],"TRYTW10Y-FDS^FG_YIELD(-10AY,0,Y,,\"YTM\")":[1.015,1.2037,0.9478,0.8648,0.672,0.315,0.7413,1.2812,1.211,1.631],"TRYZA10Y-FDS^FG_YIELD(-10AY,0,Y,,\"YTM\")":[9.7513,8.9047,8.58389,9.37766,9.011772,9.174469,9.791837,10.764477,11.358896,10.31054],"CAGDPY@VN^EE_ACTUAL_ANNUAL(MED,+1)":null,"CAGDPY@TR^EE_ACTUAL_ANNUAL(MED,+1)":-1.5,"CAGDPY@QA^EE_ACTUAL_ANNUAL(MED,+1)":11.6,"CAGDPY@IN^EE_ACTUAL_ANNUAL(MED,+1)":-0.95,"CAGDPY@ZA^EE_ACTUAL_ANNUAL(MED,+1)":-1.65,"CAGDPY@KR^EE_ACTUAL_ANNUAL(MED,+1)":4.75,"CAGDPY@TW^EE_ACTUAL_ANNUAL(MED,+1)":14.2,"CAGDPY@PE^EE_ACTUAL_ANNUAL(MED,+1)":1.8,"CAGDPY@PH^EE_ACTUAL_ANNUAL(MED,+1)":-3.0,"CAGDPY@CL^EE_ACTUAL_ANNUAL(MED,+1)":-1.85,"CC_SA^FG_COMPANY_NAME":"Saudi Arabia","CC_TH^FG_COMPANY_NAME":"Thailand","CC_GR^FG_COMPANY_NAME":"Greece","CC_MX^FG_COMPANY_NAME":"Mexico","CC_PL^FG_COMPANY_NAME":"Poland","CC_CN^FG_COMPANY_NAME":"China","USDSAR^FG_PRICE_CHANGE(0,-3AM)":0.002670288,"USDSAR^FG_COMPANY_NAME":"Saudi Arabian Riyal per U.S. Dollar","VNM^FMA_ROE(NTMA,-20AY,NOW,FY,\"PORTAGG\",\"MEANR\")":[null,null,null,null,12.2007678582522,16.4162915324944,16.394053839446,15.4303491131499,15.2759317822094,10.9403666714676,8.5756546844961,13.4991404349356,12.1231419211942,15.1097267855615,15.4807939427972,17.0176131215938,18.384491283472,14.7334621520578,10.7325512477335,10.8705408377737],"QAT^FMA_ROE(NTMA,-20AY,NOW,FY,\"PORTAGG\",\"MEANR\")":[null,null,null,null,null,null,null,null,null,16.7779984816015,14.8814458142908,12.1435908718223,12.1306553272553,12.3947412104099,11.6446378155882,11.2380999180593,12.7317849677579,13.2901314465495,12.1192291148919,12.2973601951086],"EZA^FMA_ROE(NTMA,-20AY,NOW,FY,\"PORTAGG\",\"MEANR\")":[20.5348928156755,23.3962979706047,22.9309412159492,18.5257233943907,16.4229233067431,17.9081210683932,18.7154492714901,17.1811698307319,15.8177225487006,15.0179384562795,14.1296467541483,12.9857675631351,13.3471903111701,14.1097872522301,13.6163542598837,16.7115372809393,16.9326166395879,16.811834937154,14.5722752949384,16.0217431007954],"EWT^FMA_ROE(NTMA,-20AY,NOW,FY,\"PORTAGG\",\"MEANR\")":[14.0985457137066,14.4590710347444,16.4807805647515,6.19596421132224,11.6376050166428,14.2189185035578,11.6486429529888,11.5182166875632,11.7877597873521,13.127345554296,12.3828245738855,11.7924660472797,12.5855614416921,11.5125837952604,10.8829935566196,11.5757630492216,14.7244120470505,12.9407918044687,11.9161172699922,13.1508377782847],"EPHE^FMA_ROE(NTMA,-20AY,NOW,FY,\"PORTAGG\",\"MEANR\")":[null,null,null,null,null,14.7602970828313,15.1929773886247,13.700399154582,13.6976116734629,14.2196145027033,13.3322794237975,12.7182053290138,12.3434443766015,11.7069295115669,12.0971067268085,8.91592273176524,9.59945423295553,10.6731246097939,11.9407096146229,13.3164309574116],"EWM^JULIAN(FMA_ROE(NTMA,-20AY,NOW,FY,\"PORTAGG\",\"MEANR\").DATES)":[38716,39080,39447,39813,40178,40543,40907,41274,41639,42004,42369,42734,43098,43465,43830,44196,44561,44925,45289,45657],"^FG_YIELD(-10AY,0,Y,,\"YTM\")":[null,null,null,null,null,null,null,null,null,null],"TRYMY10Y-FDS^FG_YIELD(-10AY,0,Y,,\"YTM\")":[4.345605,4.195897,3.902544,4.235642,3.300551,2.804181,3.573893,4.131847,3.727505,3.83201],"TRYPH10Y-FDS^FG_YIELD(-10AY,0,Y,,\"YTM\")":[4.1,4.6281,5.6986,7.1730304,4.847582,3.4208684,4.796723,6.9293385,6.0028777,6.1942916],"TRYCA10Y-FDS^FG_YIELD(-10AY,0,Y,,\"YTM\")":[1.3978,1.7133,2.03,1.9621,1.6998,0.6729,1.4293,3.3007,3.0987,3.226],"TRYAU10Y-FDS^FG_YIELD(-10AY,0,Y,,\"YTM\")":[2.88,2.76,2.63,2.315,1.375,0.972,1.671,4.051,3.955,4.368],"TRYEU10Y-FDS^FG_YIELD(-10AY,0,Y,,\"YTM\")":[0.636,0.2082,0.4294,0.239,-0.189,-0.575,-0.181,2.533,2.004,null],"TRYTR7Y-FDS^FG_YIELD(-10AY,0,Y,,\"YTM\")":[10.679033,11.110786,11.586128,15.896213,12.034795,12.534946,23.870693,7.323803,21.984322,26.549402],"TRYDE10Y-FDS^FG_YIELD(-10AY,0,Y,,\"YTM\")":[0.636,0.22,0.47,0.239,-0.189,-0.575,-0.181,2.534,2.004,2.354],"CAGDPY@AE^EE_ACTUAL_ANNUAL(MED,+1)":8.15,"CAGDPY@ID^EE_ACTUAL_ANNUAL(MED,+1)":-0.9,"USDSAR^FG_PRICE_CHANGE(0,-1AM)":-0.029313564,"USDAED^STD(FG_PRICE_CHANGE(0,-3AY,M))":0.00914007912356638,"USDTRY^FG_PRICE_CHANGE(0,-3AM)":5.1374555,"USDTHB^FG_PRICE_CHANGE(0,-1AY)":-6.0435534,"USDCNH^STD(FG_PRICE_CHANGE(0,-3AY,M))":1.68588526567689,"USDINR^FG_PRICE_CHANGE(0,-6AM)":1.2233257,"CAGDPY@TH^EE_ACTUAL_ANNUAL(MED,+1)":2.8,"CAGDPY@CN^EE_ACTUAL_ANNUAL(MED,+1)":1.9,"USDSAR^FG_PRICE_CHANGE(0,-1AY)":-0.029313564,"USDAED^STD(FG_PRICE_CHANGE(0,-1AY,AM))":0.00711911020751569,"USDTRY^FG_PRICE_CHANGE(0,-1AM)":1.563859,"USDTHB^FG_COMPANY_NAME":"Thailand Baht per U.S. Dollar","USDCNH^STD(FG_PRICE_CHANGE(0,-1AY,AM))":1.03864404725906,"USDINR^FG_PRICE_CHANGE(0,-3AM)":3.1249523,"USDEUR^FG_PRICE_CHANGE(0,-3AM)":-1.2322009,"USDZAR^FG_PRICE_CHANGE(0,-3AM)":-2.1605968,"USDBRL^FG_PRICE_CHANGE(0,-3AM)":-3.3116996,"USDKRW^FG_PRICE_CHANGE(0,-3AM)":2.1709561,"USDMXN^FG_PRICE_CHANGE(0,-3AM)":-2.1962643,"USDTWD^FG_PRICE_CHANGE(0,-3AM)":1.9284606,"USDMYR^FG_PRICE_CHANGE(0,-3AM)":-0.3790617,"USDPEN^FG_PRICE_CHANGE(0,-3AM)":-3.524381,"USDPLN^FG_PRICE_CHANGE(0,-3AM)":-1.6030014,"USDPHP^FG_PRICE_CHANGE(0,-3AM)":2.1600962,"USDIDR^FG_PRICE_CHANGE(0,-3AM)":0.877738,"USDCLP^FG_PRICE_CHANGE(0,-3AM)":2.8196812,"USDCNH^FG_PRICE_CHANGE(0,-3AM)":-0.6649494,"FC0000TR^FMA_EPS(NTMA,-20AY,0,CY,,\"PORTAGG\",\"MEANR\")":[13.697013097437,15.4857358154397,22.3352325303583,17.0194207562287,19.5831499482532,23.3457716305229,19.9467070950164,22.8671187954567,20.0828803302685,19.5514117112726,17.4011919479576,16.4826621500299,20.8864123256607,19.0848898388226,22.5659661259233,22.2344913446136,19.7583329182807,36.4008288543197,47.7168779970535,36.183669888055],"FC0000KR^FMA_EPS(NTMA,-20AY,0,CY,,\"PORTAGG\",\"MEANR\")":[29.7949627913341,31.2503748053754,35.671095666108,19.0450116297318,29.9539754539252,37.906953014038,39.1650245409456,44.428480693782,44.151808890174,37.5299107205561,33.45961264389,36.5379279291672,53.6332908559232,45.9241136881632,35.8853162733367,42.8046946938809,51.3054908403188,35.3973792239537,41.6903019887753,43.0494916352743],"FC0000CL^FMA_EPS(NTMA,-20AY,0,CY,,\"PORTAGG\",\"MEANR\")":[13.9377456000386,16.9673771165975,22.3266043070326,16.9726142999547,22.0450374886443,30.8805428396108,24.5524085371812,26.1691360625743,23.6838683927762,20.4877824093345,18.4268311165022,17.2536219467367,26.3633049059602,31.5746107392056,26.2019453850781,1.51495131860105,14.2306125322155,26.3832834428343,21.0748330644972,20.9260520637407],"QAT^P_PRICE_RETURNS_PR('52W',2,-10AY,0,AM)":[-12.3487,-14.638263,-21.79106,-17.792065,-21.393568,-24.929165,-15.600449,-13.81681,-19.33998,-16.888786,-12.6732235,-4.7095537,-10.052156,-7.9984665,-8.490807,5.624628,19.056522,15.425992,3.8883686,5.2869916,3.784299,-3.5341918,-4.5813203,-11.578208,-15.44627,-16.68461,-18.496632,-17.625528,-9.150112,-14.984447,-13.675272,-11.723005,-8.223701,4.763043,2.5713205,8.932757,19.10534,18.372452,37.45333,37.093483,19.590855,21.82622,16.429615,16.766666,14.5697,11.809516,12.290632,-1.6617596,4.3126225,5.974233,-2.341181,-2.15289,-5.2793922,-4.421073,-21.96427,-9.768999,-8.767146,-10.187298,-6.022465,5.671501,0.98137856,5.566573,4.6109796,4.7250867,10.597504,12.088955,41.211735,21.54479,26.541447,21.153141,17.476093,15.585446,15.825582,15.23217,21.542322,12.997699,14.402973,28.209925,31.425226,34.185623,22.817575,19.23889,10.528493,23.952866,17.105652,8.403051,8.581221,-0.909549,-7.5690985,-17.76405,-19.249409,-23.668188,-14.540075999999999,-14.012468,-8.638847,-16.96822,-15.566015,-17.407108,-18.04452,-11.040867,-1.3353705,1.1908054,0.61051846,-1.5341163,-8.331281,-3.318411,2.0554543,-1.7698705,5.574286,11.695552,12.003958,14.967716,4.4101954,9.679604,7.438636,6.5505147,15.645372,16.231203,12.507046,21.82784,12.314499],"EWT^P_PRICE_RETURNS_PR('52W',2,-10AY,0,AM)":[-14.347106,-3.2868683,-10.899192,-13.807684,-17.76682,-20.841276,-9.249914,-13.018733,-20.846975,-10.974622,-2.0385444,16.869247,14.123356,14.680934,12.422836,25.305653,34.172894,36.327316,22.129572,26.14529,41.027927,29.902124,28.564526,18.921804,27.355062,22.091686,28.298283,19.308388,25.134933,15.700352,23.80531,17.916763,11.433804,11.704456,2.3794413,6.778431,0.3403902,-7.25888,-10.425645,-6.5664887,-11.691713,-6.453532,-10.582667,-3.936571,-2.4975002,-7.5215282,1.104641,-6.3568535,2.3066163,17.498577,24.822403,30.274857,32.190144,26.634968,1.8591523,-0.51629543,8.1495285,20.004272,21.706867,37.38755,26.17364,27.209246,24.030197,31.50984,40.523506,48.723877,79.17154,80.981514,56.71781,66.945854,56.14052,42.64667,49.97971,31.66871,38.9271,30.23405,22.277498,12.908912,5.084324,-1.0633111,-4.710436,-11.197728,-22.871721,-14.315939,-21.610647,-27.810406,-23.802757,-23.615223,-24.166172,-19.649685,-16.378397,-9.334623,-3.0637145,3.3079147,16.853273,3.2506704,7.8348994,27.272213,17.15864,15.835869,14.702904,17.646944,27.293205,21.141184,26.54189,23.545801,33.22183,27.669334,30.297745,35.354923,31.717003,24.902153,20.21718,15.366947,6.548667,-4.4789133,10.555124,11.311615,5.920851,21.647907,23.58756],"ECH^JULIAN(P_PRICE_RETURNS_PR('52W',2,-10AY,0,AM).DATES)":[42258,42289,42320,42349,42381,42412,42440,42472,42502,42531,42563,42594,42625,42655,42685,42716,42747,42776,42804,42837,42867,42898,42928,42958,42990,43020,43049,43081,43112,43143,43171,43202,43231,43263,43293,43322,43355,43385,43416,43446,43476,43508,43536,43567,43595,43628,43658,43689,43720,43749,43781,43811,43840,43873,43902,43930,43963,43994,44022,44055,44085,44116,44147,44176,44208,44239,44267,44298,44328,44358,44389,44420,44449,44481,44512,44540,44573,44603,44631,44663,44693,44722,44754,44785,44816,44846,44876,44907,44938,44967,44995,45028,45058,45089,45119,45149,45181,45211,45240,45272,45303,45334,45363,45394,45422,45455,45485,45516,45547,45576,45608,45638,45667,45700,45728,45758,45789,45820,45849,45881,45912],"MCHI^FG_TOTAL_RETURNC(-10AY,0,AM)":[-9.017218,6.035638,-1.3022423,-7.0866165,-7.288301,-8.416825,12.992346,3.171134,-6.1238885,3.899026,5.550134,6.8870544,3.865981,0.041353703,-6.407613,-0.02208352,2.9780626,5.1115513,0.14424324,3.2716036,4.423189,4.15951,4.452729,3.132701,7.50854,3.7777781,3.074336,-2.99747,11.557126,-6.9454074,8.060908,-4.5448303,0.9261966,2.4232864,-9.000969,-3.9258063,-7.9150558,-3.791058,-3.3048868,5.370891,-0.5146444,7.0369005,4.208219,5.46546,-7.534981,-5.970401,4.854512,-8.266849,9.881568,-2.3071766,3.43045,3.9000034,7.6383114,-1.0678291,-15.871084,5.5113792,4.0589094,4.953921,17.056978,-2.0303905,-0.17842054,7.6722026,1.8260717,-0.17557144,7.098484,13.924349,-12.274324,-3.6073387,-4.294479,4.6882033,-4.9214544,-7.602942,0.43307543,-4.576439,3.0029178,-6.7364874,-0.35867095,-4.541266,-21.086472,5.6619167,-10.466462,15.743279,-1.2535095,-5.30504,-1.8407345,-17.18304,5.5131674,12.71286,11.352658,-3.2440603,-8.908379,3.2527328,-4.2072535,-0.64112544,2.1982908,-1.3981521,-2.6832461,-2.6003122,-2.1864235,-3.5294116,-3.0207932,-1.3666809,6.222224,-3.3226728,15.0203705,-3.5615325,1.4522791,-4.703474,-2.789694,29.114544,-9.080547,2.0685315,-8.833492,18.668497,7.2488904,-10.695666,10.829306,1.3258219,-0.54672956,6.878984,8.888138],"EWT^FG_TOTAL_RETURNC(-10AY,0,AM)":[-0.36522746,3.6656857,-4.1018367,-5.383486,-5.5888834,3.3191562,12.685335,-1.3157904,-7.4074087,8.879995,6.68627,6.8870544,-2.706188,4.172182,-5.4354725,4.840338,1.0921121,4.8051953,-0.8054495,3.9038062,3.516674,0.29037,5.587721,-0.30161738,3.3278346,-0.13308525,0.10660887,-3.2215178,6.0290575,-3.0966341,6.143248,-1.038146,-2.2029877,0.5631566,-3.2266617,2.838242,-1.8220782,-7.6965036,-3.311646,0.94799995,-0.5361259,3.4244418,1.4580846,6.3173532,-1.3235629,-4.05252,5.800116,-4.7511935,7.2609186,3.4397364,5.267358,5.3575873,1.0530114,-1.0462284,-18.391937,3.2238603,7.9101086,6.464696,7.240844,7.5811386,-2.3342907,5.1860332,2.6366591,9.085215,10.578526,4.7283053,-1.6846359,4.2666197,-6.557107,11.71298,1.826191,-1.7161429,2.5011897,-7.489264,8.29463,2.4356723,3.6442041,-3.2468438,-7.4471354,-2.996689,-10.001707,4.0584087,-11.518133,9.186399,-6.22524,-14.805878,13.553726,3.3686757,2.8966308,3.599453,-3.1403124,3.4950495,-3.7769318,10.898172,0.08327961,-4.743081,-0.8080423,0.55041313,1.2480974,5.514705,1.8902183,6.2585115,4.8015356,-1.5068233,2.253461,6.429434,7.9217315,-8.713257,1.2340903,4.9333334,-1.9241273,0.055527687,-2.3096442,2.366054,-3.2091677,-9.966451,16.067516,7.1576953,2.7493834,4.7855973,2.8482556],"EIDO^FG_TOTAL_RETURNC(-10AY,0,AM)":[-5.9635344,14.675045,-7.8153553,-4.2637587,7.505822,9.121633,5.3958416,-0.6714225,-4.4359922,1.2820482,11.316383,4.240978,-4.6007576,4.1849256,-10.596782,4.107821,0.76891184,2.2458196,-1.5974522,6.696439,1.521492,0.5245328,3.2612562,-2.6306212,1.5759826,-1.3668239,0.37453175,0.447762,8.699703,-1.1974037,-1.0734081,-3.2201588,-8.318263,0.4339218,-5.6883993,1.8243551,-6.4166727,-4.4523597,4.287052,10.679186,7.0679307,0.2644539,-5.0866604,2.500987,-5.9256315,4.8991323,4.943812,-6.501895,5.2866936,-6.257236,2.2661686,1.1281252,4.053092,-5.7537374,-31.542534,-8.561235,4.746425,14.711356,3.8905501,1.946342,-8.101135,3.144312,14.861178,9.668243,7.1867824,-2.8838396,-3.638643,-8.376736,0.7105589,5.321026,-8.31461,0.98040104,3.7378669,10.809541,1.0979772,-1.879704,0.83522797,1.0204077,2.525258,0.77996254,-6.517303,2.7802825,-6.4918337,11.4482765,1.4438987,-5.815375,2.5474906,-4.168421,-1.0318935,4.9327374,-5.5128155,7.6435924,-1.0084033,1.8567443,0.68056583,-3.168565,-0.47993064,-4.7786055,-3.4530401,2.1459222,6.5500736,0.04416704,1.147902,-6.329119,-4.5666337,-4.419512,8.46113,0.243783,8.4630375,-1.7937183,-6.712323,-1.2236893,-8.145613,-4.273975,-3.4344494,-5.9276876,9.640825,8.620691,-2.905178,4.141021,-4.1912975],"KSA^FMA_DIV_YLD(NTMA,-10AY,0,AM,\"PORTAGG\",\"MEANR\")":[null,4.25376212806667,4.67390482390015,4.65381845292787,5.1506249003067,5.40210462049939,4.65561167149073,4.59288641953105,4.16231966428705,4.04052966599725,4.20879906919662,4.45119717673443,4.62387387891728,4.89966013323298,4.3341973140911,3.77626565175356,3.86064164339601,3.84727859337852,3.87154644277774,3.92009977650028,4.10368341574049,4.00061554280337,3.71276047050224,3.8066640783854,4.20056433532031,4.39708565524751,4.34702153978645,4.28720392948783,4.29042756633115,4.26361994221156,4.00582951650596,3.95527612872249,3.92232315087751,3.73749572692824,3.80596540097332,3.94174811291254,4.38318171523718,4.45112576810075,4.3282239911431,4.19511618184923,4.04935946110145,3.92648950303018,3.93421408740941,3.69465670524151,3.80606841557101,3.7108416058293,3.83918955094622,3.99151055157993,4.30575478323977,4.36033136095536,4.13242320747337,4.17660253295606,4.04097139669472,4.37092782934278,5.87667398849057,5.10662096319998,5.04954618445137,4.35594453117125,4.16618762922846,3.97189526766541,3.71009520705386,3.55008377568005,3.74823445520122,3.78212466022912,3.7317473458267,3.71440532498725,3.59209560170599,3.5658565672591,3.53771639611707,3.46207585528334,3.56496219089937,3.35082992954739,3.28493417692099,3.11876609658792,3.14800626664694,3.48089047289859,3.23193075729496,3.20211462620721,3.07695441930188,2.77051697922966,3.0525084919952,3.18089492144725,3.59802326072729,3.33038857123582,3.47026192663518,3.67022820552759,3.7397591438161,4.17796899677347,3.9480217085656,4.04533440020933,4.02785902018331,3.75639464399346,3.67061900231094,3.72185510315432,3.61551473580602,3.79166237612997,3.93800526638849,4.18714286531684,4.07741263474152,3.90896083314271,3.66654759417349,3.62869397928613,3.60661291034085,3.60012918874062,3.82419079723755,3.93252362649209,3.92290097419877,3.97733688926413,3.95867767987183,3.98983553895527,3.99635469422425,3.97177328478206,3.95047266456612,3.87583597468559,4.08414517838751,4.12186770523836,4.18029914004612,4.47512837730708,4.35106234859586,4.54336771536248,4.64653146825215],"SET-BKK^FMA_DIV_YLD(NTMA,-10AY,0,AM,\"PORTAGG\",\"MEANR\")":[3.64371643438787,3.5879036233103,3.64752544413296,3.95711631392598,3.86762484323036,3.73056688612531,3.38046018588301,3.4246529365589,3.42027251387815,3.33129520096314,3.23607045213481,3.08936402581512,3.46075941094722,3.49204538086212,3.2765362238388,3.23289875036059,3.15529565015384,3.10735446962303,3.20154274763426,3.1011646434194,3.21953862950721,3.22420546871355,3.25130280393884,3.26363320494955,3.08144756598828,2.97763388841673,3.05576908519837,3.05877701360946,2.89411253566758,2.96228537531167,2.99571370190135,3.07793966761426,3.08157408059643,3.18298021839155,3.37672200249914,3.25093993101584,3.34387846324223,3.32035807001606,3.39930047321501,3.46202418068205,3.47553852734785,3.34546552682835,3.32562265735779,3.27313782790089,3.2980474375135,3.22205230575475,3.11508957070836,3.27977989924838,3.22456389793602,3.26828998837233,3.19221351425329,3.28807317879716,3.22977954825793,3.31274006818928,4.40203859542974,3.6576864903818,3.26906558641191,3.06671280028283,3.07735149982463,3.10752824187256,3.24693023883775,3.17249004952851,3.03792620296182,2.79634516989093,2.72409805204688,2.83791339902614,2.83636022708835,2.97009848899371,2.98579173820278,2.87019121738393,3.05429534367077,3.15715447796718,2.90619507949897,2.97030383412056,2.92653944965697,3.02237207834981,2.85801017013525,2.91643156083191,3.00696783000621,3.0345488651278,3.17999447202115,3.10182944418754,3.24079718051161,3.15707977290722,3.07737937748402,3.26767672901604,3.06538781082708,3.07784561956614,2.97417090230337,3.04495948994432,3.17012479785221,3.12735231348814,3.160380729266,3.1437896685062,3.21601974596094,3.14662457332992,3.13639220314897,3.39479031361592,3.51464831283488,3.52067436636028,3.47491940646811,3.55505581239909,3.5585035714052,3.54343098583186,3.7143070841045,3.88732878009197,3.8020805573401,3.92318750481577,3.58615351009669,3.49936896726364,3.5189843624792,3.50933982112778,3.72375368827084,3.99172716715918,4.50668977415088,4.60499913581145,4.26507040057797,4.6078283767873,4.68049762124539,4.11014610300848,4.04970497985873],"GREK^FMA_DIV_YLD(NTMA,-10AY,0,AM,\"PORTAGG\",\"MEANR\")":[3.56986265630257,2.95770469188846,3.19269677209174,3.39294228338078,2.71916220640764,3.05629215934296,3.30034026171923,3.48868165740729,2.28384648761303,2.51687277239408,2.95990925499197,2.93273466641607,3.31288258863916,2.96814852976626,3.04702730579544,2.7005917156538,2.83505722846646,3.06621088145359,2.95442851538614,2.58294256086116,2.55675524880693,2.77683646233583,2.46629919158646,2.59478210792789,2.62132589857176,2.84802704908688,3.05202872508514,2.85725847749212,2.48920846934425,2.76571180168495,3.05769462823762,3.13729479050049,3.06600858923944,3.4399368526504,3.45835658252144,3.536084776705,3.88201845225275,4.17839444026252,4.24244686031655,4.14284960072691,4.18219309960559,4.31030864169519,3.87245234846574,3.51692035939744,3.79304901409802,3.29407297045007,3.35346955194263,3.35752085905604,3.45236429436539,3.18024200181704,3.30666720765253,2.98929045592066,3.03928727806189,2.81380872141187,8.05870482550408,6.83045036315079,6.18208409223415,5.15541101933291,5.28152283121014,5.24140454763955,5.38809821703213,5.54268109370898,5.71540571075614,5.24805595521676,null,null,5.14874221918957,5.11791866181253,4.86181828046892,5.08186662866613,5.06763248202579,null,null,null,null,null,null,null,5.47587145581331,4.46541464960672,4.52755506242116,4.77571030673674,5.25048490651015,4.78945227605598,5.05380394299971,5.48277209725483,4.88195906005162,4.77903724403767,4.86548702183623,4.40846482640637,4.61639461516984,4.56200215982043,4.50970702297499,4.10018066402788,3.98940467896192,4.51795181003902,4.69344194552276,5.08493328514001,4.90839650947064,4.68106166872925,4.66828359524156,4.63518837063557,5.07070298023433,5.40330165921054,5.43725300543635,6.11609451712715,5.97075160953838,6.67013306893421,6.84452643633091,6.94179142780442,6.71914208673266,6.68547507944658,6.72578744303453,6.66816103042459,6.19817189033563,6.78849020222829,5.76550448444831,5.52822883965428,5.16265838597266,4.97124589994416,5.28476710561196],"EWW^FMA_DIV_YLD(NTMA,-10AY,0,AM,\"PORTAGG\",\"MEANR\")":[null,null,null,null,2.19115032005473,2.17216508970875,2.10554659787787,2.06243193162772,2.07327879223742,2.12258459641761,2.07735059401509,2.01269919321066,2.0997027614602,2.07886749951992,2.30689186349275,2.30665317830477,2.38886423372609,2.34098108771314,2.46332827551892,2.39320998866774,2.42040231940838,2.47928042618271,2.40180318642991,2.41896637107762,2.46480966165089,2.48944809987815,2.55466103608274,2.57967817001238,2.50060829980277,2.61386778034658,2.5458197683646,2.59198046126148,2.86447042092261,2.88462522481286,2.70715703846283,2.7709246127601,2.81176385649403,2.90238950445167,3.35525092268148,3.48980102186479,3.30090480629557,3.33034064343661,3.49448348057443,3.32578477197048,3.46968468145939,3.48528841622639,3.59252281823972,3.91715628249593,3.62229358546369,3.56745683910585,3.56695429811347,3.55414189688345,3.47571598981601,3.3472480020212,4.41187878355487,4.73269831511844,3.82414991746567,3.46319919541421,3.7064871629905,3.43200909490644,3.82547844186854,3.66939324131293,3.79924482788547,3.77639119986552,3.66050710678594,3.90504329970747,3.69596925023928,3.63771351912841,3.50330977013688,3.38492596279147,3.51664690603077,3.49672124642511,3.46109351446325,3.59546648211334,3.77905192941531,3.78868378757038,3.65884075326342,3.84920521891864,3.83079652673264,3.79983488920286,4.10222776650651,4.36971669320438,4.3478670519524,4.24006846215995,4.3102760234067,4.45767025479415,3.90668276321027,4.12739106013109,3.89528634681794,3.92094620474986,3.95956583217199,3.87360630409225,3.85880125059816,3.98417855444849,4.15180313078316,4.35896290666524,4.46270136495381,4.66218999881264,4.3695963957629,4.11181390301807,4.18417454125147,3.80073763289664,4.16116230489616,4.10228495067746,4.17079008193727,4.66804023579537,4.38600868431455,4.52928111065286,4.60399801193848,5.06955144287994,4.84007880766548,4.70541899716387,5.02533933326543,4.63862191422792,4.74386006120035,4.82876350186355,4.80193800534621,4.62919150072663,4.72491845545205,4.59651292242591,4.38797673288453],"EPOL^FMA_DIV_YLD(NTMA,-10AY,0,AM,\"PORTAGG\",\"MEANR\")":[3.64092125222993,3.69375997918433,3.86090084723536,4.33460191830424,4.27078764559574,4.19524165241614,3.84642841693385,3.71306003501786,3.8719210353078,3.81694214409189,3.74745014938479,3.45405512664964,3.67024875819846,3.45759129758478,3.4013078931226,3.13325904170428,2.90565665298439,2.63197410352955,2.46730377604791,2.52371977845005,2.44835143989515,2.49803341871367,2.43549533197911,2.40492954169769,2.57244964233045,2.44439986356923,2.41541430114711,2.78709903114679,2.76722423764499,2.9729347509736,2.98286153892582,3.05590949944959,2.96558547340305,3.11679674005828,3.07484113304935,2.88703600203536,3.00790752086267,3.13813120041879,3.13047999861796,3.12585924140959,3.0850465642309,3.00839183479829,3.06163873566984,3.03570705022236,3.37815255783589,3.26826109845047,3.29071131524411,3.68346206055924,3.65062097732567,3.54705262183184,3.34764546617432,3.55232198655679,3.59574423398532,3.66450516726645,7.16662455411209,5.46922944678581,4.43586390916325,3.39263105502469,3.41551866182027,3.60885839729326,3.92980902340924,4.11803031393095,null,3.78242200294363,3.59521131657717,3.8082263072074,3.82527329361148,3.86283372419559,3.82666388045689,3.97761772406737,4.18671509612413,3.99082729699681,4.00602939248152,3.98419200160981,4.27553713809737,4.67481824308789,4.13393262005437,4.4994198134641,4.9681629330896,4.56356642015994,5.56037269756571,5.66027277194632,5.66524448231239,5.71940321238049,6.06660541885395,6.5949463082802,5.73246535030812,5.38134516786909,5.21603140029209,5.50738648641003,5.91883922258362,6.10999821381231,5.90627506497094,5.79635687868445,5.73065888074796,5.59101342211784,6.08207716275679,6.00297175658727,6.03338092027177,6.616024678986,6.67673513367408,6.68155616961821,6.44032211869336,6.46474336859401,6.55268364396151,6.83007252008454,6.42838916959434,7.47124709015557,7.47900228105729,7.52078994270279,7.86573513534826,7.25868829726487,7.15465478231857,6.15747298914573,6.00371671358527,6.83880465852791,6.13791385822966,6.16936519047048,6.17853017685854,5.89402923211068,5.94079387486839],"CNYA^FMA_DIV_YLD(NTMA,-10AY,0,AM,\"PORTAGG\",\"MEANR\")":[null,null,null,null,null,null,null,null,null,null,2.16813715632907,2.21629701531387,2.23301942887606,2.27592453979191,2.23142915142662,2.23594591740366,2.31686032961055,2.29694198344149,2.31453771473878,2.24926351043879,2.26848458360577,2.12069288676486,2.1450008962012,2.23016593958709,2.13220807925982,2.14258404338301,2.06683003947096,2.21575403793983,2.11208906057998,2.36361297098209,2.25148412994418,2.43802690825639,2.65323576942945,2.70098723632987,3.01451340878406,3.14909197286173,3.29353576041276,3.33990029916588,3.27561276298755,3.22541455560603,3.30368864439547,3.06375760883743,2.80053411911745,2.65439585114209,2.82938620448377,2.7714575217559,2.69655856290608,2.800904719997,2.61679039946245,2.68033691596231,2.76966520736586,2.55258597297142,2.40408695448266,2.48660532706958,2.52761618945027,2.55827516277597,2.36826044359922,2.28689927449426,1.93380164215966,2.04048973637075,1.99667010928163,1.95251744940357,1.96018641309785,1.92776533078336,1.67316956620577,1.62676327263762,1.9052865339981,2.03853145083052,1.98026879449362,1.89697102765184,1.90108070175833,2.00191841321229,2.00465524586053,2.08176633426614,2.06037000181693,1.9860798032109,2.10069703463446,2.26885601879904,2.40384500148226,2.49320666774035,2.57600442982795,2.40247435692046,2.42022880639687,2.44174899474677,2.55075371602386,2.79024832749556,2.69527185995426,2.56096218370076,2.51518786854547,2.47101121626112,2.57430172240878,2.52159430402881,2.62902478641476,2.6867983846016,2.70626273062695,2.67069361298338,2.70555760079899,2.76286328737742,2.80405484259169,2.90799715170393,3.01739138444594,2.94458792359151,2.79865634322635,2.94212273977164,2.84985082028567,3.02498186492941,3.15891787174542,3.37529974031108,3.46574597271886,2.8780410047637,2.7460656068607,2.85739717202264,3.09323203800475,2.94989087470482,2.93916967993395,3.10570417295643,3.00666193404055,3.01294387642392,2.98951162155495,2.90290273284192,2.67638832900975],"UAE^FMA_PE(NTMA,-10AY,0,AM,\"PORTAGG\",\"MEANR\")":[11.8962023991151,12.3424920689428,10.6942110152833,9.42113257446804,10.9651331811012,10.4780780778234,12.5844454765773,12.7753892847811,12.7860772375842,12.5075656872189,12.8057406852925,12.5738411535601,12.2414987005278,12.2419795785974,11.528469743179,11.9918640610214,12.2806598973424,12.2668397635151,11.8166183268501,12.1872322965297,12.0191486900597,11.2664959073758,11.3447868476759,11.8135283636164,11.3636515226006,11.4537636714586,10.8651960489231,10.9891990446727,11.4675481619985,11.2247681825565,11.0086655217776,11.3888212587676,10.5967542569534,11.2350047524905,10.992941221285,11.142660166472,12.1753567863858,11.625590058548,11.9302125646904,11.1355528766436,10.9898014050063,10.7349836445905,11.5557247489312,11.7831686426327,11.2955849666067,11.7489036371698,12.3532143533611,12.3616763634492,12.9812236464281,13.2535635382413,13.0999877285512,13.9970621338719,13.5364292710033,12.6628224032817,9.84145721801481,11.1516190503077,15.4009330320481,16.9750266154572,16.4894110907593,13.0647345277909,13.203757253849,12.4547291680306,15.7722009928636,15.3981390220755,15.4991072468563,15.4440998986988,14.692398750363,14.0042920163948,13.6742076826526,15.2234985046803,14.3068556081193,14.1397832215747,14.5703284941099,14.6357106587418,15.6212351663131,16.5029958361275,15.3927402199089,15.9146490696376,16.3433065645213,16.6275439690137,14.0635979644246,13.9844834267396,12.581408765836,13.6844369893404,13.0109525324858,12.2929332035596,12.7975819143986,11.5147670898116,11.8788074381568,12.2034820254415,11.2723020783062,11.0620565853004,11.1333284595791,10.9972295279393,11.2979275458706,11.4623713249143,10.9515198858427,10.5002698772469,10.3067486568197,10.1333078316801,10.8105514990721,10.0293613067754,9.71754584354218,9.50815560267637,8.9826058111971,8.38997191155106,8.68883961101815,8.8599415839594,9.41868667879851,9.38066392405427,9.63836950278315,9.4531870470611,10.2285885735218,10.6298545138311,9.94596963383503,9.29163074267142,9.78025251639375,9.98707301661178,10.6408220598309,10.8056069404304,10.2824569930086],"MCHI^FMA_PE(NTMA,-10AY,0,AM,\"PORTAGG\",\"MEANR\")":[8.80698071868657,9.4752272447841,9.65536220312523,9.052369573907,9.10384280507258,8.44687337170201,9.6425697935056,10.0490367989677,9.56725895376831,10.8337884131191,11.2322086069103,12.0710779395762,12.28006026215,12.3284221020975,11.6978310668726,11.6296655452932,11.7202450139596,12.2472906306148,12.2454998134194,12.1501675348544,12.8514905729206,12.9575167759086,13.0676674459145,13.234040921326,13.4790567506008,13.7893804897107,13.9979139675736,13.2188418398195,14.0817043218966,12.6161982643558,13.5859431856588,12.6277160616718,12.6601968851814,12.8276737250999,11.8253111666519,11.6534042330526,10.5942672581207,10.2507903651405,10.2255330689811,10.5959367480295,10.4437142185187,11.2704086316408,11.6681139124662,12.2744563931506,11.533645971146,11.1087474351458,11.3661196454067,10.81168023869,11.5714686286411,11.1773302568176,11.3738066262102,11.8367272855114,12.570445406702,12.4123831095874,11.1983925817739,12.0507177277272,12.6265371314951,13.6244354604108,15.6379284285272,14.9102044294551,14.8461004890697,15.5726882131092,15.3717095741299,15.263276707348,16.5240270384775,18.7379490757088,16.7027001727618,16.0122949012437,15.0677370001187,15.9424384676679,15.0453557337676,14.1018591443501,14.0934781156156,13.3856767546545,13.4805733278426,12.8665235347168,12.8356575959751,12.3463065097474,9.84978935749599,10.436947512111,10.0104717417641,11.7783505665469,11.4184072709402,10.8381520139207,10.8808895483557,9.3118171944735,9.69146194889774,10.8059635899012,11.6293446756806,11.3674761083333,10.409231331384,10.8230177818659,10.3337554748724,10.3271709400539,10.3311657249686,10.5296725559634,10.2414525034126,10.1179611385618,9.68950202653137,9.24617742232304,8.99773381768928,8.73745868981535,9.40724498140891,9.362825849307,10.5353849632357,9.84331725455159,9.80976962854606,9.14799337377846,8.70201943196969,10.9459427682704,10.1938627095185,10.4283731843287,9.56624400273302,10.9542410715369,11.5883131931898,10.3804573858566,11.4791012307374,11.5715129605806,11.6128629484842,12.325303199245,13.3844813239069],"EWZ^FMA_PE(NTMA,-10AY,0,AM,\"PORTAGG\",\"MEANR\")":[11.0226029237939,11.6329362809653,10.9413696338485,10.8961933933995,9.68015056851972,10.1562285938985,12.8002382761743,13.7300897265428,13.1179701904702,12.0731146474506,13.1457569969676,14.0662669669039,13.9409172079266,14.1898857865147,13.4215784199108,12.5674817970238,13.2968400745126,13.3937134890203,12.9653353464646,12.4614436631145,13.2026466797005,11.742468678974,12.2836973570502,12.8392602592979,13.8622897048506,14.1210681812028,12.9165489959071,13.148176270999,13.7040952628739,13.2410435681397,13.292051865612,12.8239052133355,12.4202778420297,10.6958809193528,10.8432903199847,10.77908889975,10.3666730165439,10.7308263981207,11.2700184905942,11.6004337693681,12.6760149109806,12.7344242902518,12.4694756510786,11.3643698132248,11.5356317019292,12.2227380034421,12.6737423422054,12.7596801681488,13.0025508921635,12.8246011221037,13.334788045689,13.8359233718171,14.3796662440229,14.3600714641875,9.21440029876542,11.8565175160638,13.9420456739827,17.5648473048723,26.1751694277347,25.0326736280229,20.4743859631783,16.4438110465511,14.351839493628,13.3349243420937,12.6878243548015,10.8520578357133,9.76576670053465,9.28564984522536,8.80446102171664,9.49572839569191,8.90233054680788,8.1006227784228,7.67300726725615,7.89840408707276,7.49752347307724,7.97991461264618,7.7756101978536,8.14009245949708,7.59111305233875,7.54240464974789,6.47610778640373,6.3249062856625,5.94589959624877,6.40843964467221,6.5595572492971,6.91228416383295,6.90072323863029,6.58714363965876,7.09116984849213,7.04865905608304,6.64818244948932,6.89243529807159,7.01907767233638,7.79930702452874,7.84823036177864,8.01762259791843,7.96723802534705,7.58552383064135,7.64698727892147,7.60953933624513,7.73472739111663,7.83469857353781,7.79930490659003,7.64454884590247,7.58547764623084,6.96117718226188,7.34345531455132,7.38501025809571,8.29122632204725,8.10691422584198,8.03428104710911,7.56035231994925,6.96932814359367,7.49625679054294,7.2959109748703,7.43300225273102,8.31791180853741,8.37909640361583,8.3666589015489,8.5348201118815,8.88233317254295],"EWM^FMA_PE(NTMA,-10AY,0,AM,\"PORTAGG\",\"MEANR\")":[14.4831177413675,15.5477417880763,15.0946699998734,15.0890091019209,15.0756220585371,15.2208147952756,15.9352196236886,16.1722948809455,15.5600900359039,16.0943332979653,16.3071677201835,16.6728891428201,16.909766707434,16.7896425698636,16.3259598742284,16.4638052972391,16.6954697622778,16.7527256319644,16.7421626241055,16.8470433316779,17.0968834384894,16.7672274098231,16.374242200788,16.298799920163,16.5841987251841,16.0938365855452,15.820654230795,15.9189472678155,16.67351521812,16.5924720324042,16.4561357733902,16.5491729310708,16.1826122559495,16.1064245217667,15.5163642937535,16.5038169333639,16.3453737470975,15.7478921118083,15.6083248557413,15.7499269457151,16.0894296141312,16.2266324257787,16.3316256248311,15.9934924552299,15.7367390711844,16.5522633373435,16.6415579654971,16.0635765888293,16.1388852902545,15.6281687532,16.1113714020435,15.8370024308287,16.0174665907436,15.5083813815944,14.9894614617888,15.2052489054921,16.0245080077121,19.5204673574677,19.9551475721204,18.6983640888106,18.1089366044594,17.4331515464368,16.5158781640817,15.9521742649924,14.72154984026,14.375587207546,14.3657068281131,14.3308210625536,13.9886236044287,13.9586431021459,13.389235108696,13.4082552501393,14.0547499390725,14.5432813680778,14.3094242922219,14.944463091313,15.7206433752588,15.6402284154293,15.1257299795124,15.1712494020518,14.4303526456132,13.9646428302684,13.2807611501983,13.973620959791,13.814717276755,12.6240962121162,13.2929075575667,13.4347409528641,13.5220356113058,13.3423504124901,13.0576526434744,13.1692336553971,13.0799034168196,13.2989393713427,13.3729982512817,13.8127714061901,13.8211761277484,13.6730021637594,13.5560102120849,13.601954286818,13.7216477263652,13.8332895244065,14.0501503369204,13.9966844783279,14.3468826361733,14.121317734026,14.181419105404,13.958197939736,14.2670756825123,14.1128324941991,13.9006105601496,14.0356373160677,13.9659963922866,13.84692124748,12.7451083167208,12.421963461487,13.1691073636309,13.4077206444913,13.435193281619,13.6740818650053,13.9656176843499],"EIDO^FMA_PE(NTMA,-10AY,0,AM,\"PORTAGG\",\"MEANR\")":[13.2838308644198,14.5519074299539,13.9512467080215,13.8069981746787,14.3196053153544,14.9115120887027,15.223097727209,14.9634416095983,14.5402249841855,14.8804265388344,15.8978226259192,16.7320347488668,16.0051866391202,16.30939407806,15.2597493820617,15.2470352729345,15.2325153790491,15.2839238448763,14.979951078592,15.525386050315,15.7103478345577,15.4241248892966,15.6403904662917,15.461913983189,15.435461386445,15.6724794326148,15.4098210594894,15.1611985894522,15.8212163966398,15.4043114555047,15.1889564497006,14.8624534609502,13.7419565314265,13.3636979522765,12.8842704233404,13.9944468153982,12.9822127765133,13.1013891444328,13.0125556841145,13.8919879874611,14.5348161474224,14.4255971504114,14.2115094804064,13.9899307506881,13.3601404252896,13.8137420541263,14.2305978133545,14.5977780051232,14.7691226913559,14.1150590341369,14.6171934077815,14.6511245409548,15.3825287376618,14.6227824377831,11.7185657978109,11.0514865159738,11.8718584786132,15.2780697100262,16.380871022786,16.8919123566966,15.7733466407216,15.645190611862,16.9786147578115,18.067530201343,18.281313335257,17.4402730518618,16.9827963334596,15.7111429022792,15.6656678852372,15.9642816970963,14.7298776464709,14.8461550352625,15.0478141617289,15.4252099245984,15.2249568177411,14.8485938267177,14.7361451029005,15.1939668162546,14.9408362704615,14.7976179001725,13.1829124729735,13.0526128969118,12.1909679403496,12.8829952308176,13.085151694756,12.4267360746844,12.7595698669575,12.2700815660886,11.7844488253224,12.3537290354059,11.7063873198766,12.0770898412148,11.8809409498844,13.6383017118359,13.459719694866,13.6540869084422,13.41561805324,12.9918362944625,12.3151125928529,12.3643665467446,13.0150123453788,13.0855120178136,13.0258038981296,12.4738026035655,11.5669849844414,11.614091972684,12.4159974732201,12.4522784794981,13.6311694868804,13.3458039806314,12.4903457295959,11.6194805266482,10.9204633420565,10.6377305638331,10.616998132748,10.0578576550542,10.8162993558073,11.3091532871455,11.143485938604,12.5835799665423,12.2079277378532],"KSA^FMA_PE(LTMA,-10AY,0,AM,\"PORTAGG\",\"MEANR\")":[null,null,null,null,12.0723716228324,10.7014301997257,11.7814369306967,11.9182139969726,12.3584585137614,12.7610668196411,12.8726072640436,12.912322102198,12.8756023272218,12.4827421938468,13.923275868158,14.9432563839722,14.85251747539,15.0063560129,15.3129363764617,15.2718808678995,14.9879652499402,15.0120054708494,15.3869852606962,15.2288522606543,15.2379183796721,14.3909461860693,14.395162032846,14.4392825779346,14.7350720507529,14.9760064735263,15.151610807203,15.1779482672604,15.1666781812148,15.5047725529316,15.512537748046,15.1907366986642,14.5679156010181,14.4485098601002,14.8638170088247,15.5190251839128,16.3699949592493,17.4519031068725,17.1841124203203,17.4495485355718,17.3056816176546,17.6020728704034,17.3730132808242,17.5988604251927,17.8358883578517,17.7644887838269,18.6726732173656,18.9011929035536,19.9453083427778,18.4486620701825,17.1337752142493,17.5246148957172,18.1211485681513,19.2786127290697,19.6171483159945,20.5447912538937,23.8622842963818,25.9429647054762,24.8645311208084,27.9262576530307,29.2999041539848,26.4396093570888,26.3943213223833,25.7692152269104,25.1256599699041,24.6088500671909,23.6634305692918,23.3738585232065,22.8826174874076,22.0769891179453,21.6579338655654,19.3015487508326,20.6859251323186,20.8136598983903,21.3928546852743,21.3853566988718,20.5402659908338,20.0011594433436,19.0210209481636,19.1473453095798,18.2592968356831,17.3514220293816,16.8158644464386,15.1155457490131,16.0223297042127,15.2725877703605,15.350482886447,15.6356750461771,16.0998293906126,16.5471511155496,17.2360279464753,17.620690434169,17.6027083565494,17.2387830430638,18.0292273345043,19.628850895757,21.3210562749739,21.3299843640537,21.7058388856113,21.4792321516896,20.9017965692774,20.3496929487108,20.1299551127799,19.7763396346372,19.6008208144721,19.6007796302031,19.3840092421299,18.8588059607721,18.3790228582058,18.5882202164885,18.2034384093571,18.0650700037024,17.9553368858516,17.2758996440267,17.4142481751806,16.7832184602442,16.2004557544304],"SET-BKK^FMA_PE(LTMA,-10AY,0,AM,\"PORTAGG\",\"MEANR\")":[19.0500652655563,18.7869915087039,16.4628687556865,14.6069226732693,12.9547885113123,15.6622928561776,16.6700568212845,16.4429498807039,16.2975202849396,16.3667657704209,16.5646953968717,16.8126172436834,15.6303832422086,15.3546044946216,15.9508390295042,16.1778020690434,16.536127251994,16.6844746724319,16.2809506499232,16.3012463566416,16.040569475432,16.0187096030417,15.9450942726581,15.9292314494995,16.3421944387369,16.8330552875108,16.9409114513691,17.214907941619,18.3818558183904,18.0045301398617,17.6718765143887,17.3552635589799,17.1335220952996,16.9973070073873,16.3828946986603,16.5565183767651,16.0491065250081,15.9301851196892,15.4849551500059,15.0486414048839,14.652375775437,15.5180618700633,16.1758408725154,16.145818027051,16.0654539012399,16.1916786350815,16.5280355388657,16.1768448503883,16.5461038230311,16.6736829541179,17.2052210564087,16.8655798132588,17.0171655021149,16.7779441900603,14.4598454760335,15.0573863040762,16.3176720139163,17.9624851675066,18.7421103969607,19.9085395020686,20.4940804570577,22.0135316987251,22.2172523804223,25.7085191869581,28.8271954669985,27.1931212240106,27.4933449176206,26.5567664407457,25.6666174425184,24.71422882131,23.2060241261927,22.0951548352594,22.1675353121738,21.1978525666406,20.3947965119378,19.0645533193237,19.2321932484887,19.0275655789242,18.7593020575469,18.5652829910503,18.0605330924186,17.8854565157307,17.2677730520735,17.3118299923471,17.0165886098609,15.9705205348683,16.6735926892845,16.5940122718965,17.0197975448033,17.2315274264118,17.3891227275754,17.3095036518903,17.2125488096605,17.2369940881795,17.0632771100783,17.4207084843683,17.5515467724653,16.8369479384025,16.1489191936858,15.8974388331957,15.8772747933192,16.2275946276175,16.6205091445224,16.493905923883,16.2674165519584,15.8248274543405,15.7486228379112,15.5439365007549,16.5281466111128,16.9712786356775,17.2972138720559,17.3935009508906,16.5742886343263,15.4326289315089,14.977684984948,14.6668655791776,14.8202990643708,14.2100744739103,13.9199400309975,14.5326368510916,14.631817816939],"GREK^FMA_PE(LTMA,-10AY,0,AM,\"PORTAGG\",\"MEANR\")":[10.9144185231002,10.8914765963334,12.3176000938627,-2.28283163487515,-1.64490802455399,-0.422211141953098,0.277046905292751,1.24137370675933,3.32149888046822,4.1174681557847,4.95117849835116,6.36105651861347,7.9147180010392,10.5960884852777,11.3896848275769,15.0015008624265,15.0402126269853,13.6817626611148,14.2543154278051,14.344832833511,15.3184253893214,15.2715359410562,15.3462233821544,15.2555810056759,14.8980665029973,15.9855657474895,16.8553513135073,19.1434115203799,21.5256137530066,22.6677882702249,23.6116684235115,22.7463903981906,22.3512153700337,21.5906088982382,21.273058429136,21.5714542574153,21.1327711903891,19.4241364092104,18.5132458457878,20.2034606151969,15.3686127841671,17.6803134892828,18.6163383660852,18.4990148805796,17.8873550817778,17.8361258525459,18.2245008913947,17.2549972829205,19.2307271296835,16.5306938858712,15.7195618934051,16.694752694317,20.0304090586097,16.2133459821529,11.9068972021337,11.8473891427885,12.0317197218375,13.8359994284844,15.233074165658,14.9475763354221,15.7382349251191,15.3550190788164,14.817416141559,18.8876077871394,17.6804329326036,17.3075714265119,17.6081990739152,17.2111332593461,14.7716993224764,17.4801711032654,16.402085645848,15.7825131229329,14.4833273577465,14.0736339480355,16.1650869952552,12.8437504724244,13.473923547287,-137.695385033332,-92.8723574274539,-81.3499498224321,-71.3460360082438,-61.174621039655,-50.8403995658924,-39.8166725496757,-30.5514159218342,-20.5102633893672,-10.7427349795763,-0.270763212692191,6.14101371626925,7.6654416599287,7.72449839767656,7.66307873619067,7.50654268556385,7.80579054385456,8.01356799211058,7.60142304037619,7.15172316532176,6.82238116569435,6.58481439566551,6.35356093299571,6.49381798658155,6.73990197201344,6.74344600146367,6.748779335852,6.85782984897086,6.85542288816968,6.75695579221353,6.54395518936378,6.53312243573925,6.40634911353488,6.69794480738833,6.77383399477425,7.20432657147242,7.576998353123,7.74595647727056,7.5921532470228,7.92797219956823,8.1747976171407,8.54502385781538,9.05931598136427,9.00419618621202],"EWW^FMA_PE(LTMA,-10AY,0,AM,\"PORTAGG\",\"MEANR\")":[null,null,null,null,22.4339388281622,23.1553476697601,24.8019113664377,24.6470117908902,24.4198475985288,23.3582030952637,22.9596589339277,23.1860694758511,22.0502502471773,22.1862624144853,20.7403891168098,21.2463528352873,20.3232587898895,21.7642094842767,21.3942477576777,21.0603424803857,20.6425980336687,20.219016195832,19.9103968631957,19.5538714159353,19.3304508711752,18.5923570673639,17.0790916013013,16.9263161614123,17.106555480074,17.3296134545392,17.9541760375519,17.8144132801121,17.4244210363803,17.1706328068296,17.4953204257723,17.1247890545122,17.1669205210857,16.5363693264023,15.2845216692387,14.52165146783,15.3171316945291,15.1389696319696,15.4010396420948,15.4239522444751,15.1545411666467,15.0553837682225,14.8109714864298,14.3376207624684,14.9687193030611,15.0665011748569,15.1973256974803,15.253467223624,15.7184913994133,16.430779636057,14.5760419929959,14.2317714984425,16.0346057991181,17.0403184493146,17.7314787549441,20.1888592637355,19.4520589580371,20.4328516661243,22.6123661305575,27.3248082160962,32.4095244976879,28.669078959664,26.7465695126113,25.5028568654725,24.3316125325064,23.4985230457235,22.0175198041689,20.5296437275722,19.3323007668697,17.6089709661146,16.4374973046059,15.251437346102,15.2434105492376,15.0015573242971,14.7749039910776,14.725638186087,14.1689214270509,13.8465997247237,13.4571742004937,13.5311390575102,13.0425675222886,12.6907608594742,13.8061679859295,13.2097699705117,13.9755285975661,13.5658621606408,14.5470577514323,14.4041815895228,14.1789411222825,13.7432331432893,13.5167477716781,13.2191888170072,12.8816282464679,12.2638628866269,12.6743639912074,13.4064845404922,13.5843789765104,14.7385782765164,15.733171554476,15.5230589464621,15.3290113617362,14.5045285524435,14.4441119697511,13.6846073734835,13.2216738598221,13.0847705140136,12.3334720739703,12.3606101977501,11.5544680216944,12.8126393645312,12.6214779233234,12.4804323808221,12.8222187300735,12.9663851131826,12.8316104024815,13.00771444063,13.6337439210497],"CC_AE^FG_COMPANY_NAME":"United Arab Emirates","USDVND^STD(FG_PRICE_CHANGE(0,-3AY,M))":1.47243863806179,"USDAED^FG_PRICE_CHANGE(0,-3AM)":0.01770258,"USDTRY^FG_PRICE_CHANGE(0,-1AY)":21.993279,"USDQAR^STD(FG_PRICE_CHANGE(0,-3AY,M))":0.00933773782464662,"USDINR^FG_PRICE_CHANGE(0,-1AM)":0.6441593,"USDEUR^FG_PRICE_CHANGE(0,-1AM)":-0.58411956,"USDZAR^FG_PRICE_CHANGE(0,-1AM)":-1.3762772,"USDBRL^FG_PRICE_CHANGE(0,-1AM)":-0.8393884,"USDKRW^FG_PRICE_CHANGE(0,-1AM)":-0.11152029,"USDMXN^FG_PRICE_CHANGE(0,-1AM)":-0.42782426,"USDTWD^FG_PRICE_CHANGE(0,-1AM)":0.6866574,"USDMYR^FG_PRICE_CHANGE(0,-1AM)":-0.61451197,"USDPEN^FG_PRICE_CHANGE(0,-1AM)":-0.7148862,"USDPLN^FG_PRICE_CHANGE(0,-1AM)":-0.61231256,"USDPHP^FG_PRICE_CHANGE(0,-1AM)":0.056934357,"USDIDR^FG_PRICE_CHANGE(0,-1AM)":0.5680084,"USDCLP^FG_PRICE_CHANGE(0,-1AM)":-0.8600831,"USDCNH^FG_PRICE_CHANGE(0,-1AM)":-0.8791268,"FC0000TH^FMA_EPS(NTMA,-20AY,0,CY,,\"PORTAGG\",\"MEANR\")":[27.830708973543,28.9087147679287,30.2976622903306,23.8840282811916,35.3892777377471,41.7866258502755,42.2131083571648,48.114746973891,45.5007724746185,42.846065697041,39.0473397635884,39.7546846722989,47.2983820623366,49.7080844180477,48.1240323656427,34.6881559429526,40.2656977961913,42.4761191473448,40.1759207045708,40.5582419497624],"FC0000MX^FMA_EPS(NTMA,-20AY,0,CY,,\"PORTAGG\",\"MEANR\")":[17.4927009872891,24.3227140078413,28.6358691988307,18.3981121787071,21.1225586549364,25.2833135475083,25.3632619889916,28.0716519822771,26.2005304543781,23.6403453539385,20.9545559014505,19.8032110904755,23.4173783162506,25.5454576160172,25.5496376036173,22.5749147256035,28.4030518806596,32.529339048108,39.4368976724065,32.2235588154321],"FC0000CN^FMA_EPS(NTMA,-20AY,0,CY,,\"PORTAGG\",\"MEANR\")":[5.08495696671206,6.03381551719642,10.2264803534379,9.2256018344915,11.1721706350105,14.2299143361003,15.4690015453803,14.1959016123051,16.0802582554231,16.6306210914505,16.640425298627,16.5240809032362,19.0217107904337,18.005603285854,17.6318995128519,17.4667824396338,21.2284417837234,20.3507589349634,19.0578828037409,16.843669467793],"MCHI^P_PRICE_RETURNS_PR('52W',2,-10AY,0,AM)":[-9.902895,3.6305428,-1.6649783,-8.802038,-19.5709,-27.705336,-15.826851,-29.856455,-32.659103,-27.533388,-14.899713,-3.6382735,10.006582,3.7878275,-1.6854465,5.902314,17.629337,35.822487,23.851383,19.77055,33.226906,33.56092,32.172264,28.579187,32.002224,36.93234,49.255848,46.317078,58.506714,40.324986,51.418053,39.95751,36.38952,33.015694,15.88304,7.7679873,-7.5353026,-14.279037,-19.584269,-12.646842,-20.901848,-10.394186,-13.5889,-4.527056,-12.618762,-19.699223,-7.472664,-11.653441,5.4206967,10.705339,14.503014,12.904655,21.345127,12.907684,-8.847862,-8.51273,2.6260853,14.549136,27.858139,36.57372,24.996197,36.74381,34.622704,31.472038,28.693317,48.19549,54.53129,41.17608,29.84308,31.493855,5.196917,-0.7867217,0.95933676,-11.534447,-10.512018,-17.17397,-22.214996,-34.9107,-42.981773,-35.73208,-39.87667,-33.755283,-30.963278,-29.246342,-30.848211,-39.983994,-38.512665,-25.700504,-16.967731,-17.535847,-7.1625414,-5.0666275,1.5700817,-12.807989,-9.760099,-5.773073,-6.8435135,9.559846,5.5536985,-13.070864,-24.291718,-22.822731,-10.003334,-15.734559,-0.60558915,-1.7946303,-2.5114894,-5.7794867,-5.882555,22.507942,15.969944,22.699368,16.365301,38.77487,40.11618,25.407612,24.714231,31.034565,29.74987,44.064964,61.37142],"EWM^P_PRICE_RETURNS_PR('52W',2,-10AY,0,AM)":[-35.604446,-24.22017,-30.175573,-23.043287,-21.353918,-18.93227,-10.074621,-8.705187,-16.198408,-12.58285,-5.100918,8.777356,13.892388,0.38040876,-2.8813064,2.7548313,5.0181746,-0.12894273,-3.115511,-9.452831,3.804624,8.256674,0.30075312,-0.92381835,6.415403,6.695986,13.087416,16.312754,25.516558,23.546959,25.383795,25.552631,8.459866,7.068515,5.574405,10.578405,4.1901827,2.3578525,-0.9110153,-4.080886,-8.773994,-8.185673,-11.261845,-15.71666,-9.567195,-7.3106766,-1.485467,-11.442793,-8.788168,-6.409889,-0.73830485,-1.9565582,-3.1463742,-8.17883,-26.34964,-20.618994,-15.9352665,-7.2141705,-6.297797,0.46337843,-6.11642,-0.018441677,-1.0185301,9.779108,0.6655216,4.9009085,30.271435,22.039747,17.313946,5.225146,-5.4555235,-6.3103857,7.963681,2.338779,-3.769511,-12.809258,-4.1024685,-4.4483957,-4.989934,-0.9925306,-6.342596,-11.220264,-8.927668,-2.59372,-9.784418,-20.652597,-10.066873,-2.6857615,-5.6853414,-5.853862,-12.626827,-10.072702,-5.792671,-7.306671,-1.5939176,-3.233552,-3.6587477,7.225752,-0.010699034,-4.615712,-4.7212067,-4.458493,7.293153,0.22740364,6.8535566,16.704596,16.879822,16.23143,25.010323,28.379477,20.261692,20.687592,14.018393,17.521143,5.379379,6.6421986,11.617827,9.22035,8.125281,8.114016,4.1208982],"KSA^FG_TOTAL_RETURNC(-10AY,0,AM)":[null,null,-7.5700226,-1.7612576,-11.847031,-3.5477757,10.912216,2.2662044,4.1184664,-2.6370466,0.90886354,-1.5118778,-5.0877213,-4.25092,11.196375,10.28645,-3.4813643,2.7750254,-1.6377032,3.770125,-1.9893885,-1.3060331,8.350527,-3.415376,4.1814327,-3.6674082,-2.2656262,2.099514,9.701193,-1.8083155,5.8931828,1.07826,2.339983,4.43846,0.37585497,-1.6186476,-6.877261,-1.6961098,3.0194163,2.1981835,5.400014,5.919099,-1.73859,9.257507,-2.805096,2.5290012,-1.7768681,-5.454546,-6.7465305,-2.1974266,3.4566164,1.570332,2.689433,-5.8041515,-27.194494,16.690313,-1.2155652,10.090244,2.3169518,2.7957797,4.3948054,5.6245685,-1.3394296,3.344369,2.908492,0.0,7.026863,5.3982973,1.6334414,6.5523624,0.18064976,5.9505463,1.2885928,1.8963099,3.7455797,-9.718442,11.627674,1.8833756,3.830731,7.6362133,-7.2140274,-3.719461,-8.404499,12.193335,-3.6081314,-4.8548164,-0.11921525,-11.888277,7.4266315,-4.868722,0.21436214,6.7914367,2.4286509,2.0283937,3.4666657,-4.8969088,-1.5521109,-7.007003,4.3056965,4.618168,6.8498254,2.525735,1.3458014,-1.0128319,-2.501136,-4.513282,2.2806048,-1.2845337,1.1784911,1.5530229,0.26284456,0.7626295,-1.5304923,3.2810926,-5.026078,-1.1982024,1.1621952,-4.920083,3.8802028,-3.599894,-2.0538807],"INDA^FG_TOTAL_RETURNC(-10AY,0,AM)":[-7.1117043,5.4893374,-7.565898,-4.111111,1.0439157,-7.4316444,9.56738,2.6575565,0.0,2.1819472,5.347979,2.5578976,0.16851425,-0.5720079,-10.186118,2.3360968,2.1243334,6.5256715,1.9854069,5.291188,2.8445005,0.39949417,3.2748103,-1.3091385,4.1905403,-1.3310254,1.7008901,0.69203377,7.130873,-4.282254,-2.1102965,0.4024148,-2.2044122,-0.2927363,0.6678343,3.0665874,-2.7769864,-10.8714695,0.7521272,4.998374,2.0236611,0.03054142,5.770993,2.2228599,-5.1962733,6.404531,-1.9113302,-7.3444786,0.5906224,1.7614365,3.6137223,2.6377559,1.7796755,0.2246499,-29.644156,1.3938665,7.5412393,3.140986,9.27099,7.9447627,2.0168543,4.514599,0.9316802,7.7762246,8.628023,2.8455257,-0.32550693,-6.321436,2.8510928,9.55509,-1.9022346,3.3821821,7.5027347,0.081157684,2.9393792,-4.4505653,6.4561605,-8.92784,-4.709077,7.127583,-10.35707,-0.4205823,-0.69565177,9.357012,1.6243458,-8.734798,8.60877,-2.4528682,-1.1408627,-4.9929323,-2.4789274,2.1860719,2.7860641,2.5168777,4.6830654,-1.4459968,3.301239,-1.642257,0.38357973,6.4958453,5.4453254,0.6405115,2.8042912,-0.038695335,-0.58060884,6.423986,4.3899775,-2.4531305,3.75427,-0.9868443,-5.9101224,2.7689934,-6.718296,-2.753371,-2.1485925,4.1658044,7.0134044,0.8836508,0.1459837,-4.40051,1.3056397],"CAGDPY@GR^EE_ACTUAL_ANNUAL(MED,+1)":-6.45,"USDVND^STD(FG_PRICE_CHANGE(0,-1AY,AM))":0.989860744630001,"USDAED^FG_PRICE_CHANGE(0,-1AM)":0.0,"USDTRY^FG_COMPANY_NAME":"Turkish New Lira per U.S. Dollar","USDQAR^STD(FG_PRICE_CHANGE(0,-1AY,AM))":0.0,"USDINR^FG_PRICE_CHANGE(0,-1AY)":5.120504,"USDEUR^FG_PRICE_CHANGE(0,-1AY)":-5.8582783,"USDZAR^FG_PRICE_CHANGE(0,-1AY)":-2.7051032,"USDBRL^FG_PRICE_CHANGE(0,-1AY)":-5.3991675,"USDKRW^FG_PRICE_CHANGE(0,-1AY)":3.7049413,"USDMXN^FG_PRICE_CHANGE(0,-1AY)":-5.959189,"USDTWD^FG_PRICE_CHANGE(0,-1AY)":-5.9866247,"USDMYR^FG_PRICE_CHANGE(0,-1AY)":-2.982062,"USDPEN^FG_PRICE_CHANGE(0,-1AY)":-7.4483337,"USDPLN^FG_PRICE_CHANGE(0,-1AY)":-6.5326033,"USDPHP^FG_PRICE_CHANGE(0,-1AY)":1.6147614,"USDIDR^FG_PRICE_CHANGE(0,-1AY)":6.1406374,"USDCLP^FG_PRICE_CHANGE(0,-1AY)":2.3801446,"USDCNH^FG_PRICE_CHANGE(0,-1AY)":-0.0631094,"FC0000QA^FMA_EPS(NTMA,-20AY,0,CY,,\"PORTAGG\",\"MEANR\")":[null,8.19979965085614,9.86863008324955,11.8416183510855,9.76511455010403,8.67191902894658,9.6607184301563,10.0321675505118,9.69647619984179,9.72756648791858,9.25802090548642,8.13418419337586,7.80636838365136,8.33677509681871,7.7374565221449,7.78465308792638,9.35773097507236,9.97398732541629,9.61320806583561,9.81690725267113],"FC0000TW^FMA_EPS(NTMA,-20AY,0,CY,,\"PORTAGG\",\"MEANR\")":[8.9303476254386,10.2763772347485,12.3642519570992,4.81199406443955,7.91488615207717,11.8918959542291,8.78728433127933,9.24807829331148,10.3356087291291,11.5748258148764,10.8182747076803,11.1314122132999,13.6882434720029,12.8934590818377,12.9756366282168,15.8364228860029,24.3058350383712,19.7599046757264,19.0973632185609,22.8531392033508],"FC0000CL^JULIAN(FMA_EPS(NTMA,-20AY,0,CY,,\"PORTAGG\",\"MEANR\").DATES)":[38716,39080,39447,39813,40178,40543,40907,41274,41639,42004,42369,42734,43098,43465,43830,44196,44561,44925,45289,45657],"INDA^P_PRICE_RETURNS_PR('52W',2,-10AY,0,AM)":[-10.6206,-1.4543593,-14.651537,-14.177322,-14.402109,-25.462992,-17.51001,-17.934734,-7.311577,-5.096203,-3.7712276,0.87521076,8.781433,2.5309205,-0.596416,6.3228607,7.459724,21.73803,17.377699,18.057966,21.416128,19.29816,16.950464,12.845016,17.059553,16.165936,25.578762,29.427422,35.77247,21.997213,17.097843,11.660873,6.277132,5.447066,2.7852416,8.124828,0.16419888,-9.520817,-10.36489,-6.531435,-10.843266,-6.9766703,0.51282644,2.3352742,-1.344192,5.8680296,3.1556368,-7.2644234,-4.052252,12.565624,12.658596,10.125756,9.095991,10.075593,-26.78086,-27.660656,-17.616951,-20.143736,-11.039936,3.6395192,4.979217,7.952702,5.158365,11.02537,17.852938,20.934795,71.330666,58.293713,51.39012,69.63489,44.362057,38.26021,46.42956,39.514744,42.289925,25.756025,23.625553,9.498823,2.4600267,19.684267,4.314375,-5.39335,-4.0178657,1.5292764,-4.0224733,-12.476945,-6.5338316,-5.725938,-12.453609,-10.474926,-7.413512,-10.844975,2.2266269,5.242181,10.942507,1.0229111,1.6326904,9.530914,1.2818933,10.522997,17.886246,24.876308,31.64152,28.775465,23.39288,29.304636,28.942621,27.62494,28.18464,27.999104,20.948528,16.715908,4.953778,-0.22978187,-5.036503,-2.327621,6.516528,0.9713888,-2.8271317,-5.0674143,-7.3078575],"EPU^P_PRICE_RETURNS_PR('52W',2,-10AY,0,AM)":[-35.254692,-27.19912,-31.421942,-35.476673,-40.180443,-29.036634,-10.339713,0.60629845,-3.5095632,2.9869914,15.002764,39.129425,47.313583,36.438538,47.04467,60.97957,82.66834,81.78268,33.969284,18.30492,18.611336,15.706849,7.924199,3.484881,17.595268,31.010365,24.983131,22.833359,31.720924,15.496635,33.354748,32.896423,31.481886,29.087984,15.936268,11.627615,-5.4293394,-8.554041,-13.608974,-7.4969234,-13.21609,-5.9852896,-5.911076,-8.45108,-14.732247,-13.55412,-0.79339147,-11.022175,0.30184984,-2.8843105,1.3829947,0.23049116,3.0744553,-4.738581,-34.45096,-37.630207,-26.729149,-18.070251,-21.124613,-6.8819227,-10.584039,-10.823256,-10.73786,-0.21030903,0.41561127,10.696566,51.680626,51.321648,38.04742,11.8541355,1.9257426,-12.040716,-8.556259,-4.181451,2.683711,-15.45884,-3.453064,-6.053954,3.1539917,2.7264237,-18.794287,0.80963373,-10.719377,9.150303,2.8174877,-5.481386,3.9365053,8.852636,0.20941496,-8.288121,-17.007196,-8.054381,15.614855,8.707714,36.996387,25.927603,23.74816,18.815159,5.885577,8.448208,11.306513,18.926025,33.855663,34.721066,42.919075,39.976646,38.33859,26.113724,32.671272,55.373405,52.24117,48.620964,25.273811,30.413998,18.210924,9.226227,11.033594,22.725618,21.066511,37.623966,51.96899],"VNM^FG_TOTAL_RETURNC(-10AY,0,AM)":[-9.236038,10.741198,-7.4305115,-8.884806,-1.910001,-5.4092526,8.954096,-1.1049688,-0.34915805,3.854239,1.9568205,-0.06617904,-2.1192074,0.0,-7.4424863,-2.777779,4.1580915,1.4792919,-1.8221557,4.528582,-0.71023107,3.1473517,2.6352286,-3.2432437,3.3519626,2.6351333,6.2541127,1.3630748,17.968845,-8.1151905,7.692313,4.444444,-9.574467,-4.257703,-9.01112,3.8585186,3.9628506,-7.028002,-2.6905835,4.2791367,-2.620858,4.6405196,6.1211705,1.1183023,-5.180436,-0.18416643,1.0455132,-6.269026,2.1428585,2.7972102,2.2881985,-2.176547,-0.9159267,-3.8340628,-27.516342,7.889986,8.900952,5.525708,3.490901,3.5137057,0.40733814,2.7721405,2.236843,7.9150558,11.373663,-3.172046,-1.2770653,6.4116955,-1.2685001,7.066381,-2.7999997,1.8518448,1.161623,-2.0968556,5.6093693,-0.14485121,2.493,-6.970125,-5.555558,0.16189814,-17.672413,2.4214625,-8.370602,9.274757,-3.3184469,-18.613857,-9.083533,12.132025,0.61804056,-4.628891,-2.4267793,5.3173183999999996,1.710093,6.64531,3.7537575,9.80463,2.8665543,-12.363863,-3.6549687,2.8072834,-0.9408057,3.2600284,1.5595317,-0.67415833,-5.2790346,3.105092,-3.861004,-4.658633,4.4650316,2.016127,-6.7193627,0.33898354,-5.9966207,1.7969489,11.032653,-5.6438804,6.9081664,5.2797437,13.922155,14.586067,3.0389786],"GREK^FG_TOTAL_RETURNC(-10AY,0,AM)":[-0.48922896,0.8859277,-9.065205,-13.183266,-5.7789087,-22.074455,26.791786,-2.2880077,17.35537,-5.5751143,-10.627728,1.6689897,-1.2311935,1.6620517,-1.4986277,13.416302,1.9734025,-6.951213,3.5386682,3.4177303,17.013454,0.0,10.564852,-2.4597883,-1.5518904,-7.6847258,-4.375654,4.241061,19.964302,-3.7374675,-0.6628752,-4.861766,2.8056026,-10.428858,0.10882616,-3.5869598,-6.764376,-8.343416,-1.1873305,2.0026803,-2.376759,0.9615302,6.2585115,9.859169,-5.9440794,14.374232,2.9481173,-6.448203,4.406774,2.4891734,0.9503722,3.1380653,2.8848767,-5.8232965,-44.98933,15.697659,-3.4058213,13.583815,0.9303212,4.6700478,0.14548302,-1.5980601,-0.7874012,25.396824,2.5589585,-4.6063004,10.028887,4.9137235,1.1440873,6.044531,-7.5666666,0.2884984,2.4092078,-2.7036548,0.90219975,-2.3605168,7.0138097,2.5883198,-16.808731,11.106563,-9.443015,2.3625255,-12.5110445,14.181495,-5.1118255,-8.080811,18.910254,2.9649615,9.27434,9.655905,-3.7143767,5.287659,0.8844018,12.586093,9.342551,-3.8372993,-7.076347,-5.840254,6.293702,5.4633856,7.9757094,2.178371,0.22573471,-3.0530453,8.828079,-1.5654624,1.5164137,-2.4999976,0.85469484,0.40097237,-3.3174455,1.771009,1.46029,5.779803,11.590123,-1.9850612,12.369335,10.25194,8.8333845,8.788323,-1.7784476],"EWM^FG_TOTAL_RETURNC(-10AY,0,AM)":[-6.773287,11.099899,-8.901006,0.4985094,-0.42070746,7.0652127,6.2182665,7.0489883,-8.816963,-1.9583821,5.7227135,0.1196146,-2.3894846,-2.0807862,-10.718751,4.9702525,1.7726898,1.300931,1.2166262,2.3706198,4.533589,2.246499,-2.0469844,-0.15747547,3.8485765,-1.8225968,-0.40223002,2.5784492,9.825945,-0.28867722,2.7214766,2.5084496,-10.035735,1.314187,-3.4138799,4.014027,-1.6232848,-3.5491884,-3.5829544,-0.7030487,3.7588716,1.0251284,-0.7201314,-2.6376486,-2.6752472,2.992344,2.6562214,-6.4991655,1.3256907,-2.4398863,3.7332416,-1.9217372,3.177607,-4.8533497,-20.366966,6.359446,1.6897678,13.677036,4.1563034,-0.22050738,-5.745852,4.3767095,2.69562,7.692313,-4.434669,-0.85015893,-1.1075377,-0.36127567,-2.248007,1.3515353,-5.851263,-1.1226952,6.4071417,0.9908557,-3.4339607,-3.7123919,6.5146685,-1.101929,-0.31834245,2.3153663,-7.5302305,-3.1652272,-4.179639,5.7540655,-1.4480114,-11.175418,8.721805,4.8870444,3.2314897,-1.1607945,-7.0465384,4.6794534,-3.1291962,-4.721445,1.7258286,3.4900665,-1.4051557,-1.1401415,1.0571957,0.38040876,3.117323,-0.8882582,4.3867826,-2.2141874,4.9907565,2.3619413,1.8785477,2.9159546,6.04167,1.7681718,-5.5598497,0.73589087,-2.2165835,1.7758965,-6.3980045,-0.31070113,9.082818,0.16326904,0.208354,3.5714269,2.1250963],"ECH^FG_TOTAL_RETURNC(-10AY,0,AM)":[-2.8376818,4.906535,-6.1803937,-7.952523,-3.073126,9.44593,8.4781885,2.8113604,-0.54689646,-0.90733767,6.1628103,3.887117,-5.920047,1.6616702,0.3751278,5.152166,-2.4489224,6.8732142,-1.2180269,10.850811,-4.3603954,1.7911077,1.6489983,3.290677,7.411504,4.582906,-2.451998,-10.064608,23.63274,-3.2170117,1.4272213,1.2219906,-2.7254403,-5.9608936,-5.5080056,-2.5237322,-5.178136,0.49009323,-1.6720891,1.3934851,3.878808,2.6274443,-2.2757113,0.0,-8.060903,-1.6317606,2.6982903,-10.491401,3.8429856,2.6434064,-19.933044,7.8481793,3.117776,-8.376807,-28.15565,6.2967896,0.41425228,10.066009,1.0721564,0.4536867,-5.4949164,-3.7435293,9.350431,8.437384,12.830008,0.77712536,5.0586104,2.29007,-9.213549,-5.2777767,-5.4989758,-0.35919547,-0.07209778,-12.193357,11.75021,-6.985301,1.6136765,6.468463,-0.7924497,6.504369,-10.071426,14.421105,-18.880875,25.389408,1.224494,-17.566622,16.971504,-1.8181801,4.4728875,6.4727306,-1.5027344,-1.3869584,6.680727,-2.0112872,6.9954515,-3.6122918,-9.920305,-5.9111414,-1.2404919,9.278763,-2.7151704,-4.4495583,7.3063016,0.07482767,5.1214933,-1.3839483,1.4798403,-6.3798785,0.661993,3.4816265,-7.0280313,4.101324,-2.8456926,13.841248,2.8030753,-3.237903,13.948572,0.49458742,-4.1236877,4.785311,3.9099216],"VNM^FMA_DIV_YLD(NTMA,-10AY,0,AM,\"PORTAGG\",\"MEANR\")":[3.58495283450924,3.14087135985771,3.28887403463228,2.79285592179107,null,null,2.71617647975191,3.07958967084979,3.13980611850372,3.63761267985306,3.19785565977203,3.07666161702883,3.184189395854,2.56556914863213,2.66899667812142,3.00198652309864,2.84390340931566,3.03266763899988,3.19126770591803,2.62378242181251,2.47648210610794,2.03061674330302,1.75747875016391,1.75636425324272,1.72442628936401,1.8692855257211,2.02635798595169,1.84755339809877,1.56750606287948,1.86109361827082,1.68638633298037,1.84729756467283,null,1.56266347218561,1.78390264920425,1.72649067775313,1.64069932615079,1.70226370735089,1.899460182603,1.61816602881391,1.79319726937953,1.677822213904,1.57933279624034,1.57787875956276,1.52414465161581,1.59188259968992,1.75782959951996,1.95421095215189,1.92793705491876,1.64028279129656,1.58405901874333,1.59460533990324,1.49257227906953,1.53411184951748,2.91282461928188,null,null,2.25650579814105,2.30199661852043,2.21507313735425,2.06189887007458,null,null,null,1.81363258601011,1.88777281835335,2.07107766394611,1.80334376624347,1.90965952250746,1.77883079187406,2.07023260607953,2.07366972802659,2.14207447393636,2.20475629512839,2.13129332617075,2.12392724830325,null,2.31255241178914,2.56296918704954,2.45353926368607,2.76517980449593,2.67116539930509,2.95354324611199,2.80774051299525,2.90348864155855,3.43354914959245,3.43376655880503,3.11115059249758,3.24632567914016,3.34189120196035,3.35264026271013,null,null,null,3.4703686050002,null,3.06079922796205,3.38732882202738,3.56051383856525,3.36320250650861,3.41348815772771,3.21346491557592,3.24829931476762,3.17038632505239,3.2616416493868,null,null,null,null,null,null,null,3.21501708363035,3.23506113975489,null,null,null,null,null,null,null],"QAT^FMA_DIV_YLD(NTMA,-10AY,0,AM,\"PORTAGG\",\"MEANR\")":[4.75928207377223,4.8033900970478,5.19017636495178,5.6484547359843,5.87813487682741,5.58673225376874,4.42743591548868,4.22807323304768,4.32769365579476,4.21618513652082,4.15638280234869,3.80029362800013,3.89471723022587,3.96515395009464,4.08037021890643,3.93045103835349,3.74716746127274,3.78851159798399,3.88880610253161,3.85104089395132,3.88327770583891,4.40263504551099,4.32196190571116,4.18082873402685,4.69807339420577,4.66055207771755,4.63689409946203,4.5825291596514,4.01987436423977,4.53548116375972,4.89693028690771,4.79270943243583,4.89094545010256,4.80062014417079,4.72358107516982,4.33910437308752,4.19649808626493,4.34643410447886,4.31302402663356,4.40526837355029,4.40391528002143,4.51602847994721,4.73325614278138,4.3442461432923,4.34657664366336,4.05923801007843,4.12130777250396,4.38227115165505,4.1337440977816,4.17858066438836,4.12648539891871,4.0917477095814,4.02567416496764,4.37188934637709,5.04007002873275,4.43218917131369,4.31088881848942,4.04150340712231,4.00740993419161,3.78724289935036,3.64592269939772,3.56785694780699,3.74521501649131,3.68265985248984,3.76330919680191,3.76534754174758,3.95217094469407,3.85391820750063,3.80431047766506,3.90520539815764,3.86147908550222,3.94863132791447,4.08314556235071,3.84764810094625,3.84481077496677,4.02937360752457,3.96356352074469,3.84110547563828,3.73104416393152,3.72884898284332,4.04262369498942,4.25258677184074,4.35833151404874,3.76990878841311,3.97840688722551,4.03248354474888,4.06282463743185,4.56247879438827,4.75890577850277,4.73204177449786,4.69458418754842,4.89069616008803,4.56518862476257,4.72272797330396,4.78033490960873,4.50851334364296,4.67124082108742,4.75680924168799,4.91295349730775,5.0896073243572,4.77241991222747,4.82701482977583,4.83744922399796,5.65768865248947,5.80132856705704,5.75788140804449,5.44349121997277,5.49743545476193,5.39288915228829,5.40173886703023,5.42539180551849,5.47280181556835,5.48707514304438,5.49739854497373,4.98507120825958,5.71103673627973,5.39056525497128,5.35510428890434,5.31330664120129,5.14062798230934,5.34955959951908],"EZA^FMA_DIV_YLD(NTMA,-10AY,0,AM,\"PORTAGG\",\"MEANR\")":[3.50589062994765,3.245996732857,3.34838441359548,3.8300745992866,3.67123245439273,3.63575503843073,3.37534956091417,3.24043231614959,3.42040056410201,3.15138422258437,3.0300800955067,2.92817376729665,3.10496661233482,3.24294414539742,3.42036302289391,3.31770936929264,3.17341320539035,3.14495112675664,3.19661787629188,3.13919769302966,3.04664051568232,3.3890984149128,3.30528338056653,3.21018530532418,3.28387556517212,3.22917869239769,3.22171044708072,3.55927929765106,3.37915916412181,3.4941684679278,3.16665276771807,3.31948947852825,3.28443204343608,3.44939330617401,3.57132749627956,3.60410594688457,3.74575397692392,4.00641014661227,4.08284130949007,3.92499750849202,3.71615319033123,3.82208679995408,3.92964517884758,3.70178003874239,3.8242021338622,3.7528858986523,3.84349245797582,4.03513479679489,4.17732344761161,4.24613968739765,4.15889979328913,3.88676134038322,3.73841231271952,3.74336274814063,5.06786015775681,4.77258776549496,3.74331010671592,3.8128490961222,3.7139048228435,3.65625260744494,3.58498623073595,3.72296603905019,3.63883683895618,3.96570050311449,3.86680418348597,3.81429812865725,3.8840146161403,4.22272213023672,4.37643853043084,4.14820073497734,4.49063323078487,4.52570075388642,5.14213496389275,4.6838054944131,4.58486130658139,4.68442327271402,4.39500339884865,4.32880966926472,4.43620654565411,4.50161824133405,5.06023195321963,5.15813768726442,4.90265699545099,4.8195909525314,5.06920346468383,5.55871600978458,4.93681002781169,4.8939336463206,4.55136126853236,4.67490264152466,4.78158875574534,4.56579415313275,4.64378344837171,4.61814672495007,4.3277294310509,4.26609874286923,4.3743796478762,4.43449923076236,4.53132497012287,4.34971075517643,4.28649866976359,4.3296082671866,4.21961502221414,4.07129360610256,3.97934186455303,4.14875504347857,3.88704652346515,3.9491540219084,3.93600224652133,3.76399159689757,3.86125667305083,3.75915365052337,4.06464889507505,3.83512107886102,3.97857141404537,4.19393373974102,4.07186233303306,3.88681277106832,4.13239678169578,3.81837291308923,3.79082243781528],"EWT^FMA_DIV_YLD(NTMA,-10AY,0,AM,\"PORTAGG\",\"MEANR\")":[4.28012314065506,4.12037439931655,4.14650015325025,4.29371687378408,4.63306475599716,4.41052456070702,4.15856550937309,4.30817757493306,4.57990370180615,4.15355738005823,4.10641009070211,3.9943700277936,4.16359584150888,3.98933660816552,4.2189194021005,4.139015223318,4.15763809074967,4.08585282964366,4.19865323026894,4.14086482800788,4.07283398201632,4.0758133443546,3.96449937733394,4.02994408563001,4.03366221775521,4.00591020345321,4.08044386733851,4.19823605893888,4.13809788771143,4.30338668249283,4.12544200039786,4.17585550821011,4.32279564388242,4.27747197716333,4.4925316373057,4.36147596957777,4.4855207726016,4.83977617579854,4.88309989648831,4.90942863479708,4.82719770400475,4.55295879346367,4.44980591068154,4.19145574262427,4.30888272834977,4.42890625054138,4.30521702740418,4.45461026604093,4.25471097202727,4.27134101555929,4.06195545252119,4.02937008652709,3.98818207728734,4.04067665028154,4.60145290553636,4.53733229050473,4.16745909193952,4.00770079964531,3.80458912769699,3.71580711727163,3.85818362355231,3.8123385445016,3.84363156184095,3.66727077715662,3.4306243918424,3.51757285750595,3.60290774803137,3.67755985866213,4.26826516703889,4.02175222794884,4.02509705568162,4.24713421114447,4.19026180432812,4.52609690788163,4.29516837087817,4.23255366200724,4.16325503461298,4.26112431862809,4.54307515234023,4.64208648083452,5.01679331562809,4.69984719714044,5.48698174050768,4.93965604451727,5.03478118408688,5.42771783876108,4.6631578809988,4.40079334831159,4.31957150609852,4.04045766632599,3.98262101368212,3.86504980150674,3.81701545773811,3.51185690327599,3.48356664195355,3.57550785903654,3.65106068229477,3.54852047100371,3.56583085779293,3.43298748119986,3.4248047867952,3.3982507594818,3.13341846775908,3.08812111927401,3.14583579859099,3.11503184684318,2.92527604306445,3.31213107454283,3.45760036628476,3.34261429438071,3.34852959778012,3.40093795682862,3.40495042745909,3.4149770329245,3.56420972519175,4.07516670015965,3.79226701662175,3.58193634842284,3.52978659487436,3.40444415768346,3.35142910244245],"CAGDPY@BR^EE_ACTUAL_ANNUAL(MED,+1)":-2.65,"CC_BR^FG_COMPANY_NAME":"Brazil","USDVND^FG_PRICE_CHANGE(0,-3AM)":1.3346076,"USDAED^FG_PRICE_CHANGE(0,-1AY)":0.0027298927,"USDTHB^STD(FG_PRICE_CHANGE(0,-3AY,M))":3.04172474198941,"USDQAR^FG_PRICE_CHANGE(0,-3AM)":0.0,"USDINR^FG_PRICE(0)":88.27625,"USDEUR^FG_PRICE(0)":0.852733,"USDZAR^FG_PRICE(0)":17.3775,"USDBRL^FG_PRICE(0)":5.3633,"USDKRW^FG_PRICE(0)":1388.35,"USDMXN^FG_PRICE(0)":18.503,"USDTWD^FG_PRICE(0)":30.2065,"USDMYR^FG_PRICE(0)":4.205,"USDPEN^FG_PRICE(0)":3.4929,"USDPLN^FG_PRICE(0)":3.62775,"USDPHP^FG_PRICE(0)":57.1075,"USDIDR^FG_PRICE(0)":16377.5,"USDCLP^FG_PRICE(0)":955.565,"FC0000MY^FMA_EPS(NTMA,-20AY,0,CY,,\"PORTAGG\",\"MEANR\")":[10.4437641251748,12.9724796418955,18.2503396188415,14.0466581252587,15.3757138406976,21.4306644102707,21.3490176148404,22.6884806281536,22.3178913580133,20.4911207311994,16.0128576219857,14.3791410735133,17.4218065826708,16.3463734540467,15.6987955144292,15.9978086466666,16.0185628930603,16.7133690667687,16.2665269884328,18.1993616395183],"KSA^P_PRICE_RETURNS_PR('52W',2,-10AY,0,AM)":[null,null,null,null,null,null,null,null,null,null,null,null,null,-19.82333,-4.9844027,8.284224,18.560337,25.65453,12.961745,13.685298,7.0162177,8.479202,16.479147,14.7089,25.383461,26.147568,9.333253,2.644825,16.664087,11.461353,19.99514,16.882397,22.405933,29.149067,19.643616,22.143185,8.933056,11.162197,17.173363,17.286598,16.610157,21.556246,12.795615,21.923065,15.988457,13.676369,11.238396,6.9012046,7.051277,4.6988964,6.957364,6.3002586,3.8054824,-7.89634,-31.75699,-26.153421,-25.922441,-20.45942,-16.77217,-9.914022,0.74670315,8.914518,3.8654566,4.307115,5.90502,12.430668,65.27735,49.283623,53.58907,49.042,45.54951,50.016357,46.0567,40.415073,47.652138,28.004456,39.917694,42.419456,37.733173,41.232265,28.937603,16.387665,6.523478,12.800026,7.346785,0.23454428,-3.3458292,-5.8187666,-9.363228,-15.501708,-18.701244,-18.958675,-10.536539,-5.1956654,7.091379,-8.380222,-7.285404,-9.382611,-4.2249084,12.359834,11.756527,20.443249,21.80307,12.901759,7.573104,0.57748556,-0.575459,3.2010674,6.063509,15.764356,11.337269,7.2341084,-1.0606587,-0.44825077,-6.7073345,-8.952248,-3.3833086,-3.7949324,-1.7186761,-4.5821133,-7.6304555],"GREK^P_PRICE_RETURNS_PR('52W',2,-10AY,0,AM)":[-50.69184,-40.16806,-37.171227,-39.834965,-41.1118,-54.217033,-32.432167,-33.44136,-29.700882,-32.073845,-35.195396,-27.409142,-27.950382,-27.396107,-22.599203,2.7410865,11.194408,37.22347,11.269331,14.755201,14.420855,21.176588,49.91082,43.62645,43.355965,30.17584,26.025068,16.1502,36.642277,41.361652,35.62529,24.767292,8.1473465,-1.8139362,-11.099291,-11.439455,-16.77922,-17.373026,-14.618052,-16.451466,-31.131887,-28.691936,-23.72349,-11.921066,-19.101984,2.8967142,5.815065,2.6747942,14.976919,29.937029,31.347048,32.809067,37.141407,30.561018,-32.407772,-27.290195,-26.894547,-27.399748,-30.006552,-20.3636,-23.696487,-26.660156,-27.922642,-12.010306,-12.644852,-11.51601,76.98014,60.484196,68.04352,61.661076,43.681408,37.66681,44.057465,39.196968,41.567505,10.712433,15.018785,24.464058,-6.195605,-0.9566307,-11.323845,-14.459825,-18.981499,-7.7579856,-14.532322,-19.255756,-5.7219925,0.34464598,2.4642825,8.671152,28.553688,20.123518,33.82281,47.188507,83.95426,54.951977,51.717247,55.41539,40.11252,42.2966,40.605556,31.017542,36.378906,25.575209,32.720554,18.435966,9.958982,11.48814,21.003675,28.594124,17.357742,13.248932,7.4340105,10.166073,22.657562,19.445562,28.044022,43.41614,55.119633,71.55429,67.07528],"EPOL^P_PRICE_RETURNS_PR('52W',2,-10AY,0,AM)":[-19.873554,-15.932226,-23.339403,-32.96871,-28.006088,-24.603975,-12.359154,-17.248297,-29.055882,-27.122587,-23.99099,-13.874668,-18.32875,-15.993124,-11.030984,6.380677,16.894876,24.389542,16.641594,14.050161,36.830757,40.793766,48.956276,37.199448,56.72598,54.933727,52.98412,49.184273,50.948395,32.394173,29.187225,23.158848,7.16027,0.6767392,-7.347745,-7.8522444,-14.722544,-16.522486,-15.456581,-9.913576,-14.148373,-12.6304865,-13.17234,-7.970822,-10.724163,-1.118207,5.2976727,-7.633698,-5.411923,-3.6069214,0.28157234,-8.471221,-8.209663,-10.684193,-43.27501,-37.632637,-31.670307,-22.87109,-24.885887,-9.103852,-15.7271385,-18.661434,-20.837778,-3.7138164,-5.5055857,-5.2709937,53.210007,36.350216,41.621136,32.121613,29.615307,20.928574,34.545444,43.58921,35.448753,6.8867326,17.45956,6.9283247,-9.0156555,-3.9615571,-28.967058,-32.213963,-38.31717,-31.001259,-42.085075,-53.709694,-34.2176,-25.422604,-24.600327,-23.560684,-6.566268,-8.16651,27.792858,25.80793,55.75602,40.398872,37.5165,68.57823,44.790604,50.097775,31.064833,47.678078,58.712067,46.32224,41.65554,32.617676,32.276535,20.687366,40.20306,37.976585,14.604425,5.0415754,2.8033137,20.384943,20.631647,19.681572,30.675102,35.1316,34.290813,54.540253,44.588875],"UAE^FG_TOTAL_RETURNC(-10AY,0,AM)":[-12.18906,2.662897,-12.426603,-8.307761,1.7066717,0.13568401,16.192413,1.457727,-4.252875,1.2004852,3.628385,3.2948613,-2.2426665,-3.4800053,-6.1151624,12.755609,1.5728116,0.80138445,-4.9965916,2.3902893,1.0507941,0.05776882,1.0707378,3.3168912,1.532507,0.13985634,-6.25698,0.6555319,6.1491966,-3.9601803,-3.3551037,0.48367977,-3.5499394,6.5502167,-5.7575345,2.0752192,-1.0165155,-3.4659803,-0.5984068,-6.2876225,1.5358329,-3.1095386,3.5740376,5.21127,-2.543503,-3.7884653,-1.0264456,2.9895306,3.4107447,-0.9122789,-3.3123255,1.5880108,-5.509371,-2.5944233,-25.264395,4.4025183,0.20079613,5.8116317,0.28970242,4.880476,2.9439688,-1.3837695,2.0580053,11.82127,5.4781437,1.9828916,0.87685585,1.5117168,2.084887,9.625948,-3.030306,2.414775,5.4091573,-4.0355206,10.512388,7.320094,-5.015129,5.409026,6.4553857,5.796039,-13.346613,-0.13102889,-5.665028,10.966063,-7.2352886,-4.8192797,7.1285844,-6.50124,-0.41239858,1.1211514,-4.4183373,1.1772871,1.300478,-0.6793618,5.241084,1.2616158,-1.311475,-3.3887029,1.5818477,-2.437377,6.2410474,-3.7120342,-0.99485517,0.0020742416,0.20689964,-4.217595,4.854369,2.9914498,3.4578204,-1.3368964,4.6747923,-0.3669858,8.092833,5.655825,-4.441905,-1.6090631,9.812223,1.4616728,7.974887,4.893291,-4.8635187],"EZA^FG_TOTAL_RETURNC(-10AY,0,AM)":[-9.300381,9.296762,-9.550274,-20.577282,-2.3509681,8.675468,11.873174,7.758796,-6.4167204,3.9266467,7.5214744,9.593832,-7.5297713,-4.171199,-6.7751765,7.47056,4.902363,1.5835524,0.05375147,1.826644,4.115367,-0.6249964,-1.5857935,2.3511052,5.223751,-0.45278072,-4.0935698,1.4058232,17.239178,-1.7831445,7.994139,-8.378524,0.44391155,-11.255151,-0.1776576,-5.42047,-8.266377,-2.1798432,-0.15916824,4.0653706,6.542456,-1.156807,-2.3035526,8.3095665,-1.1938214,-4.7796726,3.9583445,-13.433933,9.672618,-2.345413,0.39697886,-0.41518807,5.1072,-2.1603703,-34.11889,-1.8369377,4.103744,15.200257,5.317867,-2.0381153,3.4044862,0.5487323,8.264029,5.3528547,4.4749975,12.198997,-0.97185373,0.9609461,1.9643545,4.8092246,-6.9038095,-1.2119949,-1.6011655,1.9864678,-1.0567725,-4.8167524,13.0364895,0.6489754,2.3642063,3.798437,-18.812061,1.1739492,-5.699241,11.529123,-8.770407,-12.499994,19.547426,-2.3945272,12.297428,-8.829742,-6.047267,3.4032106,-6.5347075,5.187869,3.158927,-2.6555061,-3.883016,-1.968807,0.9128809,0.8787751,2.7008057,-2.5006354,1.0103703,1.5644908,7.398987,-2.4661183,10.430944,-2.6385784,5.3290844,8.237839,-6.072712,4.147172,-11.529475,11.548746,0.19615889,-0.76137185,10.017538,9.125328,-2.1270633,8.531523,5.3391337],"EPU^FG_TOTAL_RETURNC(-10AY,0,AM)":[-10.354221,3.256619,-5.7719827,-7.2686076,-9.213734,13.735973,17.011272,16.465866,1.4137983,2.0061255,9.043837,8.366656,-5.0809026,-4.3660283,3.0956864,0.0,3.0179024,7.4402094,-10.140144,3.9755344,1.6764641,-0.49175024,1.709342,4.3073297,7.44977,6.5437555,0.82865953,-4.133427,10.471714,-5.7933865,3.7540078,3.6181927,-0.04594922,-1.6777754,-8.652997,0.20667315,-8.765149,3.0234575,-4.744923,2.6490092,2.7011633,2.9904008,3.8359046,0.8209348,-6.9465637,-0.27344227,4.831207,-10.125232,2.8461337,-0.057655573,-0.7499218,1.4821172,5.7890773,-4.972678,-28.550888,-2.8973877,7.9983473,11.511898,0.51971674,6.5294147,-1.7836452,0.22388697,-0.65488815,12.963581,6.91185,4.7566056,-2.09772,-3.1272054,-1.4754891,-11.449832,-6.537217,-8.067864,3.1261802,3.9810061,6.4629436,-5.3447666,19.96559,0.7436037,8.709776,-3.4763694,-22.115929,9.571362,-16.95726,12.391925,-2.8571367,-4.411763,16.607487,-0.47361255,10.43998,-6.764799,-2.082634,6.2435627,-2.0665169,3.0252934,4.652691,2.6299238,-3.9048135,-8.222222,1.1760592,4.697776,13.350761,-0.38235784,10.2096195,6.9304585,6.7017436,-1.7520249,3.428018,-6.439394,1.0918498,9.75808,-2.919042,2.2081256,-5.0177574,4.3187737,-0.1028955,0.8093953,6.308663,8.593655,2.3921132,5.9799314,11.628985],"CAGDPY@MX^EE_ACTUAL_ANNUAL(MED,+1)":-0.5,"CC_MY^FG_COMPANY_NAME":"Malaysia","USDVND^FG_PRICE_CHANGE(0,-1AM)":0.45114756,"USDAED^FG_COMPANY_NAME":"UAE Dirham per U.S. Dollar","USDTHB^STD(FG_PRICE_CHANGE(0,-1AY,AM))":2.18745790565181,"USDQAR^FG_PRICE_CHANGE(0,-1AM)":0.0,"USDCNH^FG_COMPANY_NAME":"Chinese Offshore Renminbi per U.S. Dollar","USDINR^FG_COMPANY_NAME":"Indian Rupee per U.S. Dollar","USDEUR^FG_COMPANY_NAME":"Euro per U.S. Dollar","USDZAR^FG_COMPANY_NAME":"South African Rand per U.S. Dollar","USDBRL^FG_COMPANY_NAME":"Brazilian Real per U.S. Dollar","USDKRW^FG_COMPANY_NAME":"South Korean Won per U.S. Dollar","USDMXN^FG_COMPANY_NAME":"Mexican Peso per U.S. Dollar","USDTWD^FG_COMPANY_NAME":"Taiwan Dollar per U.S. Dollar","USDMYR^FG_COMPANY_NAME":"Malaysian Ringgit per U.S. Dollar","CAGDPY@MY^EE_ACTUAL_ANNUAL(MED,+1)":1.95,"CC_ID^FG_COMPANY_NAME":"Indonesia","USDVND^FG_PRICE_CHANGE(0,-1AY)":7.310629,"USDTRY^STD(FG_PRICE_CHANGE(0,-3AY,M))":4.28597734996675,"USDTHB^FG_PRICE_CHANGE(0,-3AM)":-2.2951305,"USDQAR^FG_PRICE_CHANGE(0,-1AY)":0.0,"USDINR^STD(FG_PRICE_CHANGE(0,-3AY,M))":0.990715097484046,"USDEUR^STD(FG_PRICE_CHANGE(0,-3AY,M))":2.28037888521441,"USDZAR^STD(FG_PRICE_CHANGE(0,-3AY,M))":3.46208913511817,"USDBRL^STD(FG_PRICE_CHANGE(0,-3AY,M))":3.07506541105522,"USDKRW^STD(FG_PRICE_CHANGE(0,-3AY,M))":3.27359301219587,"USDMXN^STD(FG_PRICE_CHANGE(0,-3AY,M))":2.60640026325435,"USDTWD^STD(FG_PRICE_CHANGE(0,-3AY,M))":2.17291813204874,"USDMYR^STD(FG_PRICE_CHANGE(0,-3AY,M))":2.75796333281032,"USDPEN^STD(FG_PRICE_CHANGE(0,-3AY,M))":1.64475968244129,"USDPLN^STD(FG_PRICE_CHANGE(0,-3AY,M))":2.95134939905318,"USDPHP^STD(FG_PRICE_CHANGE(0,-3AY,M))":1.92751412767956,"USDIDR^STD(FG_PRICE_CHANGE(0,-3AY,M))":1.91055616152511,"USDCLP^STD(FG_PRICE_CHANGE(0,-3AY,M))":3.56498950393869,"FC0000SA^FMA_EPS(NTMA,-20AY,0,CY,,\"PORTAGG\",\"MEANR\")":[null,null,3.96336847567451,3.26626042393583,2.53989246401814,2.77600916912685,3.29521282805116,3.61051444681354,3.7978958686548,3.75005115904989,3.29103190766382,2.82016085211551,3.21155371352054,3.27157784678448,2.35315854310746,1.93315401469784,3.07367902894696,3.62868973749947,3.01032763306368,2.80132214491229],"FC0000GR^FMA_EPS(NTMA,-20AY,0,CY,,\"PORTAGG\",\"MEANR\")":[10.1383155721295,13.780296395744,19.0687884512301,14.4348202091653,11.7776779993124,7.89872428476136,4.25532007667177,3.48757992339741,1.35869561359766,2.30816157475713,1.40229646911472,0.485154410379686,0.505979411552489,0.451702417206922,0.580096132719901,0.556976011714516,0.621885465740926,0.869531877651858,1.21959712858679,1.2195691663406],"FC0000PL^FMA_EPS(NTMA,-20AY,0,CY,,\"PORTAGG\",\"MEANR\")":[13.1552545733141,20.1382940093796,27.2509703511728,17.8154691533002,15.6334740740598,20.0842977011357,17.7256437482491,16.740047713355,17.3182407358996,14.5525654325642,12.4912768812566,13.2484078165723,19.4716186195535,18.0244220851928,16.9181600104739,12.4990109699695,16.7959254502444,17.0889245869996,23.3955886212641,23.4841601206409],"UAE^P_PRICE_RETURNS_PR('52W',2,-10AY,0,AM)":[-24.892403,-19.164526,-27.075703,-19.69775,-19.188946,-21.901148,-5.986285,-9.052336,-16.97181,-16.985231,-11.677355,-9.856594,0.353992,-5.650747,1.2658119,24.384796,24.221075,23.046135,5.1663756,3.1829596,8.89852,7.6688766,5.011499,4.3736935,9.09009,13.181376,10.565126,0.8829832,5.4282904,0.44816732,2.1837354,0.28095245,-4.2803106,1.9259453,-4.960108,-6.4466476,-8.459645,-11.7558365,-6.4291897,-12.883652,-16.623497,-15.931755,-9.9043255,-5.665469,-4.7405424,-13.929993,-9.609175,-8.799523,-4.720378,-0.5467057,-4.8700514,3.1247258,-5.037409,-3.5205185,-30.383587,-30.465872,-28.973448,-21.886337,-23.089386,-19.394314,-19.75814,-20.139957,-15.704287,-7.084984,3.5764813,8.443796,46.37562,42.322613,44.99873,52.390324,45.252586,41.837753,45.502792,41.329014,53.036583,48.08657,32.26465,36.24064,44.596004,50.35697,27.628506,17.319632,13.110137,22.554457,7.853341,6.97248,4.311812,-9.657675,-5.2799044,-8.380217,-18.68341,-21.976238,-8.787817,-9.288615,1.198566,-6.884837,-1.7544389,-0.27779937,-5.086899,-1.3311028,5.2609563,0.22990704,3.819871,2.6139617,-0.8388221,-2.1098971,-2.4696052,-0.8035064,3.9903402,3.9119363,9.432375,11.754656,13.927233,24.764656,20.420742,14.99126,29.83762,37.536133,42.85022,44.2446,32.642685],"EWZ^P_PRICE_RETURNS_PR('52W',2,-10AY,0,AM)":[-52.746304,-43.13386,-39.727623,-36.7777,-44.524635,-42.21707,-11.95904,-15.971338,-18.082582,-16.648764,-1.6195714,31.091953,50.10009,46.27378,36.365974,47.033142,95.34764,97.93392,45.819237,34.0399,39.607918,26.91381,19.697392,11.251461,28.236591,23.174286,18.541359,26.237297,20.977795,16.594374,26.90605,19.422209,7.0999384,2.8536081,-5.4712415,-7.587343,-24.24767,-7.260108,3.0254483,-0.8786738,2.4066687,2.9841542,-3.3900201,-3.8390517,-0.79548955,29.207468,42.621696,29.403805,41.444862,15.756071,12.954771,21.712864,10.841227,3.7324786,-41.25491,-37.357265,-43.547653,-26.995594,-32.3291,-25.678747,-27.473175,-28.6932,-26.21814,-15.083861,-16.09131,-16.69889,37.226402,33.272396,69.278145,42.46503,30.880333,22.288345,17.13313,11.830986,2.704668,-16.054386,-17.21031,-1.2029052,8.274555,22.382473,-7.4518085,-15.835625,-25.193697,-2.115661,4.775214,10.332907,9.786415,6.992805,16.193878,-2.3002326,-11.021364,-11.748153,8.076107,14.568996,35.075474,12.844443,7.8364015,5.9120417,20.661116,26.553976,22.618698,25.500275,27.88422,12.948286,14.3319845,-8.098232,-2.5757194,-0.23787618,-0.36764145,-1.4085293,-8.540696,-17.608326,-27.91642,-17.631721,-18.78926,-16.213512,-6.091857,8.04255,1.230979,2.690649,9.1792345],"EIDO^P_PRICE_RETURNS_PR('52W',2,-10AY,0,AM)":[-30.682516,-13.3542,-23.920935,-27.191788,-20.600922,-16.722233,-8.889759,-13.756805,-9.600383,-2.8170526,9.006166,31.269884,33.17225,20.990074,16.073465,27.600182,19.604038,13.320721,7.7517033,12.392974,19.39957,18.506563,9.931135,0.9947896,9.332859,3.5068035,11.0302925,12.123358,20.947765,16.874743,17.49717,6.576729,-3.6808074,-3.839749,-12.173963,-7.4611607,-15.382534,-18.029625,-14.8344755,-6.159669,-7.3147116,-6.2007847,-10.006046,-4.6860456,-2.6594043,2.1495461,13.665366,4.37088,17.423307,17.170788,12.97276,3.2237768,-0.4351139,-5.704194,-31.987936,-40.593445,-32.44521,-26.126158,-27.282328,-20.259535,-30.264341,-23.41866,-13.986969,-6.76046,-3.9141476,-0.9882331,39.36987,39.651085,34.270348,27.629925,8.795988,7.76515,24.657845,30.6885,15.028787,1.7728686,-3.1821191,0.8366585,6.4132333,17.860842,9.402121,6.0953617,8.885468,20.17281,17.51542,-0.11560321,1.0211349,-1.0467529,-2.8790414,0.5859375,-7.331318,-0.69504976,5.15697,4.2120695,12.205482,-1.9443393,-4.359502,-3.3067167,-9.0412855,-2.9663682,4.467392,-0.3994882,6.6216946,-7.2183666,-13.026738,-16.064941,-9.578472,-6.392008,2.0197034,4.3052554,1.6656995,-1.6880751,-14.032454,-18.905663,-22.579521,-23.354912,-10.672503,1.5145898,-8.138394,-5.590701,-16.605389],"SET-BKK^FG_TOTAL_RETURNC(-10AY,0,AM)":[-1.8887758,2.2269368,-1.9964695,-7.4673653,-2.0001233,1.6880393,9.159493,-0.57341456,1.0025859,2.136755,3.198278,5.269432,-9.067785,-0.40159225,6.2829733,2.127087,2.78579,1.0453582,-2.859503,3.2203197,-2.8663158,1.2869716,0.7110834,-0.86479783,5.2673697,4.1939616,-1.3547599,0.76304674,6.346011,-0.59330463,0.048351288,-1.8413365,-0.07016659,-2.1880805,-4.9997387,3.9629936,-1.5574753,0.99858046,-2.4355054,-1.2067556,-2.3145437,2.8458834,-0.90715885,2.0189404,-0.7082403,1.359868,3.6191463,-4.6748934,0.6082535,-2.0883024,0.012302399,-3.8340926,1.0729909,-2.5806189,-27.595722,10.146105,5.8353543,6.3761473,-2.318889,-1.0114789,-4.2548122,-0.5101621,4.9378395,10.952544,3.8565516,-2.0456553,3.9672494,-1.7261922,1.9940019,4.1168094,-5.2989244,-1.1052728,6.6966414,0.5069256,-0.5901575,-0.96147656,3.724444,1.233244,-2.4240792,0.98490715,-5.3645015,3.0356169,-5.2565756,4.8784614,2.6802063,-6.301099,4.902041,-0.8648455,3.9627075,-1.3558924,-3.9000988,-0.43634176,-1.9665122,-0.6366253,-3.884852,2.9521108,0.6735444,-6.130701,-4.2171297,-1.1262417,2.8829932,-1.7141461,-0.6960392,1.2140989,-1.7531037,-4.0243506,1.1658072,-2.6253045,9.599328,3.413105,-1.7026067,-0.35845637,-4.9934387,-6.141859,-9.650528,-2.7067602,7.2900534,-6.798023,-0.6636441,12.30365,2.7440906],"CAGDPY@PL^EE_ACTUAL_ANNUAL(MED,+1)":-0.2,"USDSAR^STD(FG_PRICE_CHANGE(0,-1AY,AM))":0.0626121868641358,"USDVND^FG_COMPANY_NAME":"Vietnam Dong per U.S. Dollar","USDTRY^STD(FG_PRICE_CHANGE(0,-1AY,AM))":0.847469093704755,"USDTHB^FG_PRICE_CHANGE(0,-1AM)":-1.9022644,"USDQAR^FG_COMPANY_NAME":"Qatari Rial per U.S. Dollar","USDINR^STD(FG_PRICE_CHANGE(0,-1AY,AM))":0.880828430372123,"USDEUR^STD(FG_PRICE_CHANGE(0,-1AY,AM))":2.5316394265951,"USDZAR^STD(FG_PRICE_CHANGE(0,-1AY,AM))":3.53190853783671,"USDBRL^STD(FG_PRICE_CHANGE(0,-1AY,AM))":2.85001815891712,"USDKRW^STD(FG_PRICE_CHANGE(0,-1AY,AM))":2.14711100362599,"USDMXN^STD(FG_PRICE_CHANGE(0,-1AY,AM))":2.74694573180091,"USDTWD^STD(FG_PRICE_CHANGE(0,-1AY,AM))":2.46294656753081,"USDMYR^STD(FG_PRICE_CHANGE(0,-1AY,AM))":1.67631912860196,"USDPEN^STD(FG_PRICE_CHANGE(0,-1AY,AM))":1.22837516348535,"USDPLN^STD(FG_PRICE_CHANGE(0,-1AY,AM))":2.45893846011613,"USDPHP^STD(FG_PRICE_CHANGE(0,-1AY,AM))":1.5493551307988,"USDIDR^STD(FG_PRICE_CHANGE(0,-1AY,AM))":1.54312331096929,"USDCLP^STD(FG_PRICE_CHANGE(0,-1AY,AM))":3.49973241511524,"VNM^FMA_EPS(NTMA,-20AY,0,CY,,\"PORTAGG\",\"MEANR\")":[null,null,null,null,1.76556929798562,1.77344510490664,1.79926295005356,2.1935186011017,2.03454772468732,1.57039558296485,1.29980601244052,1.03619480330304,0.937220389578586,1.03904047410582,1.11601821980585,1.0157851835995,1.28884338634399,1.11127492259123,0.886057296201665,0.901374787251295],"FC0000ZA^FMA_EPS(NTMA,-20AY,0,CY,,\"PORTAGG\",\"MEANR\")":[23.7133706065956,27.6451629284564,34.5616321819067,25.2671072778123,27.8489815431612,37.9789630694542,35.9045018487394,33.8436615365372,28.3585622697464,25.4355494971776,19.9580367513956,24.0966328377552,27.7235772532822,26.7049155898813,31.8782513960152,34.3407793453471,36.8504773024615,38.6148452706865,33.9216004741373,35.5124046231311],"FC0000PH^FMA_EPS(NTMA,-20AY,0,CY,,\"PORTAGG\",\"MEANR\")":[10.2584058872744,13.4692809727856,18.2110568110308,13.0515502293789,16.0518603317777,24.4586496686729,25.9703873749774,28.0571210508876,26.0025463366439,28.3275730235173,26.2170868437055,26.5572871869144,30.208789832529,29.6177771378772,33.7587102305654,25.6118784983276,24.890007341641,26.8368780976064,30.8315683973094,34.3036694583859],"TUR^P_PRICE_RETURNS_PR('52W',2,-10AY,0,AM)":[-33.118057,-14.27899,-18.229109,-35.154636,-37.39036,-29.033237,-4.323578,-3.6124885,-15.806807,-8.943457,-6.881666,-3.4097493,11.7449045,-4.8507633,-17.547571,-4.287261,-6.964082,-0.16527176,-11.03754,-14.922661,2.1202207,9.533501,4.555011,12.486612,23.510874,15.417683,21.86532,28.31316,43.681885,28.076637,29.043365,7.633233,-10.249674,-24.752785,-35.76808,-49.30539,-52.81125,-42.013824,-38.306618,-38.325195,-42.53076,-32.86403,-37.499054,-36.227776,-36.747353,-21.924675,-4.8522053,21.875298,27.398586,5.820787,10.064756,14.878618,20.375156,2.3743868,-18.67184,-16.616201,-6.440568,-0.056636333,-6.0278296,-16.264069,-19.935005,-14.911085,-11.734068,-8.449048,-0.6277025,5.895591,33.753025,16.841757,17.307138,12.272156,-4.258001,12.622142,17.17509,9.522354,3.1726956,-12.447346,-23.24561,-29.05178,-32.006912,2.8067946,-4.432118,-14.162713,-11.772037,-4.470527,19.14035,19.113981,38.900993,83.795296,66.75294,49.205757,106.871414,56.0398,58.44877,59.422935,76.16209,79.97427,51.701103,62.443497,18.164158,0.054204464,5.475223,35.69368,2.8385043,15.331006,41.477383,39.530468,44.454514,6.802392,-3.6117136,-10.271424,2.1041512,12.117767,9.369003,-6.8059626,6.2107444,-16.095787,-19.743378,-21.645176,-21.958267,-6.2975225,-8.966559],"EWY^P_PRICE_RETURNS_PR('52W',2,-10AY,0,AM)":[-22.699255,-4.677492,-7.600951,-9.710473,-14.017397,-14.407229,-5.9295535,-9.891671,-12.637138,-5.800647,2.028489,19.598234,19.04112,7.953918,2.3143172,13.527179,21.855593,25.315523,19.156765,15.1776905,31.82478,31.484676,30.208038,15.724969,22.38692,30.296946,41.80037,36.686455,41.44411,26.696337,34.46934,28.156221,17.001926,11.97933,-1.1951506,1.2658834,-1.0833561,-11.431795,-19.005293,-16.942608,-21.333963,-9.959412,-18.013662,-12.754297,-21.958685,-20.457119,-11.41088,-19.25956,-11.268414,-3.472358,4.4005513,3.1438112,6.92693,1.1709452,-22.661137,-20.65835,-10.87042,2.3640752,4.346907,32.551075,16.01845,20.138609,21.7103,42.886387,52.102543,50.761604,90.124344,87.07371,76.38583,64.59404,56.77607,31.588829,32.044792,13.3438225,11.875296,-2.0046413,-13.880849,-20.761686,-22.756487,-22.95658,-27.389067,-30.41864,-36.416824,-27.255493,-31.17841,-34.3839,-21.123493,-26.366169,-21.39672,-14.138979,-14.191002,-8.195811,-4.308188,6.82379,18.224466,4.167843,11.401426,21.613907,4.525447,9.630383,1.6219854,5.8511615,19.401527,3.3585668,9.035468,0.66007376,6.5743923,1.217556,3.443098,9.214377,-3.2553613,-9.704709,-10.750687,-12.340307,-14.748865,-14.315975,-8.374757,6.0582757,7.9423547,21.901108,28.885197],"ECH^P_PRICE_RETURNS_PR('52W',2,-10AY,0,AM)":[-20.304657,-11.423892,-18.36416,-19.87089,-21.38713,-17.592358,-6.134802,-10.650367,-15.459365,-8.246994,2.5296688,13.194979,9.604001,6.213844,12.63274,29.81354,30.64953,29.594028,17.163063,25.259315,20.456291,23.7365,18.47551,16.74813,34.48744,38.35193,31.506264,14.997888,45.744167,31.984043,35.518394,23.746895,26.539349,16.27717,8.09021,1.6682506,-9.950388,-13.474459,-12.782669,-1.6708672,-16.928858,-12.39273,-15.591121,-16.610146,-20.946194,-17.555714,-10.395712,-17.71993,-9.891998,-7.0981383,-25.054132,-20.28309,-20.867104,-29.352146,-48.06154,-44.716812,-39.7018,-32.531254,-33.07336,-25.480145,-31.01412,-36.401207,-13.140744,-11.691737,-4.440612,5.1065803,53.698277,47.90481,33.72358,17.549097,7.5998545,6.72915,14.726675,2.9466033,5.205846,-10.599446,-18.728172,-13.120061,-19.931162,-15.579873,-16.377586,1.6686201,-13.291091,9.115732,10.531532,3.7676454,7.3140025,14.649761,17.875767,18.64159,14.980936,8.364809,28.55134,10.08966,45.207333,14.988899,-0.66765547,13.377201,-4.3447375,6.5440774,-0.7864833,-10.964089,-3.001225,-1.5633702,-1.574713,-2.3811162,-7.4133754,-10.07182,0.49268007,9.041178,4.0477157,-0.8818865,-1.6561627,17.933428,12.984228,5.5356264,18.417418,20.673168,15.568709,27.60669,31.723999],"QAT^FG_TOTAL_RETURNC(-10AY,0,AM)":[1.7800093,-1.7264485,-9.37714,-8.534741,-4.7564387,1.7351031,10.721993,0.7907152,-3.540498,-1.6107738,3.4794807,8.230233,-3.926444,0.51733255,-7.4112234,2.779317,7.3553324,-0.5541563,-1.0891616,2.0742655,-4.9172106,-8.548814,2.3562193,0.76247454,-8.556461,-0.95480084,-8.065552,2.3418427,18.401014,-6.940526,0.43398142,4.3827057,-1.7740965,5.057192,0.21486282,6.3956976,0.5617976,-1.5642405,6.753683,2.073896,2.1061897,-4.106772,-4.014987,4.6848893,-3.622806,2.5268078,0.6460786,-6.824237,6.6712737,-0.32997727,-1.2934923,2.2707105,-1.0549307,-3.3370674,-21.632725,19.497131,-1.2905777,0.93084574,6.7767143,3.3340454,1.1968613,4.957509,-2.1869957,3.6316395,3.2335997,-2.0335257,-1.2714624,2.8544307,2.7673244,-0.54244995,0.5956888,1.6710162,1.1813164,4.6527863,3.1692982,-3.8081884,4.6851516,8.911443,2.1496177,4.882157,-5.939001,-3.9583564,-6.25,14.0196085,-4.408002,-3.124386,3.047347,-11.967701,-2.35039,-6.0174046,3.7650585,-1.1898279,5.309248,-3.3654153,-0.39128065,3.5353541,-2.7100265,-5.2367687,1.116991,-3.372091,8.303249,-3.6111116,3.1700253,-3.2960892,-0.635463,0.560081,5.1452756,-0.34543276,4.563844,1.43646,0.21785498,-0.8152127,-2.0794272,1.7055154,1.0620475,-2.5995553,6.189668,1.06951,1.483357,8.222103,-3.6013782],"EWY^FG_TOTAL_RETURNC(-10AY,0,AM)":[-0.79640746,9.4895,-1.71085,-5.0306025,-2.864778,-1.358521,8.995056,3.5735369,-3.5836756,2.313161,3.1884074,7.134831,-1.2585163,-0.70809126,-5.776435,4.1816473,4.261112,2.468264,0.41294098,2.2960901,10.351753,2.0491838,2.186513,-3.9010167,3.4686446,5.7092667,3.0466795,-0.06719828,7.890129,-8.215666,6.5734267,-2.5065541,0.91533659999999994,-2.4943352,-9.835834,-1.8206716,1.3908267,-5.3497972,-5.7648897,2.477789,1.1495471,6.1319947,-2.9596984,3.7475705,-9.695077,-0.65801144,0.41834116,-10.51901,11.425805,0.6615639,4.2545795,1.2441993,4.947126,0.33499002,-25.81876,4.8864126,2.9423833,14.092886,1.6527534,14.461744,-3.558606,5.41085,5.618477,14.789033,15.677643,-0.5495727,-6.4505816,3.2034516,-2.9389083,5.0578356,-1.8782377,-3.9273918,-4.2597055,-8.539647,4.2500377,1.2794733,0.9238839,-8.612257,-7.9423904,2.101028,-8.523053,0.71793795,-10.375416,9.915161,-9.422731,-12.799579,23.635996,-4.1659775,7.7351093,0.83925724,-7.5384083,7.5991035,-4.6492934,12.434614,-0.81032515,-4.5083227,-1.7585576,-4.8056784,2.1514535,4.56053,-0.13483763,5.0358534,4.297912,-6.858081,3.6256194,0.75525045,5.0175905,-9.308088,0.40154457,1.4077783,-10.317087,-2.4098516,-1.1951566,3.0642748,1.4322042,-2.9311895,6.867981,16.626465,7.194555,2.1223783,6.1538577],"EPHE^FG_TOTAL_RETURNC(-10AY,0,AM)":[-7.318372,4.9855947,-7.6585236,-3.3590972,-4.8858523,5.452788,9.295154,4.33681,-1.1335969,3.6309004,5.17056,0.05028248,-7.56281,-3.7782013,-8.0791,-0.06146431,6.6072702,-1.1860013,-1.170963,7.138622,1.0229588,1.8883348,-0.8934796,-3.7792265,3.334272,2.1602392,-0.21413565,-0.10728836,6.4351797,-7.5233517,-0.5733073,-4.5853853,-2.7625859,-3.4921587,-5.1138997,6.1972737,-4.9190283,-7.358617,-0.55497885,11.405647,7.2713256,1.0221958,-3.6426663,4.2304277,-3.828442,5.4774046,3.7209153,-8.04407,3.624928,-1.0118484,2.8329372,-2.158475,-0.6644368,-4.0947556,-32.692898,7.023108,4.403043,12.043798,-0.31189322,-0.69393516,-1.5814662,0.0,17.712997,4.507935,1.0100126,-4.7619047,-5.094939,-1.8005967,-3.7690997,12.510085,-4.6416163,-5.5960298,7.8568935,2.861786,5.7224154,-2.9007077,-1.796025,0.59804916,-5.788481,-0.9299278,-5.6654396,-1.9862711,-6.749815,7.828486,-2.8456807,-16.184753,12.410402,5.540049,6.857896,1.1184096,-7.514042,-0.8731961,0.8425832,-1.4432371,3.2371283,-4.835659,-1.4688373,-1.5713096,0.98239183,2.432108,6.1674476,3.0815482,1.7134547,-6.774193,-2.345252,-2.6053786,3.939271,1.5396714,9.758949,1.5232086,-9.07188,-1.3046801,-2.8163552,-3.8740933,5.289674,-0.47847033,11.177885,1.1891842,-2.2316873,-2.1378517,-2.8248608],"ECH^JULIAN(FG_TOTAL_RETURNC(-10AY,0,AM).DATES)":[42258,42289,42320,42349,42381,42412,42440,42472,42502,42531,42563,42594,42625,42655,42685,42716,42747,42776,42804,42837,42867,42898,42928,42958,42990,43020,43049,43081,43112,43143,43171,43202,43231,43263,43293,43322,43355,43385,43416,43446,43476,43508,43536,43567,43595,43628,43658,43689,43720,43749,43781,43811,43840,43873,43902,43930,43963,43994,44022,44055,44085,44116,44147,44176,44208,44239,44267,44298,44328,44358,44389,44420,44449,44481,44512,44540,44573,44603,44631,44663,44693,44722,44754,44785,44816,44846,44876,44907,44938,44967,44995,45028,45058,45089,45119,45149,45181,45211,45240,45272,45303,45334,45363,45394,45422,45455,45485,45516,45547,45576,45608,45638,45667,45700,45728,45758,45789,45820,45849,45881,45912],"USDEUR^FG_PRICE_CHANGE(0,-6AM)":-6.8645,"USDPEN^FG_COMPANY_NAME":"Peruvian New Sol per U.S. Dollar","USDCLP^FG_COMPANY_NAME":"Chilean Peso per U.S. Dollar","VNM^P_PRICE_RETURNS_PR('52W',2,-10AY,0,AM)":[-28.281998,-15.503656,-21.082813,-22.080935,-22.620779,-29.499275,-18.962872,-14.315372,-13.416857,-12.9787445,-17.613346,-10.626918,-3.6191463,-12.967491,-13.875872,-7.14612,-1.4019489,6.419015,-4.815215,0.7459521,0.38090944,-0.30233264,0.36104918,-4.099798,2.601862,5.3055525,21.689188,26.037455,42.749275,29.252888,41.77884,41.66473,28.92518,19.755114,6.1661124,15.4091835,14.632093,3.839445,-4.9019756,-2.166164,-18.730991,-8.030474,-9.372234,-12.258363,-8.097733,-4.0802183,6.521392,-3.8658023,-5.5487576,8.462774,9.776009,2.9800415,4.8515677,-3.7030935,-34.226585,-28.869606,-19.399912,-14.789253,-11.977035,-3.6183715,-4.832506,-5.279106,-5.3266582,6.2123775,17.393864,18.202019,60.991455,58.78557,43.957745,47.021854,37.180996,34.97863,36.26903,29.549767,33.823277,24.571156,13.954592,9.973204,3.5171866,-1.4117897,-17.791897,-20.804007,-25.865381,-20.462496,-23.98491,-36.80923,-45.310177,-38.912426,-40.029938,-39.29422,-37.957214,-33.214767,-17.491419,-14.088768,-2.7210414,-0.7289052,4.004061,11.990988,21.384966,8.808815,7.123077,15.984095,20.722569,13.854683,8.020174,2.5111914,-5.012375,-17.523973,-16.24235,-2.2844672,-5.5999336,-7.8663826,-13.887816,-13.807535,-5.7677927,-11.21915,1.0350227,3.16602,22.347271,46.925034,44.91936],"INDA^FMA_PE(NTMA,-10AY,0,AM,\"PORTAGG\",\"MEANR\")":[17.3759200174205,17.812407730337,17.2257824177617,16.6978060535755,16.4720430300547,16.0589903354751,17.0764914356707,17.1707635160919,17.5085069008829,17.5876363342603,18.1214205455263,18.2893483938436,17.8240246255072,17.7891690455036,16.45685895152,16.32908569962,16.6703397852094,17.4097070080187,17.5633278032559,18.0479231500928,18.2888388821151,18.2299788977419,18.51025883497,18.4308909613227,18.9488428776175,18.7259673366304,18.8533883109577,18.6055501027316,19.232751269771,18.6001553182538,18.2541653629102,18.2545593347312,18.5218179325813,18.7938566426702,18.773222666365,19.6108023954956,19.5514899765226,17.4636730223422,17.7496277780327,17.9668384076558,17.7681722056054,18.132201842046,18.8923004068004,18.9764493768889,18.2315516723894,19.2011543620172,18.4167217591982,18.1986462465038,18.0888821945933,18.0986371257677,19.1547354033781,18.9463685147964,19.1890611796405,19.3071866481699,15.1899538903651,15.6608067874877,18.4894078872118,21.0979073193549,23.4546597480409,24.1472163759115,23.5081315716302,23.6609533926776,23.1294392908045,24.5129439698494,25.3445131651395,24.2773625353807,23.5536577701915,22.0637055370661,22.2795346840472,23.5877590751352,22.987287463987,23.6018591239146,24.6641503684198,24.6246786460281,24.2632227360733,23.5382387309837,23.9837032957967,22.2546127347831,21.2387318743034,22.2029207154611,19.8650443441424,20.5137873511329,20.3377716643563,22.6814792387745,22.8318287778257,21.4158027136284,22.6287090063062,22.6694642189303,21.6102840684635,21.1139920494638,20.180497410853,20.3020408757138,21.0101645665606,21.3916810235567,22.0566587137927,20.8659442106355,20.9122403017656,20.6285741548786,20.0502826646842,21.3268092750715,22.198756846459,22.1555896286834,22.4759049039598,22.6519049322393,22.1426168839221,23.2275450482705,24.1259375035138,23.6883563742089,24.893790917996,24.319766375587,22.7648003695895,23.8851081085304,22.2843202415206,21.6808967144477,20.9482153449288,21.209753432871,23.0425954603646,23.1437602198967,23.1759203911278,22.3224851284629,22.5601100038752],"EWT^FMA_PE(NTMA,-10AY,0,AM,\"PORTAGG\",\"MEANR\")":[11.7003752908869,12.1791802385013,12.0247156552298,11.5301286109877,11.0487712185929,11.7723778000278,12.6678800178849,12.5244953662433,11.9823270199476,13.1935139651877,13.3606900109088,13.8508979234254,13.271713587728,13.7456232767405,12.9095740037862,13.1926149015586,13.1221029923881,13.1259743259598,12.8858113550724,13.0737734483205,13.2952242478526,13.4653152155254,13.9939245394108,13.8808954644321,13.8755676328117,13.7187587978119,13.7748488869142,13.1365203356365,13.5014906331762,12.9869011953475,13.7302736062094,13.5291283984419,13.5284563780185,13.7009430404911,13.1384871700285,13.5450140796288,12.9666733247864,12.1680584629828,12.2978483569914,12.4202713254779,12.846289967127,13.7753131158824,14.268133539204,14.9545667728688,14.9186225893336,14.7125168176938,15.0340645822841,14.4774643092368,15.1198548846964,15.0905066788172,15.7432942986377,15.6954707088679,15.5682283621337,15.1310981709264,13.5134011764371,14.0627536429695,15.2492460452405,16.1081881972182,16.8696546557696,16.6830536645317,15.8050666262603,15.6439187180482,15.207439884184,15.8328726207257,16.7508448943765,15.9742198967121,15.5222425776625,15.131222092645,13.0188800767307,13.8357211957308,13.8654228890057,13.0831395166541,13.2687486257889,12.4954793735718,13.1854163247836,13.3909899922647,13.6262266696917,12.9706262071729,12.2322507908556,11.894315828415,10.9861397426779,11.5437753895064,9.88124362572296,11.1243116575854,10.9819921690316,10.1745745176755,11.860074376818,12.8420268848337,13.5129409391768,14.4210316866725,14.4740142230832,15.0838098918632,15.2201312635367,16.3738429599928,16.3126960609757,16.1006198005645,15.5913412977306,15.6536325092589,15.2754538090244,15.7719391942644,15.7391597435503,16.0172981827876,17.3787104963149,17.5473717635225,17.5345231035321,17.728250723213,18.5463677082465,16.3665287590426,15.7535162177445,16.2459784521674,16.1778163959324,15.9534200721948,15.7143508270631,15.7242406013468,15.0473025507611,13.3852248570796,14.4771778032938,15.3575867247646,15.6995114223604,16.530427824558,17.0929431884146],"CNYA^FMA_PE(NTMA,-10AY,0,AM,\"PORTAGG\",\"MEANR\")":[null,null,null,null,null,null,null,null,null,null,13.8962203836427,13.8155389417599,13.6942038749626,13.6817798453712,14.0576010407388,13.7210682570115,13.0727851488994,13.1438069035952,13.1598145373475,13.5628473882352,13.1809635461511,13.9778283218863,14.0874418331535,13.6742016356862,14.4121534766656,14.3821806266017,14.8170124960107,13.8041033609741,14.3154383415176,12.9013600825909,13.5055273384802,12.7350967856634,11.9149884278276,11.8535802776911,10.6643332761194,10.2454370020658,9.85739497199132,9.7176025797587,9.86650804050195,9.91127013327184,9.69677217584128,10.4433583345328,11.4628929689004,12.0600578165841,11.2189854612145,11.474078833895,11.5778633890799,11.1934886748034,12.0579005345885,11.7749541357739,11.5952194852143,12.2011293371205,12.9075436772321,12.4762173766501,12.4239977694995,12.2428561577602,13.2761135214136,13.7110666803052,16.2938353729386,15.6648880173238,15.9198156894623,16.3970471574524,16.2030546590341,16.2544718596259,18.4944017359548,19.0686447934551,16.4156872740273,15.7214749351036,15.8285670314652,16.6205227549009,16.2853491204635,15.6355253007636,15.8036747840229,15.1900501211861,15.2555414350078,15.849573058084,14.870249462079,13.77266391604,12.9965500369172,12.6189842957929,12.3527521101112,13.121815244277,13.2046730099562,12.8430720142864,12.5817685538374,11.5046773239073,11.7846547237129,12.2196103772026,12.1735916635838,12.3951779372409,11.8707390203903,12.3250909276711,11.9720293778769,11.8270841938064,11.7346094776899,11.8893695457653,11.9324664574919,11.6109469705764,11.6436261208059,11.408452020418,10.8218029136002,11.0542189194999,11.7790204220728,11.9875386362654,12.9602627485051,12.3659672518842,11.9222763506251,11.3259312824079,11.0211455998106,13.2595479396894,13.9378514227869,13.6381263052408,12.5437936906324,13.107998326622,13.1407303444524,12.6553323642139,13.5435669293013,13.5444190363074,13.7595074196672,14.171617588119,15.3656610832791],"EPOL^FMA_PE(LTMA,-10AY,0,AM,\"PORTAGG\",\"MEANR\")":[15.152070739527,14.282128356499,12.919408652282,11.0023361360693,10.8678710712891,11.734344304518,12.3261918909323,12.3627855187662,12.100038144846,12.0308099097419,11.7108417495224,12.4071646746641,11.9537843632571,12.4012249582801,12.7516718347786,13.1660503106704,14.3224940335731,15.1957574762093,15.6849867816447,15.3003444625902,15.158389186216,14.757358940981,14.5632111698519,14.3492710001996,14.053799017276,13.6657240583822,12.8681206944801,12.4312248089593,12.6878421811984,12.1803156373528,11.7897412625239,11.7762316982927,11.839245860142,11.6486546449382,11.2952192663378,11.5542665032455,11.3069834140647,11.2567395054208,11.3827011247447,11.4817130752184,11.7729480517683,11.6921107880157,11.4588747713681,11.6324437555272,11.3671110182196,11.4447358552593,11.5698954727966,10.9193377467561,11.0546899806237,10.8813734080575,11.1700577135161,10.7450849434664,11.0840647901456,11.3911318974403,9.26854386369995,9.89762918660183,10.9614314316735,11.9588246673827,11.8597090651732,12.3772192362036,12.9984654724916,14.4403319712235,18.716701592271,22.0582790326649,23.9279167670689,15.5503363999921,17.2735616231673,16.8157869700796,16.5614775819952,16.0698395419643,15.2858913270094,14.6590389029147,14.0846266070792,14.3204836102959,13.0927926808596,10.9366451321557,11.402391498133,10.8479898796463,9.80631866479786,9.62515822555371,8.66490570747682,8.34766256333055,7.54433817096201,7.18420894329705,6.88838799555201,6.53716099452934,6.55059970767597,5.98896952134522,6.30790505407698,5.40088807085537,5.99911003340002,6.01886124106095,6.26378381274931,6.47663827094551,6.76524632692026,6.87670234070275,6.82174361687825,7.036835751039,7.47950606298233,8.76682197287303,8.61245907896027,8.72008993935847,8.96235723860064,8.76939691107583,8.94052953521984,8.93004232387266,9.32013220950387,8.88309665801861,8.79988920234107,9.23195878196151,9.23989098528312,10.3103089119384,10.1627713042909,11.4337642775876,11.3909956697651,11.0078192869684,11.055240513024,10.718529978291,10.6250338101653,10.8323865319473,10.6286960586419],"DDR3512M-FDS^MAX(FG_PRICE(0,-5AY))":3.3053632,"DDR3512M-FDS^FG_PRICE_CHANGE(0,-1AM)":3.13855091099986,"WL-FDS^FG_PRICE_CHANGE(0,-1AY)":-10.1647842992039,"PASP-FDS^MAX(FG_PRICE(0,-5AY))":3158.12,"PASP-FDS^FG_PRICE_CHANGE(0,-1AM)":6.78260869565217,"NI-FDS^FG_PRICE_CHANGE(0,-1AY)":-4.40944881889764,"PLATI-FDS^MAX(FG_PRICE(0,-5AY))":1480.0,"PLATI-FDS^FG_PRICE_CHANGE(0,-1AM)":5.14925373134327,"CPALM-FDS^FG_PRICE_CHANGE(0,-1AY)":9.02985074626865,"W-FDS^MAX(FG_PRICE(0,-5AY))":14.2525,"W-FDS^FG_PRICE_CHANGE(0,-1AM)":-0.396039603960385,"BRENT-FDS^FG_PRICE_CHANGE(0,-1AY)":0.0,"COPP-FDS^MAX(FG_PRICE(0,-5AY))":5.795,"COPP-FDS^FG_PRICE_CHANGE(0,-1AM)":1.77442608406344,"TIOS-FDS^FG_PRICE_CHANGE(0,-1AY)":13.2924994627122,"FC0000SA^FG_PRICE(0)":40.80706,"FC0000AE^FG_PRICE(0)":163.99493,"SET-BKK^FG_PRICE(0)":1293.62,"FC0000QA^FG_PRICE(0)":116.32805,"FC0000GR^FG_PRICE(0)":14.622525,"FC0000BR^FG_PRICE(0)":125.27915,"FC0000MX^FG_PRICE(0)":446.58517,"FC0000TW^FG_PRICE(0)":458.28326,"FC0000PL^FG_PRICE(0)":272.73196,"FC0000ID^FG_PRICE(0)":1138.4021,"FC0000CN^FG_PRICE(0)":339.6287,"KSA^FG_PRICE(0)":36.72,"TUR^FG_PRICE_MAVG(0,,,,200)":33.929775,"QAT^FG_PRICE_MAVG(0,,,,60)":19.39453,"USDZAR^FG_PRICE_CHANGE(0,-6AM)":-5.254543,"USDPLN^FG_PRICE_CHANGE(0,-6AM)":-5.5998683,"SET-BKK^P_PRICE_RETURNS_PR('52W',2,-10AY,0,AM)":[-12.597495,-9.031248,-11.378783,-16.104816,-18.019081,-20.881992,-9.743881,-10.492748,-5.8160305,-4.975271,-0.672096,10.247671,2.180612,-0.4467249,7.50854,17.60645,24.977291,21.498537,11.663734,14.730549,10.335803,9.417796,6.780708,0.5584121,16.411102,21.78241,11.558127,11.521185,15.383983,13.512778,16.91072,11.177731,13.911128,10.453951,4.1906595,8.546484,2.1806479,-0.9530008,-2.038151,-3.9531887,-11.41336,-8.722663,-9.594404,-6.0390415,-5.6214213,-3.2524943,5.5249095,-4.1707277,-1.1140943,-3.3804953,-1.7312765,-4.344666,-0.44090748,-6.2496605,-31.499332,-26.117086,-21.168322,-17.266964,-22.359627,-19.010813,-23.540205,-21.68327,-17.826218,-4.5261917,-2.579987,-1.0223627,40.656185,25.495302,20.940388,17.167473,14.760458,14.651716,26.683914,29.071867,22.272514,9.14296,9.0041275,12.652898,5.2617908,8.644366,0.80605745,0.45223236,-0.196141,5.8425903,1.8583179,-5.0412474,0.2971053,0.30280352,0.53321123,-2.256608,-2.8796375,-4.87774,-1.4622748,-4.9742103,-3.598398,-5.369049,-7.2184143,-7.0496798,-14.183289,-15.353668,-16.23277,-16.536999,-13.754261,-12.567777,-12.593341,-15.129471,-10.669684,-15.129889,-8.018118,0.9691,3.9940357,4.8015833,-3.221041,-7.5196085,-15.915132,-19.17243,-11.564392,-14.283544,-15.664559,-2.8682768,-9.001249],"EWZ^FG_TOTAL_RETURNC(-10AY,0,AM)":[-14.488429,7.816601,-4.0502253,-5.1498594,-14.404243,1.6824365,35.263706,7.4159026,3.3452034,-6.3016596,14.630175,11.304914,-2.0893693,5.068171,-8.321583,-0.21538138,13.722181,5.079639,-3.0049682,-0.5387962,7.6381445,-14.821344,8.112216,4.712045,11.500001,0.9204626,-9.190827,3.2449126,8.984089,1.2722611,5.5733323,-6.4041615,-5.3629217,-16.560818,-0.6382704,1.317358,-7.6536655,23.552,0.880599,-0.6675303,12.257719,2.1505475,-0.96110106,-6.8391857,-0.17361045,6.285715,9.677399,-8.072525,0.9391904,-1.7678559,1.3260722,7.0343494,2.5173903,-4.668254,-43.91295,3.6782503,-13.801164,37.44911,2.5424123,0.09742975,-2.3685932,-2.5589883,4.843116,20.819782,3.2856584,-5.358553,-7.604766,0.6909013,9.486877,11.490547,-2.2580624,-6.47372,-6.0803533,-7.3699417,-3.7129462,-0.58327913,1.1823416,12.720966,2.613771,12.526226,-17.203724,2.8751373,-14.379305,22.379494,0.5314112,-2.4564624,-2.3270667,-4.960829,9.883714,-5.4826736,-3.8434148,8.771276,1.3950348,9.055567,0.94578266,-1.4053762,-0.38010478,-4.1971445,7.534027,3.1481385,6.466818,-3.2615006,-2.0168602,-3.9324105,1.0873079,-10.995472,7.0117474,0.9605527,-0.5096853,-3.2786906,-2.2245705,-7.0783734,-7.802689,11.679149,-3.3938468,0.85784197,11.340618,2.400875,-0.42275786,3.1238556,5.7766914],"UAE^FMA_DIV_YLD(NTMA,-10AY,0,AM,\"PORTAGG\",\"MEANR\")":[4.05480255150319,3.81121031950376,4.40348381632682,4.67225779042212,4.62539311301504,4.65105595687221,3.91745828419989,3.88316047495918,4.12922301773981,3.95546556434018,3.89580136334077,3.77743177030132,3.7256832304283,3.75798158165824,3.87497433264577,3.97139355714756,3.95881360133642,4.06370041395673,4.13351713077394,3.98796042359228,3.86803731421877,4.07178304352993,4.06323586881923,3.93872845197669,4.11286251108287,4.17146968406893,4.40735294523302,4.43988372126695,4.31534132704103,4.36623088787693,4.46114367915243,4.77984361813043,5.00639244522247,4.68655172057188,4.87998071708643,4.70876359398125,4.73733900526223,4.90406983789996,4.86845289855282,5.23213452400654,5.13677926837889,5.31234092632601,5.34422945789826,4.97141166676353,5.14294282253743,5.1557633293493,5.10395582576676,5.01418938410076,4.78420984171272,4.70724253149004,4.77689905725253,5.01688015427198,5.30146964765545,5.36379619431509,6.95434570344758,6.40843352040207,5.25997925208243,4.77790644032296,5.16879639480415,5.00167733362003,4.62787908032414,4.6933859218647,5.18753753900435,4.74355602257029,4.60028179373534,4.57703444628565,4.75758244956113,4.5332343766049,4.70336080719626,4.4680271454182,4.7325273323896,4.62208196175466,4.30583387737145,4.38019330682268,3.96535882096803,4.16263235085039,4.43005731679828,4.21012775816243,3.70003314956759,3.44202604063286,4.09544121150835,4.13974131216917,4.53067574103697,4.0266596491503,4.24275853928663,4.43656048462992,4.31850883630876,4.66536287635894,4.87723611142284,4.67480153984242,4.71993998284994,4.54130070036559,4.5012300029093,4.62222969888694,4.34797764232452,4.19043391332053,4.42935579012662,4.50693878482457,4.66906694007135,4.81305423255415,4.5151219884839,4.94168149259347,5.11741151657595,5.46523376547584,5.67912914772319,5.99141205579111,5.71132074465112,5.53011088237529,5.31706231340275,5.40855647932657,5.24551770489436,5.18664247262889,5.49291370252817,5.27030871387023,5.69740845522661,5.99976604178514,5.47326069831235,5.3614683893856,5.06754826555786,4.92007678316229,5.12763814339161],"EWZ^FMA_DIV_YLD(NTMA,-10AY,0,AM,\"PORTAGG\",\"MEANR\")":[4.37171616227155,3.88403155486824,4.02701868537462,4.03294516141694,4.74280550827344,4.45503016170433,3.37013403514173,3.14259249814721,3.3075610663272,3.46436826826673,3.09045098322501,3.02189153580602,3.0990281779194,3.01076445843576,3.20718799260425,3.58585234114615,3.35068185779007,3.32484124329301,3.58711507754529,3.66710803742586,3.47426783770299,3.68077856525863,3.54218544727155,3.41334435669142,3.14958866935912,3.09919013708254,3.49406110306687,3.57448392153934,3.33585135823823,3.45135532805203,3.36161553811406,3.5621756059479,3.71260941200793,4.37492334127443,4.3192286526663,4.38497288216708,4.51377189329176,4.14014293020204,3.97466347598413,3.97685949561617,3.79922940862009,3.49768402967149,3.46129277152891,3.5219949528078,3.48153781843077,3.16291949437975,3.08312638592623,3.28033032390025,3.2620695793969,3.26601528143359,3.33021736610142,3.15453428175167,3.14365594031632,3.03842062035521,5.11875223026825,4.28015048715286,3.91760710032565,3.03881619324996,2.87147652626044,2.88649188017713,3.33488535458736,3.54834957975293,3.54038956234615,3.46276315149988,3.36933693377557,3.85976090146913,4.32017188218409,4.52040058583619,4.94029509717021,4.76497528228564,5.22326307431952,5.83386947213215,6.41993952695734,6.64777649127689,7.58454031675574,7.63242729829824,7.48093371510423,6.871583792025,9.04978166456888,8.59828411528995,9.35558861375198,10.6143515659682,11.6514789890113,10.7859873150157,10.4175361622273,9.77014619915944,8.56933103150495,7.44552612512579,6.92739785193319,6.88195281875182,7.2009433955894,6.6537350816089,6.8621025635346,6.32535760977927,6.30696844653416,6.12490324039529,6.12136089934486,6.35470148775625,6.58197504424407,6.32634645590615,5.83207628064004,6.04030806136652,6.41432046310346,6.33671489901076,6.76668632805541,7.46563496726765,6.73076417451768,6.67750847346845,6.42958762190291,6.4965108882795,6.65154259727327,6.53039623139486,6.94628719170452,7.47552982529402,7.31857883947427,7.36096427250009,6.75377810157122,6.66765862049787,6.75015190188718,6.75592150441633,6.6203828029224],"EPHE^FMA_DIV_YLD(NTMA,-10AY,0,AM,\"PORTAGG\",\"MEANR\")":[2.1024213971822,1.98759208335527,2.06215404938032,2.00748438834588,2.1521359259389,2.04372261787286,1.86043187974265,1.76589057675432,1.78155974634085,1.70578990597474,1.64713307935337,1.60313826580536,1.67170459669174,1.68284405694533,1.78556675902314,1.74588019174467,1.65050449686819,1.63675784673202,1.67459289603591,1.58918492328928,1.55123049851669,1.52248238528889,1.55833557166698,1.58060746493313,1.54454702738148,1.44798968502763,1.45961703374302,1.58676573615714,1.53550079769237,1.58156570654147,1.56934465888627,1.6781645933859,1.7291321006625,1.72769109575501,1.80817627504941,1.72434186921537,1.80752648544205,1.93514785891136,1.94777874201945,1.79147628593669,1.68335833293077,1.66707711920339,1.77645300595125,1.73712667477661,1.8030457673428,1.75022252978353,1.70810228205488,1.82553933867725,1.84118268793955,1.8631303483847,1.82741614426982,1.88816825365956,1.83995695497165,1.89299925121934,2.45106202226211,2.57842327371929,2.3965892993832,2.03401804717421,2.07629733059828,2.10315865234811,2.0926485178897,2.00535383575666,1.6519369331269,1.67222445973283,1.68730530183612,1.77234805569143,1.83901040038906,1.94239540150133,2.06478782509885,1.88410811074026,1.92689753180691,2.04060983671265,1.86682829540748,1.83549045504118,1.75068859747852,1.78498237433417,1.81151651271306,1.8591150591404,1.97267736046724,2.12905579715777,2.36253425828558,2.30070502778753,2.47210823385085,2.30886222780557,2.30835247409948,2.77135698772392,2.57646932770312,2.43047753651311,2.34395285858459,2.37563552773137,2.75129986116813,2.83827325564077,2.83694606826971,3.0176897588188,3.09305207639974,3.10911021905374,2.87694898564692,2.92021451348873,3.11027690692131,3.40652163044503,3.21619512919218,2.91733915798105,2.87437376436732,2.90838351491979,3.02836716678565,3.39734967837131,3.37230616759259,3.3799588265927,3.18991133367748,3.23766969879542,3.34754879704083,3.28080496842541,3.26799572483801,3.48322457635743,3.28164363079523,3.63991479469807,3.49650490966281,3.436137472101,3.59239861824774,3.76486612842891,3.86057535254602],"VNM^FMA_PE(NTMA,-10AY,0,AM,\"PORTAGG\",\"MEANR\")":[13.689150055594,14.1687230349982,14.524023811709,12.226370205928,null,14.1112055803979,15.7133127761966,12.8313154279547,12.6434165719335,12.6603200373731,12.4484425926524,11.7371413078711,11.5627593681617,13.4388196790629,12.6975920254589,12.2729258651307,12.7839238411105,13.2286847437057,13.0884608030298,14.1943524504317,14.9864013364748,14.4941633672111,15.7226834098982,16.0167971919356,15.8872786809966,16.1295568932108,16.355064462693,17.8416965402661,20.5067517453401,19.392861379011,20.6135409072001,21.6098356310692,20.2095779275138,20.0165697041479,16.4333992813247,17.7730805053864,17.7947782123433,15.4276166380788,15.4595485484189,15.9849108853966,14.9776665369359,15.8250818442015,17.3405514069293,18.0765285918125,17.3993137965497,16.8748399375908,16.2744239860196,15.2297078129165,13.9880461654844,14.2746727635999,14.8501950627264,14.6572092603146,14.0689424593441,13.2577776209171,11.8371270014324,13.24997314281,14.5015248453224,15.4823158144056,15.2675996177223,14.9715584785102,15.8038428417147,16.0204932782541,15.6513314409869,16.1552450687299,18.0914559750035,16.9176267924492,16.9332623373403,16.89825975106,16.3041001986611,17.7130975081712,16.6517483714563,16.8584912600391,16.2792685853252,16.2366895555137,16.1185917936053,16.634041260805,15.8719442293012,15.0378831241652,14.3016969150729,14.0721877122216,12.1874148677059,12.6984034662733,10.7402958621366,11.5435576821085,11.1899252057004,10.4707906378414,9.75328163391306,11.4936501159901,11.2315022546207,11.0510363549253,12.5383166145089,13.903412576161,14.3036773931404,14.065056487213,13.4103583378386,14.7412101074785,15.3124539499682,14.0829518642644,13.8337241572335,14.6199161427732,14.3244886702284,14.6712593804664,16.2838122253235,16.3960444262735,15.5491147626222,15.7257704035238,14.6526275364862,13.4170267394684,13.1318261769743,13.7529543406342,13.4647353049207,13.1397663864756,12.396750155045,12.3134396945593,12.9239829096537,12.5710286677089,13.9219915274206,13.9866599672863,15.6696821297402,16.3025754214369,16.6703901558147],"GREK^FMA_PE(NTMA,-10AY,0,AM,\"PORTAGG\",\"MEANR\")":[3.93982969080584,4.07376696207188,4.43751630593448,3.70100163637592,9.52806845242696,7.87327717513449,8.97193403754854,8.54886426794448,10.8385951858344,9.83311946286077,8.76955776546563,8.77468305105581,8.39666439988762,9.10922104057625,8.5795707587211,9.77748815947362,9.51898128850701,8.46488026590253,9.16082911267516,10.9536641766249,13.8288034554469,13.3864460595207,13.0435825726259,12.4646004562117,11.4574428704924,11.8575544985154,11.8837365859588,13.2689974456491,14.4075328570669,14.0725491061662,14.3579026384364,13.8921493459127,14.7902839707537,14.359567836638,14.5757382846167,15.1341829019057,14.2113070527403,12.5395606993708,12.0894915516255,12.414953170025,11.5214592015067,11.6088736271952,12.7429288129675,13.9243263292703,12.9353551844085,13.6369040711105,14.0021465320807,12.5849567436321,13.5620010391553,12.1007286190029,11.5720886982572,11.2478220865037,11.1049889030353,11.0625114410786,6.34996515070849,7.77450282507978,9.64250889237837,13.0293751556559,13.2153505600705,12.2474328081172,12.0930189989282,11.1237313727406,10.2164018438701,11.9414545056119,11.48703901868,11.4092207738401,12.2678128987113,12.2186574840487,6.62727677204596,13.3467133517267,11.8596507756482,11.0308094693028,10.4778248455294,10.4891111308819,11.0699022985034,9.92669415741485,10.2288575926221,10.41044335509,9.13350095968428,10.3645757961408,8.86397743731074,8.93377904132701,7.61251064387614,8.21791560643644,6.98591043670486,6.65287094420027,6.87446370264056,6.65312775417519,6.48127851207003,7.73661827614971,7.34232696160907,7.24694577912474,6.94456046864515,7.74973433948959,8.0907155289278,7.41767893852173,6.83964359877935,6.57183965682792,6.51711289196371,6.62588693787039,6.86175570575105,7.03260922680034,6.93633561011573,6.92974942124849,7.24679330003187,7.14196799947507,7.14119520400584,6.78029661989778,6.7923440441222,6.709408536146,6.86038410435943,7.05861972807043,7.28669123895508,7.43771331281458,7.74528570417171,7.12561296572615,8.05374117447146,8.45383573823367,8.91037733005252,9.34522401087204,8.98372624959132],"QAT^FMA_PE(LTMA,-10AY,0,AM,\"PORTAGG\",\"MEANR\")":[14.4095595416807,14.1645237905897,12.9179219691142,11.9629294527282,11.2042208177658,11.7515449416159,12.1133179039989,12.1902164870018,12.1504062895841,12.2539148515918,12.4306311655539,13.1153864692954,13.1214904751831,13.3237320733676,13.1442929870235,13.9582359847731,14.7908841951693,14.5857171295782,14.8016153356777,14.7358842222905,14.6498988853707,14.1167349234784,14.0074098981345,14.1308108011499,13.0164376169453,12.7752702181994,12.4814660894642,12.7620269784058,13.7047650128678,13.369777851634,12.7624747961969,12.7318887360695,12.5025592095958,12.6431935889611,12.5323511543312,13.1891877387983,13.3448739689305,13.2214480010474,13.7802800425401,14.0133441875196,14.4982338785301,13.90868440661,13.5033974863336,13.6042917375303,13.4997135062627,13.8067626200429,13.8698677738992,13.3492863575119,13.9417436473719,14.0095474897698,14.0839142788539,14.2586704106038,14.7031939224957,14.2666971662374,13.5229190974184,13.7204125232888,14.1316454052159,14.7291339804532,15.0173148199089,15.5210949533668,15.5204107388526,16.462709069852,16.6972540070139,16.5988012083405,17.4885732557857,16.9280801770356,16.8098416414637,16.6315739535284,16.449859905101,16.0418317965788,15.7408221216396,15.5255385786164,15.3298397832705,15.5204501936099,15.7073136223308,15.0531064161285,15.2345979239646,16.2986375607756,16.3052222058709,16.0972648404831,15.6227423847977,15.1504464924136,14.5881703731532,15.5258319743357,14.7545626581801,14.3520302516924,14.0215100983051,12.7935247591357,12.3775583650644,11.8217366526955,11.8337161309594,11.7189557529979,11.8964306883412,11.7415196551909,11.7390935627868,12.1592676836381,11.741177810201,11.5207637670956,11.506025830909,11.081929534396,11.8077639685344,11.1447061303021,11.4530837727585,11.2848080065411,11.0914712132693,10.9088000365647,11.0924900476472,11.1252387085327,11.356386656977,11.5076277153371,11.3605082743573,11.4200626051217,11.2424388697901,11.4494739283615,11.3070596551911,11.2023813480542,11.3702545142795,11.3916105674562,11.5329421661939,11.9903948524993,11.8818231502121],"EWY^FMA_PE(LTMA,-10AY,0,AM,\"PORTAGG\",\"MEANR\")":[10.7095550328909,11.0708384765666,11.305684795398,10.4716071522201,9.70235451902479,10.1128939524871,10.6072059206048,10.6425954638584,10.4904017633971,10.5659713111807,10.4875863587006,10.5690759384992,10.5377616680063,10.7020718109419,10.6739301786575,11.0962690613765,11.3883958423354,11.6553899255292,11.6051346709182,11.2927942692402,11.1839496884041,11.0472624319336,10.8866332571224,10.4381305037991,10.3624736181939,10.6102772902253,10.4562386317666,10.1085149618776,10.4100719058274,10.3486065692474,10.5424788667479,10.3556518073255,10.2391610894007,10.1307033027537,9.66287455108959,9.46903991252104,9.28394818973547,8.87578076696753,8.54528200376742,8.39575878969328,8.48083891249742,9.73770425689897,10.0127963420585,10.4252251576081,10.4461813390757,10.7822047936033,11.1868379468767,11.1113329370887,11.8333117590911,12.1528741631091,13.4404475614616,13.9465224742909,14.6940502818374,16.2913525649662,14.8256509423024,14.6570490006157,14.8841571500675,15.3780184237071,15.4576946385564,16.5436272597217,16.2481720344473,16.1882761592864,16.5804990863998,18.7907978431965,21.7696695580861,21.3755153869458,20.2391760423616,19.4908893068555,17.9612189024287,17.1754349309095,16.1383976538044,14.828310384279,13.7557706162088,12.1710949815675,11.1385221025713,10.3305624386034,9.63441549159745,9.35797694809728,9.27418893919459,9.27153710678071,9.06396426772136,9.18638914758872,8.84149874978439,9.12838238986365,8.73023054659358,8.4795963275378,10.0060200750088,9.77658569375483,10.0752743993681,10.8277455041942,11.0797237773635,11.9400224115484,12.1037598759609,12.6344540117347,12.6859875904866,13.0366548528658,13.4453113023244,13.6806970113803,13.7723484091696,14.7025407559929,14.7865907539242,16.3583749551094,16.14668946592,15.5712811866267,14.9817810225688,14.3570796149972,13.9308820205832,12.6681902255792,11.8530998379043,11.5181919338695,10.7252737115802,10.1074954929489,9.94333388010378,10.2868346602984,10.0711638493375,9.78893479230345,9.77218794815363,10.1347318277363,10.6706878874661,10.7561577151802,11.2186099862768],"EPHE^FMA_PE(LTMA,-10AY,0,AM,\"PORTAGG\",\"MEANR\")":[18.8294023149253,19.2867526553175,18.5283375511907,17.9527184277684,16.4803699633101,17.1990730339448,16.7612554646083,17.0241958574623,16.8906897609347,17.2663797124929,17.9115566831758,18.4152543073338,18.2667040632533,17.5431841854098,16.6468610925541,16.8345156193696,18.0923543946137,18.0196968149294,17.8236819729801,18.0275513415866,18.134806813199,18.332435438031,17.9842996866738,17.7228183443118,18.4180712015991,19.29584010295,19.7261645724278,19.1968426131952,20.2587352539303,19.253982371128,19.3179799776705,18.921387676777,18.6816804659829,18.5555359658532,17.7201131678056,18.0855972030202,16.8166357392573,15.9883057991846,15.4661936817306,16.4511990689173,17.5151428752928,17.5169779462488,16.7608250604029,16.7164322080323,16.5432027165877,16.7377995255494,16.7774285565105,16.3162896868334,15.4980447963252,15.1653521469171,15.2266816696419,14.8760325963833,14.8344334513372,14.0496641660428,12.5662921137401,12.4884808192561,13.2022024589073,15.3137353127223,15.7799876747742,16.9594056077361,18.5854906859737,19.7057776069184,24.1761736477443,24.988773161948,25.873831997291,24.8433325087646,22.7185767519862,21.9234086275926,21.1883816647923,21.7389785851598,21.1467780643566,20.1347325362005,20.6704457550416,20.8142241547736,20.983866326834,19.9650128489108,19.5224927967052,19.3521866627899,19.1247932419874,18.5801363619071,17.903835856367,17.4811015731452,16.7079289320982,16.5609000362089,15.9877559790762,14.0325977881112,13.9495174859477,14.0971594145467,14.3375344699913,14.1825775532779,13.2097106896923,13.0072022717058,12.8067531196795,12.2114591460136,11.8977810141845,11.5132125711981,11.2630997418557,11.1657366510442,10.6653254764302,9.80867062816522,10.1647384598037,10.3723923047462,10.6280353945508,10.3998127695337,10.2710125316321,10.0312776271625,10.2398654735221,10.1241340623071,10.5739785186148,10.7372261843547,10.2159637494941,10.5319861613013,10.4015834199849,9.74896627253883,9.77829469722137,9.54262551539297,9.73989470694215,9.75588829168924,9.72101595198542,9.57325771146614,9.3085606732371],"WL-FDS^FG_PRICE_CHANGE(0,-6AM)":-9.00225056264067,"NI-FDS^FG_PRICE_CHANGE(0,-6AM)":-7.80680437424058,"CPALM-FDS^FG_PRICE_CHANGE(0,-6AM)":-7.90081949989494,"BRENT-FDS^FG_PRICE_CHANGE(0,-6AM)":0.0,"TIOS-FDS^FG_PRICE_CHANGE(0,-6AM)":3.93335962145112,"FTSEWIVNXXXX^FG_PRICE(0)":562.04882609,"FC0000TR^FG_PRICE(0)":225.38976,"FC0000IN^FG_PRICE(0)":1343.2207,"FC0000ZA^FG_PRICE(0)":453.3585,"FC0000KR^FG_PRICE(0)":562.1949,"FC0000PE^FG_PRICE(0)":949.5113,"FC0000PH^FG_PRICE(0)":335.42776,"FC0000CL^FG_PRICE(0)":265.33044,"UAE^FG_PRICE_MAVG(0,,,,200)":17.798786,"SET-BKK^FG_PRICE_MAVG(0,,,,60)":1198.4073,"MCHI^FG_PRICE_MAVG(0,,,,30)":60.311333,"INDA^FG_PRICE_MAVG(0,,,,30)":52.77833,"GREK^FG_PRICE_MAVG(0,,,,30)":64.45747,"EZA^FG_PRICE_MAVG(0,,,,30)":57.485332,"EWZ^FG_PRICE_MAVG(0,,,,30)":28.498667,"USDBRL^FG_PRICE_CHANGE(0,-6AM)":-7.8787384,"USDPLN^FG_COMPANY_NAME":"Polish Zloty per U.S. Dollar","EZA^P_PRICE_RETURNS_PR('52W',2,-10AY,0,AM)":[-19.35454,-2.9285848,-19.18289,-29.039806,-35.12959,-33.545494,-20.107292,-21.954853,-24.19998,-16.334682,-10.497027,4.411769,6.450069,-6.6671133,-5.9575915,30.167866,39.83668,34.057404,19.250631,10.46611,22.898245,17.515707,7.561898,0.0674963,14.308035,18.743504,17.369997,15.265512,28.82105,24.551641,34.436214,20.962883,16.835463,4.2141914,5.705321,-2.6522338,-14.843803,-16.321194,-12.888413,-10.603756,-17.778778,-18.242067,-26.038033,-12.566477,-13.571912,-7.716298,-3.8926482,-12.035561,5.166352,10.762262,5.5731654,1.0276914,-1.2399793,-1.3451874,-33.472622,-38.4515,-36.472183,-23.142242,-22.351473,-11.887037,-15.597778,-14.460838,-7.7580395,-1.0997713,-3.0022502,11.233544,67.19896,71.96452,68.43058,58.487858,35.45556,36.59787,31.115997,31.84402,20.493149,8.22097,17.78307,7.2432876,5.9047103,12.287164,-10.592651,-15.456068,-12.577015,-1.3016939,-8.49275,-21.490717,-5.9883356,-2.7277827,-3.3637643,-12.601185,-20.447147,-19.963455,-7.8602133,-4.2047024,4.7938585,-6.76896,-3.634119,7.964134,-7.621914,-5.808544,-13.857878,-7.877821,-0.9577036,-2.7188659,7.4516177,3.6497593,10.956383,10.975671,21.61187,31.160557,24.978697,29.027891,12.715614,27.166069,26.141024,19.921219,26.257431,41.262543,26.205826,39.562214,39.575504],"EWW^FG_TOTAL_RETURNC(-10AY,0,AM)":[-5.6020317,5.3179145,-2.2868633,-7.7326355,-4.657465,-2.397412,13.454306,2.5355935,-2.0353794,-4.6407757,4.7940016,4.1085124,-6.6087604,2.062273,-14.144212,6.622052,-8.630383,10.920774,1.9948483,8.075714,1.3426781,2.8993845,5.6889772,-0.017857552,0.41065216,-6.7567644,-5.129671,-0.60301423,3.561139,-0.13809204,2.844727,2.5931597,-9.998131,-6.864989,14.121056,-1.6256928,1.551795,-3.3339977,-14.801889,-1.9758999,9.811902,-0.63261986,-3.228736,9.281004,-4.1281404,0.7400751,-1.1647165,-9.23925,8.381867,3.0841112,-0.29464364,2.6369572,3.7225246,3.1687856,-30.777264,-14.699668,5.7324767,10.609102,-4.1464863,7.446134,-1.0321379,5.959475,7.395947,10.761976,6.663382,-4.686099,3.1051636,2.5781393,2.3354053,8.077836,-3.0198634,2.5705457,1.8948555,-3.379321,0.95198154,-1.4350057,8.39839,-2.0821154,-2.3251176,8.0773115,-9.356171,-0.026535988,-4.788023,7.7979684,-1.8701196,-4.41885,17.462753,-2.9099047,10.753071,-0.31864047,1.1898398,4.6156526,4.2106986,1.551044,1.4851451,-2.360344,-3.3843637,-7.589656,6.516242,9.320461,4.439628,1.7935276,-2.9760182,2.8841734,1.5574098,-18.247055,11.241221,-11.206472,-1.9332528,2.4177074,-8.153254,1.7595887,-5.495751,10.118794,-1.7915606,-0.58846474,14.127863,6.448829,-0.57024956,3.6587358,6.080544],"EIDO^FMA_DIV_YLD(NTMA,-10AY,0,AM,\"PORTAGG\",\"MEANR\")":[2.74823529765569,2.53697695855207,2.60869191108997,2.60414686915988,2.53130473189124,2.42737578055174,2.38602637910647,2.39668591093381,2.41750536029039,2.38550732231453,2.2276144876897,2.15819790513306,2.25591807249014,2.26560832636404,2.4057798663856,2.43121563723436,2.44052173808923,2.42000269524997,2.46676551582942,2.40635298557736,2.48874387503843,2.54675967434639,2.55066830820265,2.57002595515021,2.59119911715656,2.55332072411578,2.59443551457898,2.64953867566145,2.51214813977289,2.48399585052641,2.52240218301332,2.65572831147882,2.95657629058304,2.9798882223382,3.08681029456225,2.92828899398241,3.11825483051497,3.09240089233836,3.08505978665396,2.86656690178495,2.80203712036918,2.83467829640704,2.8723335209988,2.84712902168397,2.97413855510859,2.82775913314263,2.72190175587604,2.81797458303352,2.77974263637938,2.86195187224226,2.77596798592874,2.87135299797152,2.7417166651884,2.89133710372558,3.81345982858287,3.93599651472168,3.85927415940143,3.30133186718178,2.92421454326958,2.80089692693066,2.95958555247025,2.94996189756832,2.62595817242845,2.40842723953363,2.3335027713244,2.56166858622939,2.61239179017175,2.8783617241203,2.9025276988594,2.92888530908013,3.20553534840415,3.2038312813317,3.20144253826551,3.05300113862827,3.05909945283574,3.23414550135789,3.26135156739754,3.22047962789798,3.40021943465868,3.55731754618679,3.79390128739696,3.77919391189895,4.03452608487378,3.89984645473686,3.80482250637048,4.01934929596118,4.10895435176053,4.28317677863106,4.51656639585703,4.36668716853497,4.50729550255808,4.59639746548148,4.79659716641877,4.70131739401736,4.58501232473001,4.4070177545298,4.48609723741185,4.460127352875,4.53723171055399,4.65131791671917,4.33056969439627,4.34508921322217,4.34358816415334,4.55007986311086,4.95207952397189,5.10703539298087,4.6695891799399,4.66095157251668,4.41927127358396,4.54379428288498,4.82015075402001,5.03353322022609,5.34349165604338,5.63072674014535,5.69513203654166,5.99100754732206,5.70811257108416,5.51978087552517,5.77031698682101,5.42062404837311,5.63419125180458],"EPU^FMA_PE(NTMA,-10AY,0,AM,\"PORTAGG\",\"MEANR\")":[11.2968842046307,12.0653903368416,7.74268276482581,7.38953393132571,11.1970392063891,13.7536641994313,14.8167361929867,16.1718339388381,15.0780356702062,14.4065036681528,14.327398283773,14.5877483216097,13.990963750509,12.7985643241335,11.7826345419832,11.4580771252374,12.0336045979594,13.680164753412,12.9191561255992,12.1599803728506,12.0069001331464,11.8877060371485,12.1463633717566,12.6989099183047,13.1128249876881,13.1067158606431,13.0785455228169,12.3554593125403,14.0259735028596,12.9229327676437,13.868886289141,13.919684142833,13.6586151633951,14.2883084432261,13.1294885570578,14.0433289283248,12.5382955572817,13.1218107139205,12.8634896753333,13.2754442416861,13.8022394890502,15.5492221789341,15.5450729630124,15.343752470848,13.4642005692872,13.3057028628414,13.8210840270069,14.1737904891997,14.0676483480058,13.6940008954691,13.7279268855004,14.0229360612771,14.5193854498351,14.5043226464418,10.9360450932354,10.3993858018848,14.3729243092331,17.9127018580989,19.6844941183939,20.4547561721262,21.1045547615758,19.5431834616397,17.281921676358,15.8954252551672,14.6057563617949,15.3222321245175,14.7046100956539,11.8996565340179,11.9656598379382,9.41731266755468,9.53499323208718,8.53737581947969,8.96919590301013,9.74366874356201,10.1048093768908,9.80986498939382,11.37020911283,10.9760106192186,11.5460054486514,10.0990492983335,7.59969777379401,8.05995306106391,6.93601651400942,7.79292374604546,7.98775375155082,8.30239801149822,9.87541519053903,9.28533372674629,9.9903611504222,9.69676339846742,9.42216126988958,9.77460947331464,9.53001004856362,9.7218484601036,10.112578645255,10.6879533168945,9.9260948637294,9.28171212370088,9.56960737342702,10.3201958675828,11.4569495173914,11.6313359489087,12.2626683396565,12.9313314659378,13.1891060119464,11.3121169050445,11.4338015797146,10.2643333267852,10.5269347160461,11.4758273381671,10.8443513740452,10.7024707780304,10.0035778494581,10.4849469598381,10.5352609423506,10.4406676785284,10.8460752893981,11.5472603022017,11.4894896576011,11.8997650344695,12.5969118522665],"ECH^JULIAN(FMA_DIV_YLD(NTMA,-10AY,0,AM,\"PORTAGG\",\"MEANR\").DATES)":[42258,42289,42320,42349,42381,42412,42440,42472,42502,42531,42563,42594,42625,42655,42685,42716,42747,42776,42804,42837,42867,42898,42928,42958,42990,43020,43049,43081,43112,43143,43171,43202,43231,43263,43293,43322,43355,43385,43416,43446,43476,43508,43536,43567,43595,43628,43658,43689,43720,43749,43781,43811,43840,43873,43902,43930,43963,43994,44022,44055,44085,44116,44147,44176,44208,44239,44267,44298,44328,44358,44389,44420,44449,44481,44512,44540,44573,44603,44631,44663,44693,44722,44754,44785,44816,44846,44876,44907,44938,44967,44995,45028,45058,45089,45119,45149,45181,45211,45240,45272,45303,45334,45363,45394,45422,45455,45485,45516,45547,45576,45608,45638,45667,45700,45728,45758,45789,45820,45849,45881,45911],"MCHI^FMA_PE(LTMA,-10AY,0,AM,\"PORTAGG\",\"MEANR\")":[9.82745110660852,10.2514747008887,10.305936323883,9.61633291508505,9.64905173385658,8.88895106541258,9.39227764919092,9.59058943717165,9.54078560054246,10.2614695916338,10.7238900019406,11.6285740448091,12.267683391444,12.7877268056607,12.7131141807078,13.1019782040191,13.5508514317955,14.0425366637057,14.0150343223015,13.8595940541545,14.0210789977721,14.0687878407217,14.1706510164003,14.3718946315335,14.6553133025401,15.1227613805607,15.5044643185864,15.0393447438074,16.2357375370667,14.6721412296632,15.3670809306409,14.989246406246,14.8557424155563,14.8006353373553,14.1596549702047,13.8936318327587,12.9079947543954,12.3891802374179,12.0504017905945,12.0934109514747,11.7353759737251,12.6957747579109,12.8421342170799,12.9562435217676,12.6972331843306,12.4771268442782,12.580637725126,12.2118239535112,12.7007847024752,12.4253401346841,12.5978649207464,13.1415353766125,14.0656760099163,13.8580805143603,12.7715369875463,12.9374752708245,13.1887232003164,13.7916432416284,15.1686482690429,15.2053277567823,15.6183087731327,16.7354542776724,17.1690851642398,17.6521347404653,19.5679672793279,22.0006870243002,19.671626907974,19.2653792190043,18.6858041385749,18.8239558250783,18.128047582715,17.2357977145128,16.9558254929595,16.0524934769869,15.8246888595514,14.8861935149368,14.5300468929326,14.1167389209325,12.7143663634526,12.6307925642472,12.3251058126644,12.9817520324426,12.8082122027486,12.4254380105608,12.4305812795233,11.0442288302584,11.2585296415065,12.3110537037085,13.4571649057068,13.1399794528488,12.2775140933136,12.257990516448,11.9998937121825,11.8761397954775,11.8229025911799,11.8948723550747,11.7298328525728,11.6281255444682,11.2244031116574,10.6732522192103,10.454806216883,10.0671744707931,10.4941596345814,10.4135125393872,10.8034733651556,10.5432954664626,10.5477848192511,10.1234860154971,9.73513851632097,11.5700452783517,10.9297154037771,11.2453425426877,10.3721335381996,11.9065879219307,12.227286132145,11.8721154557131,12.1745135359362,12.2417088669435,12.3086068248474,12.8562107159545,13.9634732554039],"EIDO^FMA_PE(LTMA,-10AY,0,AM,\"PORTAGG\",\"MEANR\")":[15.8151275113931,16.7014304970703,16.0621681276662,15.5715886353017,15.9556904803438,16.5719263892883,16.8198694954171,16.6597025462724,16.420612453426,16.5200196835604,17.1118698948546,17.8831395950407,17.5799167510761,18.0804605915337,17.2985041794926,17.6562580630038,17.7630089246091,17.5965285651598,17.459468408455,17.4348259227103,17.41720500236,17.2269617336599,17.3136631915147,17.1500131311223,17.2134073115495,17.4031074544598,17.2311807824082,17.0940412976769,18.0602167176276,17.6483116523749,17.5776059288341,17.3064286215908,16.7211987774412,16.2882473991398,15.7687292225764,16.1974836355422,15.2932371999315,15.1713077560018,14.8768642079507,15.4453950368317,16.1522233790703,16.0405946425826,15.8331567843309,15.6644852194799,15.3394758398587,15.435867147503,15.628668930108,15.8785255222795,16.0606757848257,15.587933867587,16.0868309716002,16.2182119453635,17.1866257321229,16.5666591216096,14.6852957903542,14.3071305599318,14.3389277091583,16.106319261377,17.0921860619906,18.2491456998169,18.2726717270343,19.1438343787606,21.6560714555348,24.6254193907643,26.014400944057,24.4423559442266,23.8768599338698,22.9127923983163,22.2515745468672,21.7857038643505,20.497644775112,19.9551764586464,19.5439567143216,19.3428448346371,18.3293984704676,17.4198719097111,16.9616677849436,17.2685373773823,17.3520706425509,17.1045701648993,16.255583427933,15.8641515744802,14.9947160983686,14.9966912824459,14.682102992839,13.8028925846649,13.6315434446758,12.6783924928828,11.9588079385313,12.4620333004045,12.0070002165795,12.1186482447208,12.0856080888241,13.0439243983177,13.1077824888295,13.4706944867868,13.557591011104,13.4088064645444,12.9634926516225,13.2032869517718,14.1774470110365,14.1509859449166,14.0141650000366,13.7906365299819,13.3793516672161,13.2412674338213,13.5500135521509,13.5342034858012,14.3645371554722,14.2587898862526,13.3775032943891,12.5086162560623,11.6926955823864,11.2558160025633,10.3525603282773,10.265408291075,10.5910775202742,10.9455730331743,10.9783159420981,12.098040823495,12.188270251304],"DDR3512M-FDS^FG_PRICE(0)/MAX(FG_PRICE(0,-1AY))":0.957683746136738,"DDR3512M-FDS^FG_PRICE_MAVG(0,,,,30)":1.6937082,"WL-FDS^FG_PRICE_CHANGE(0,-3AM)":4.05318464507827,"PASP-FDS^FG_PRICE(0)/MAX(FG_PRICE(0,-1AY))":0.937404580152672,"USDKRW^FG_PRICE_CHANGE(0,-6AM)":-4.294628,"USDPHP^FG_PRICE_CHANGE(0,-6AM)":-0.4662335,"FC0000AE^FMA_EPS(NTMA,-20AY,0,CY,,\"PORTAGG\",\"MEANR\")":[null,9.51942202383999,6.27417255991747,8.02074819362704,5.61305265783873,4.48773354464463,4.36276532972229,4.57776089413252,5.61852556037871,6.62765839680209,6.49328499289418,6.08610782877682,7.11967239035059,7.13788542966966,7.02059333437227,5.13636156895019,7.54796853792673,11.4000453073335,11.0560462820122,11.6556957324199],"EWW^P_PRICE_RETURNS_PR('52W',2,-10AY,0,AM)":[-25.55021,-16.247118,-17.803001,-13.330203,-18.917524,-21.426874,-7.2252274,-10.078955,-10.849839,-13.373113,-9.0306225,-1.1072993,-2.1619499,-5.1863728,-17.44923,-3.7310362,-7.742566,4.4763446,-4.0786448,-0.65098405,2.7748227,10.901344,11.848474,7.3747873,15.488815,5.509603,14.319277,8.687365,23.189617,10.907531,11.8316765,6.1585903,-5.612403,-14.667493,-7.8594923,-8.639842,-8.310908,-4.9451885,-14.636212,-15.815269,-8.955908,-11.176098,-16.421562,-10.973251,-6.123781,2.5768638,-11.162644,-18.0381,-12.525595,-6.352478,9.166026,14.303207,7.503283,12.095106,-19.815773,-37.492073,-30.974072,-24.211926,-25.90233,-12.985903,-20.33918,-18.327606,-12.027961,-3.9361954,-2.3721278,-9.805149,34.34249,61.55391,56.363358,60.60891,54.580772,47.56634,54.79033,38.54016,30.227507,14.962935,17.772018,21.791767,14.096737,20.761955,6.965184,-1.1559069,-2.8597057,2.0909667,-1.6812563,-2.739054,13.423824,11.474633,13.896143,17.299402,19.949066,16.272545,33.675312,35.78471,44.731068,33.45095,29.069483,24.787724,14.1809225,27.413105,20.149946,22.695827,17.644596,15.697479,11.37122,-9.2300415,-0.50405264,-9.518355,-8.159375,-0.124669075,-12.231797,-18.30206,-25.148952,-20.027906,-19.051617,-23.207628,-12.102514,14.449501,4.376459,19.423317,29.182316],"EPOL^FG_TOTAL_RETURNC(-10AY,0,AM)":[-0.49128532,-1.3689399,-10.534704,-12.461853,-0.9395242,3.8049936,8.877444,1.998949,-8.329034,-2.4472535,-1.7850041,11.712766,-5.6375146,1.4517069,-3.8525105,3.1482577,8.851183,9.511435,0.7593751,1.9312263,9.981513,0.3781557,3.9089918,3.1123757,7.5656652,0.29155016,-2.8343022,-1.7202675,10.138357,-3.9494455,-1.681292,-2.825278,-4.667175,-5.337077,-4.3731155,1.9077182,0.17414093,-1.8252909,-1.5936255,4.723346,3.4686208,-0.84139705,-2.2910416,2.996087,-7.6306877,4.9749017,1.8315554,-10.607356,2.5837421,-1.6791046,4.1745663,-4.4171214,4.506409,-4.1997194,-37.944473,12.715853,1.6713142,18.49314,-0.95577836,8.313692,-5.3347945,-4.6578465,1.3872147,14.098751,4.5033693,-3.961891,0.36553144,0.3121853,5.6016564,8.691907,-1.1780679,1.054573,4.3557167,2.6956558,-4.3607116,-7.613987,11.922752,-12.115973,-15.706545,6.7172885,-21.893818,6.496477,-12.4170065,13.040185,-12.407774,-17.917305,36.753727,4.092777,13.156784,-7.3070107,-1.7164648,5.6921124,8.690333,4.842341,8.431792,0.04953146,-12.623769,0.6232381,13.851345,11.325431,-1.1919141,4.442382,5.6269407,-2.558726,6.3495517,-2.885729,8.152866,-8.716136,1.5053749,1.1440754,-7.4151697,2.03619,-1.9548893,20.629692,5.843401,0.29444695,11.926603,0.4262209,6.129575,6.3849807,-5.0309],"TUR^FMA_DIV_YLD(NTMA,-10AY,0,AM,\"PORTAGG\",\"MEANR\")":[3.50509304840743,3.16498538483339,3.11354218353894,3.6688628393743,3.57871123790253,3.65192824621307,3.20819666645463,3.21369054722403,3.44367686042057,3.56039383367256,3.40342508277038,3.41897408216017,3.54205599397325,3.62186226798229,3.71036696808639,3.86823306319465,3.71378991852784,3.54195983625428,3.51467821634384,3.61346402689059,3.68729271935752,3.56456504734495,3.54491867367374,3.77213119377245,3.87050415347481,4.1803035400442,4.19240755619032,4.22105808706349,4.11302263911219,4.18275926581208,4.24198754707836,4.76831498974347,5.22725002946965,5.52039716251312,5.83039988278498,5.49996029430951,5.8399061218122,5.40074177291921,5.45171218248798,5.52613340394834,5.25030299921579,4.44764780854821,4.55527755495275,5.03989429109981,5.45237963195391,4.97589027009482,4.61105489817169,4.70989251783579,4.90946224853143,5.20508970760936,4.53169585812679,4.48291810769043,4.42968103353851,4.30963653420914,6.2326822332618,6.18431405396723,5.0021896433774,4.00837046891077,4.0691417109536,4.9059537022185,5.21159449085623,5.00060049188538,4.61506966192219,null,3.92461088110816,4.51123915771376,5.33553540190542,6.4631899011468,6.41833435841589,6.43866544201919,6.8327447155325,6.73208159097287,7.20745564585187,7.45396306219976,6.29687368774948,5.27020127283076,5.64891292934593,6.59368984515639,7.06133619095109,6.11746801249469,6.70190802764005,6.76829934642202,7.4890419976541,6.40690459491543,5.19375563152122,5.81248691664208,5.69609319555533,5.40936909953019,5.62382016213725,7.05588188841873,6.00091261620571,6.22989397215527,5.98251008982888,5.80086800021477,5.19703655388404,4.49356170603268,4.33136959480741,4.5131035491233,5.29756787015214,5.78702230060538,5.07657799169408,4.63817086412621,4.80132011774988,4.4411278780009,4.6962201358384,4.67243005008146,4.48427988006784,4.79806023968417,4.75220175198555,5.19320890511573,4.50621038449849,3.52891014618102,3.61883575728021,3.6450416282053,3.67413425192514,4.31841445745503,4.42652688768554,4.48943015507292,4.33987265468473,4.17459067722951,5.31755264267564],"EWY^FMA_DIV_YLD(NTMA,-10AY,0,AM,\"PORTAGG\",\"MEANR\")":[1.83961314890066,1.72990758495895,1.8660384235028,1.9380925942411,2.04397601015039,2.03525749027914,1.92370457521611,1.93058834290995,1.97643835957472,1.93156845943155,1.95938309394035,1.89227041553592,1.9251240357538,1.91786437155195,1.98729949155246,1.94116522050299,1.92905994112919,1.9319865848551,1.92304211320381,1.95476837604818,1.82743434348034,1.77671367521856,1.77061053479094,1.86536612077478,1.8346853685224,1.7259498629171,1.95580296298037,2.04968413852263,2.01784460328874,2.18455964515319,2.16068296420818,2.23130951356334,2.22272349348488,2.20693007644871,2.39660139618211,2.40340861374535,2.43552511921665,2.55433660659001,2.60787003258575,2.60114741887209,2.62521795884274,2.47210253746884,2.52697299692514,2.44473969315794,2.55121512035095,2.53483673174921,2.53233775905414,2.69630192512117,2.52956632518103,2.52932297580699,2.40588854444926,2.38608093817228,2.32323057199579,2.23414222263837,2.99568372200892,2.96445554078483,2.79428157761302,2.57320922966993,2.55554646063635,2.25775644689828,2.35748039812196,2.32717573786388,2.28759863630321,2.04862079949579,1.80889019883531,1.81608434722899,1.83424567588054,1.8485817545454,1.91779884149146,1.8548331232933,1.87059643789162,1.96137226297011,2.05050548253095,2.21073967590794,2.19566772548239,2.14560097184069,2.16782582217669,2.41631407231078,2.59144625047217,2.58635211176254,2.64721214211846,2.62257871637216,2.9687088983737,2.74741463860502,2.94316784511686,3.07882078149768,2.72414728888394,2.83964584882425,2.84667434579655,2.76950111294687,2.83309067456394,2.59636662804184,2.71841016326597,2.55656508289275,2.64672764419992,2.66758522450997,2.67290557171118,2.77074208867746,2.80563122827365,2.61228878704248,2.64439130494837,2.49525952409385,2.46086916215068,2.43763017406332,2.45535946056962,2.46587254020073,2.34361467785157,2.64735243457304,2.75038786485208,2.71723267660965,2.88271747110663,2.83300292353779,2.78092888934523,2.81563457906973,2.77372611361983,2.96792394300505,2.79068288975592,2.53453960926748,2.31528005322019,2.31123137854149,2.1762373499769],"TUR^FMA_PE(NTMA,-10AY,0,AM,\"PORTAGG\",\"MEANR\")":[8.42700048526148,9.33403508651637,9.60974788623059,8.04448966579304,8.06300504739434,8.03076307577816,8.86390318662832,9.12380826726447,8.53427935893144,8.3630144731322,8.74228416839105,8.45975384108362,8.37738545488386,8.32239981704278,7.66497518727666,7.550657457204,7.93990091298794,8.49940923022702,8.49941116184729,8.44592112205772,8.58628646805257,8.69475449762787,8.79495422358123,8.56552121065346,8.55861591125753,8.15929250320395,8.22204843955991,7.96645964563146,8.10137757945758,7.93988149018908,8.07193208189366,7.34905106495867,6.69288725277535,6.28444114136626,5.81817498215914,6.08862477627734,5.84419862258073,6.05369672951014,5.57372126333352,5.85033180270259,6.07334342603234,7.15744879817147,7.18582757732338,6.24870912550477,5.73617572916522,6.05528954252389,6.26591977795541,6.40834841555154,6.43489028807192,6.11269400891967,6.30633586138176,6.3732021978602,6.63338500109747,6.65627222110326,5.38984012089516,5.58824276698308,6.72930604067696,8.46863257878778,8.53280128707444,7.98392896241965,7.82197258258474,7.90100247259603,8.38767065024756,8.05904884175421,8.32719644236602,7.73102346710503,7.28876026428846,6.25586018090402,6.26760849305274,6.15967716772383,5.56543648556041,5.61206956129107,5.33139289522987,5.15383832040119,5.63343317170124,6.45604983689976,5.92598480580227,4.68633464048962,4.42337918459676,5.10581058979918,4.30697617929094,4.75197344276952,4.23630954964149,4.36635611737715,5.135429246956,4.6777913702085,5.30152498375447,5.63479214087221,5.16413642144674,4.51369485996206,5.20396627489996,4.84521106005488,4.45126039867174,4.97271828433163,5.45851771580269,6.16896958573605,6.10723191543994,5.87322163527287,4.80981926436546,4.61628012950008,4.73200428679465,5.32541033352494,5.19826965606224,5.57777906084512,5.67392955075571,5.71578127584508,6.33073210942545,5.58428087449322,5.70061849486321,5.38827363624778,6.01000509994465,6.89359095175786,6.61876939862246,6.5506029425961,7.04139379122225,6.19078990732835,6.28393082823135,6.13148467208386,6.94135358195206,7.26401559909161,6.59279691194164],"EZA^FMA_PE(NTMA,-10AY,0,AM,\"PORTAGG\",\"MEANR\")":[14.8020275421079,16.0367582677364,15.280798759092,13.2011790229771,13.3800764271279,13.7753518739223,14.4240035282964,14.9810814290953,14.1476879468583,14.8789805079684,15.0511110766481,15.9158521618662,14.9637416810255,14.55038172394,13.7633264079708,14.2865539346271,14.9701021102911,15.157141189483,15.5966466331467,15.9554251076859,16.2437575673658,15.0115768825646,15.1701610951399,15.6294480816336,15.3656010463561,15.5712098302473,15.5218494584122,14.078086648283,14.9065478088539,14.3412601247121,15.4791637816031,15.1572672209787,15.307911884502,14.4124058929658,14.0276983432499,13.6774057733164,12.9134747298679,12.349881143335,12.1275501938536,12.5043224013111,12.9885215627396,12.9334788804637,12.9036332731372,13.5467283092033,13.3052816398736,13.2386132742246,12.9447668964494,12.0941704276612,12.0217775165953,11.7801895607243,11.8183616385383,11.8386965906442,12.3316502089318,11.8718648941565,8.83174732321478,9.24392735649898,10.5296778290824,11.2063869120007,11.6691683825588,11.346516500483,11.0360812430499,10.4229569970602,10.5124035931081,9.87059275111546,9.9178514134002,10.5311843043961,10.3672711814355,9.68690399910694,9.55564710798948,9.78496221313294,9.43014063720055,9.51456776906805,8.82444713729506,9.5325058511967,9.60267990794452,9.49321148601526,10.0699926201974,10.0321242125167,9.87968395654703,9.64947037583055,8.67543075568364,8.49580780398275,8.73538237113697,9.11678033795692,8.66437917600628,8.06093434286446,9.04271605233586,8.99574269220103,9.61057897256805,9.12972986662551,8.77709509616496,9.07881706064059,8.91221062599901,9.02905903451416,9.66629957753924,9.92621563751613,9.65617437363419,9.54221186656359,9.38524075534568,9.4654029768123,9.58785268964211,9.39154839685122,9.41301502668618,9.58351634774377,9.8002288802423,9.38651475030138,9.91326242727327,9.92245375184172,9.96036729968016,10.4241505733978,9.89819667240178,10.0080255405152,9.19074204408339,9.61119343368149,9.5768960447293,9.25906985522388,9.85607370015748,10.2440458040121,9.66925320164269,10.237649324477,10.4920349561272],"EPOL^FMA_PE(NTMA,-10AY,0,AM,\"PORTAGG\",\"MEANR\")":[12.6021715957606,12.3960124234252,11.9237320440432,11.2284033042081,12.1203443020922,12.4283458003054,13.3613275700874,13.0455922839865,12.0546110241623,11.7654530178985,11.3017361535232,12.4820712779706,11.4640989183102,11.6642987366448,11.6857065641934,11.8482843549173,12.314878516711,12.8130980475514,12.5267946726183,12.2315397408391,12.6803149172002,12.3853891451535,12.649345201359,12.5795717556363,12.5854068089003,12.455751307768,11.9019149464258,11.6400659822577,12.3661004339195,11.6978678291338,11.544381703089,11.4062698571438,11.5472046977798,10.9971194102736,10.4264211356322,10.8342605649138,10.4316345052721,10.3904178949701,10.5077089783836,10.6416479316177,10.7704840759814,10.8545552972147,10.5546882576055,11.2083895964508,10.3175546542541,10.6011335953069,10.7980279139811,9.67718821962368,9.97755832375551,9.83301496488365,10.3853968240339,10.0077089850091,10.5466020557169,10.6989971444681,7.15326808818261,9.77238682126533,11.7835705052621,13.0904046695695,12.5039405072658,12.7100813263881,12.190860861697,11.9164752269387,13.665889620439,13.969311701228,13.6803986977655,11.2236546070143,11.8167550153516,12.0839934005572,12.658153637866,12.6338815736879,12.0447809778839,12.0228701885951,11.6685734487994,12.3439582620148,11.818777640748,10.2463593101421,11.2051619556165,10.0949780505477,9.2694590586071,8.96754755062581,6.58192303354194,6.64180735682575,6.02459220361498,6.42175559099232,6.28355359160626,6.38711865309282,7.34919276274764,7.41957026597952,8.06177401218741,7.67939091731775,7.21785694533563,7.0099640302845,7.42520279469741,7.86341746097024,8.3589188322369,8.33803340317545,7.93444392601419,7.98735517337283,8.17134530032842,8.84790425381075,8.23742128253953,8.92737985097591,9.44656331713615,8.56559298249073,8.85534549470871,8.70173492792493,8.98443277589595,8.01905468780816,7.90717839764422,8.11809540565326,7.7988752646657,7.95677327540822,7.71284768146781,8.77536076007001,9.32327956196652,8.63149791632222,9.55096274454075,9.21792473948316,9.45566661687502,9.88103321131389,9.72861515731285],"EWT^FMA_PE(LTMA,-10AY,0,AM,\"PORTAGG\",\"MEANR\")":[12.8142683060534,12.9251367345124,12.7323031197743,12.1806045463338,11.2083443863029,11.8690604515072,12.4547513464686,12.4904044972352,12.374358804837,12.964336577348,13.2437776666137,13.8013596416782,13.7010157244465,14.4148799355337,13.8283357245014,14.4281447374096,14.4664464884253,14.519537223402,14.4603432654834,14.3764363236552,14.3547666267478,14.3541190930081,14.6555201626711,14.6713099068619,14.6315180145187,14.6934405520236,14.8390515094245,14.4491246987233,14.7494211603898,14.0851872619441,14.5047578791186,14.3944670685671,14.3351301874813,14.3607126208582,14.0319280732483,14.1893496534279,13.7205116059094,12.9453487569104,12.577082058315,12.6042658182946,12.7658755419105,13.5020573741025,14.1019725055355,14.3736325810123,14.516243193033,14.6057514654625,14.9889499198229,14.8445916304258,15.4322482456168,15.7003467244139,16.6221113127546,17.0570189495952,17.5446064835149,17.238687172632,16.1275707202933,16.1213600023511,16.4853481656427,16.9904864550332,17.6499937886569,17.7413581889645,17.3045790500343,17.5660157565317,16.97665514601,17.8651969933131,19.4398598189437,18.936910747395,18.6639148417518,18.2456081241526,17.1215867603521,16.9266789116677,16.4446156023634,15.380411043675,14.9318940117841,13.7079499036663,13.5954950441466,13.071000798813,13.0584409993533,12.8475970928192,12.310024097106,12.1997152803048,11.8041461031711,11.954907882211,10.932991464571,11.3242480931675,11.0356666903336,10.0904984876943,10.6076297130534,11.073332930205,11.3134582704587,12.2660520747437,12.5426794514984,13.078148344562,13.5654737754,14.6557799374846,15.3191040208558,15.9111981542863,16.114531061652,16.7964332720223,16.9356498699152,18.0315012348571,18.7354094755402,19.0918767151712,19.89495906853,19.8012395094133,19.7185726746468,19.6802938094361,20.1880304244543,18.7355251636476,17.7934786764435,18.0877093843832,17.8962883086452,17.6658701205304,17.3109153792913,17.2645548322654,16.9670264998657,16.3905407406548,16.532747938125,16.8066214542406,17.0201530579334,17.7129926901872,18.4897622247511],"DDR3512M-FDS^FG_PRICE(0)":1.7106624,"PASP-FDS^FG_PRICE(0)":1228.0,"PLATI-FDS^FG_PRICE(0)":1409.0,"W-FDS^FG_PRICE(0)":5.03,"COPP-FDS^FG_PRICE(0)":4.5885,"KSA^FG_PRICE_MAVG(0,,,,200)":39.7811,"UAE^FG_PRICE_MAVG(0,,,,60)":19.41227,"SET-BKK^FG_PRICE_MAVG(0,,,,30)":1255.8033,"QAT^FG_PRICE(0)":19.54,"MCHI^FG_PRICE(0)":63.95,"INDA^FG_PRICE(0)":53.15,"GREK^FG_PRICE(0)":65.17,"USDMXN^FG_PRICE_CHANGE(0,-6AM)":-8.273846,"USDPHP^FG_COMPANY_NAME":"Philippines Peso per U.S. Dollar","FC0000IN^FMA_EPS(NTMA,-20AY,0,CY,,\"PORTAGG\",\"MEANR\")":[19.8227206360557,24.8656970951245,36.9882839444287,27.436164618175,31.1759922107968,39.3994482872955,33.2075700851179,33.4015998070445,29.9102522143572,32.6356733774262,32.8033724775519,33.3581868691557,38.0229713645291,36.6203986672657,36.1690917182002,32.4731846991122,47.0064631660467,46.026587676227,54.6634548811533,59.2310926159091],"EPHE^P_PRICE_RETURNS_PR('52W',2,-10AY,0,AM)":[-9.48112,-0.54335,-11.675096,-12.9883175,-19.764202,-20.975489,-13.567554,-12.886089,-9.154648,-0.21733046,5.0258517,7.07134,6.788945,-2.1253765,-4.166478,0.75336695,12.927914,6.8379283,-1.883167,-1.7451763,0.39803982,-1.2901604,-6.9816885,-11.520213,0.00385046,6.175697,11.923944,15.207481,15.021515,7.644701,8.295679,-3.554958,-7.295805,-12.071151,-15.81558,-6.6385746,-14.508003,-22.473782,-22.738588,-13.833976,-13.02532,-5.132127,-8.060753,0.43395758,-0.46073794,8.565199,18.673658,2.7591944,11.993111,22.339022,23.742437,8.676254,-1.2948692,-4.4608474,-33.264416,-31.81002,-25.611269,-20.98028,-23.120802,-17.982113,-21.809036,-21.306646,-9.919607,-3.501892,-2.16012,-2.8407335,36.99753,25.702524,15.863169,17.45056,11.29216,5.7983875,17.126238,19.262552,7.1141243,0.19026995,-3.2439291,2.0399928,0.6491184,2.3541093,0.33711195,-12.424898,-14.523273,-2.3682415,-12.056184,-28.340412,-23.047846,-17.183865,-9.885942,-10.649925,-11.927122,-11.027945,-4.8898754,-4.362929,5.8796525,-6.0414195,-5.2313447,11.291862,0.21722317,-2.9665709,-3.5935402,-1.7218709,8.083523,1.649332,-3.6856413,-2.724737,-2.0631492,4.4979215,16.40563,18.897284,8.111059,4.167104,-2.7469635,-11.081547,-7.9551935,-3.1908154,11.867833,16.22628,10.283697,5.3663254,-6.713867],"ECH^FMA_DIV_YLD(NTMA,-10AY,0,AM,\"PORTAGG\",\"MEANR\")":[3.64497229776193,3.69297889848811,3.74252106559543,3.86526836126743,4.01050912245996,3.74508624572072,3.48073555805619,3.48393958650241,3.22712555305362,3.21375935280511,2.92143957988942,2.86593937815706,3.10413915602845,2.76264044263932,2.75102474250034,2.80734042101949,2.92712002323119,2.78082761197739,2.75548146198316,2.43306420348377,2.47331107811701,2.63545551788055,2.60871245514636,2.63215646928403,2.48515869039615,2.81852000719392,2.91106454709436,3.26736418556878,2.80589035597438,2.99013770873839,2.9793806829807,3.09631074533751,3.15229345641854,3.18963858396515,3.42639440790231,3.37450293903291,3.51428030291227,3.05130619016134,3.05344941387862,3.05911987998102,3.84645974536114,3.79043724602845,3.89889325135829,4.05188227244308,4.04614423253108,4.36573854387603,3.87086137283874,4.22850980990695,4.0144190989597,4.17533257201198,4.977031154638,4.47648265933723,4.01485924969492,4.67528705503999,5.78777745501556,4.91171263871904,4.1104271351469,3.41647354411926,3.4368519850589,3.43569850241815,4.05596536963882,3.94827140487265,3.60027554337964,3.40134766216545,3.02752644318559,3.12366320465827,2.82604602153658,3.05034140030207,3.78357509937273,3.96565924215919,4.26396690846294,4.75286977356203,4.64237383563404,5.10993006013835,4.78953938263306,5.16954635467534,4.83714772605606,4.77951563813078,4.97157526589307,4.95235191053117,5.84161816813643,6.63840364483875,7.88517838367523,7.22741423087166,6.62781459324154,7.66624365270221,7.05753493040416,8.80870493687572,8.25754497978175,7.80992278972237,8.55370449781884,9.15710602725149,7.9467068995008,7.12790528333192,6.55351722397062,6.48113282010042,6.7714470946794,7.02445540261016,6.97664551315304,10.7684097928009,11.3248256542951,10.8685299044899,9.43692126138298,9.22305535125717,8.70238902096327,5.64215787235497,5.81958765410659,5.83014616666713,4.94175864689285,4.86125195561606,5.17981264903067,4.77141787754291,4.63705800750521,4.46834184142117,4.41449542163677,4.556009729517,4.1313892947423,4.38282605854964,4.37199668932919,4.37464429358818,4.1905272978824],"SET-BKK^FMA_PE(NTMA,-10AY,0,AM,\"PORTAGG\",\"MEANR\")":[14.170404330862,14.4132392321068,13.7281729353165,12.4969002903143,12.4478395461916,13.0841103085276,14.5901056457269,14.2748633486071,14.2516874256423,14.5771875680236,15.0408559280608,15.5318139932025,13.8521581572408,13.6965453221924,14.5897303029597,14.8087457228845,15.1300143848384,15.1806637463492,14.6924455121093,15.0970988594634,14.5166658388732,14.655555952963,14.6360730253258,14.610917206148,15.2583803866841,15.768206061853,15.4942410544767,15.4986923351725,16.3480058430502,16.0264556775924,15.6085705555357,15.1360084637058,15.0898053215207,15.0615524821134,14.212608833788,14.7854511924201,14.3967571684189,14.477720930413,14.2149622903583,14.076994484821,13.8799466285341,14.5580059466086,14.7602782986432,14.9790780806217,14.9031365922999,15.2408979671822,15.8150020193684,15.146410465552,15.4845470046882,15.4115534281597,15.8003717208066,15.2269783642539,15.5527950653808,15.4502857796254,11.8355110224092,14.639982814108,17.4047191671209,19.4877949460927,19.3226794690469,19.3497924524941,18.5009526672888,18.5168085494219,18.3604089898871,19.776952588216,20.4578498828093,19.4182364876802,19.6421891958007,18.7260013584896,18.2959180150869,18.1593161237486,16.8489764906441,16.5065304818469,17.634834967999,17.3673611533211,17.4766144916963,16.9326541478321,17.5195981930471,17.2486325378686,16.7674816608894,16.5962877399014,15.6342855295544,15.6736533512951,14.8337482666396,15.360602136961,15.7237969159393,14.8054477439482,15.7012599469982,15.5370187925335,16.1030598124022,15.9256237587396,15.6878298913429,15.7841687280627,15.6827735704962,15.7605051707159,15.376755568787,15.8399468374138,15.9071398701567,14.8391221178104,14.2566122615312,14.1514283809622,14.526044837974,14.3298669913551,14.294578853742,14.4556625350648,14.19941189562,13.5373790391143,13.7041736830545,13.4527716807607,14.7707361215441,15.136933421136,15.0593001324321,14.9643055528482,14.2114057191404,13.2699590697658,12.0880973974164,11.8837553393446,12.974281173045,12.0395844297918,11.9532365180339,13.3906633364702,13.7619179267752],"VNM^FMA_PE(LTMA,-10AY,0,AM,\"PORTAGG\",\"MEANR\")":[17.6785587129679,19.4952817470463,24.3304777667308,23.5138895449533,32.3272080957465,19.2200734234488,-4.94805916973368,-3.53463001009622,-1.6628842952154,0.300473710697276,2.11727633606253,3.80528558332624,5.46031368458817,10.1914725686512,11.6473894440936,12.9714670038538,14.977063407904,15.3417454380471,15.536791518233,15.7315451173013,15.978488888674,15.7118298122004,16.7010696255743,17.3961337578669,17.8812072895842,18.1807954246467,18.8628638558591,20.783129445466,24.6559000143423,23.6327614722441,24.5014052649282,24.5814248652128,23.9781983401398,23.7628734949953,21.4733530405336,21.9454476514239,22.2025313533788,20.4290106356083,19.6359385735006,19.6996706249172,18.3290304780358,18.1281448810168,19.7148149732171,19.776261936152,19.5039497719128,19.2989391392769,19.1101420842458,18.4054050769755,17.4015320022991,17.3217458765546,17.8402138619637,17.6532593617119,16.5328098375576,15.4049053278239,14.8035176329389,15.0236397989421,15.4719837563083,16.2471924045969,16.478015223856,16.8931920484902,18.3521200773329,18.9771667527719,19.4883459378747,21.4829621033355,25.2397155306857,24.5736692576767,24.8048879297031,24.1011097441796,23.2088304421692,23.3480517911015,22.0902873701128,21.5871512046066,20.7599980534135,20.3950843422599,20.1534565979218,19.4471935936788,18.0636921474298,16.9415655103008,16.3414769174084,16.1433211135489,15.3211903951145,15.30474495908,13.9533829631599,14.0561956010485,13.6141852368729,12.6009031025755,11.3474672930454,12.9811163020332,11.9188625186386,12.1299317826734,12.4172937731041,12.8863425813722,13.2452204280788,13.587723735092,13.4142214239318,14.5231469938813,15.8698956457827,15.7962692872666,15.5336366365545,16.5974973793199,16.7050713024084,16.8577247800465,18.6715678361984,18.5178420574847,18.0852503137593,18.0637401467641,17.2512868105868,16.10188671356,15.9051066833647,16.0178088139482,17.0065520748729,16.6010808089346,15.5968484228139,15.759865131081,15.6386825175172,15.3330630666311,15.6384608840719,15.5851089451593,16.5845548411664,17.0898520276017,17.69133456992],"INDA^FMA_PE(LTMA,-10AY,0,AM,\"PORTAGG\",\"MEANR\")":[20.2006563527361,20.6816377896216,20.1898902167092,19.7349214333692,19.5232236191541,18.8339802935087,18.9564785453295,18.9036384427815,18.9881328484955,19.0693108217066,19.4802782542123,19.7647830153987,19.6449870982915,19.8919485519814,18.8939253167103,18.9195267702229,19.4502642368602,20.1070492719002,20.4639897103187,20.4134528543969,20.4281537885422,20.3891189875418,20.560690989873,20.6071702909412,21.1793682390386,21.2773826268055,21.7642177804437,21.8959700130303,22.9610677939948,21.9785320783594,21.6246802761378,21.410297766325,21.3673695824404,21.3740211446207,21.3433549506288,22.0116473776191,22.1444789829922,20.5938307951869,21.0708581655549,21.4592134003899,21.3150825828257,21.6627068071565,21.7508508651196,21.6109901266641,21.2477868480127,21.602488651156,21.185273164072,21.0591516361727,21.0964395596662,21.3055248416513,22.8001218849683,22.8605336061064,23.4908210487829,23.4045940663658,20.6542769655141,20.3764833793397,21.1617074546259,22.5061852315176,24.3464284183939,25.7112937369931,26.1056534538816,27.2733050165465,27.4893715044792,32.6517040923514,35.3723501629731,33.4730538947499,31.3996426400176,30.3227483281156,29.7096691697333,29.7444221288398,28.9785554021497,29.0895466383422,29.6714724575261,29.6557500532055,29.5517001333387,28.9894655234098,29.6176491865304,27.4994474423342,26.2841839440386,26.1517307609239,24.9886375408126,24.8784761035675,24.4361051521154,25.8546978936194,26.0384638534154,24.9379005491413,26.352989280685,26.675459634184,25.6229249653739,25.3288083773568,24.0626373400919,23.8133276435416,23.8932106444964,23.9792631197237,24.369028302364,23.6984272875528,23.7816897374361,23.6469515510553,23.1897877939518,24.7907378988144,26.0113608974729,25.8455508806581,26.093897349204,25.9002811132198,25.5330912035995,25.8664493511168,26.3548571868222,26.1996142633951,27.3768426975011,27.1973696812449,25.7888922959836,27.3737322239986,25.7804400417659,24.916457043057,23.6080771110282,23.534078166821,24.1360085889988,24.3300413348136,24.528914353353,24.1906681436051,24.5769551587784],"EWM^FMA_PE(LTMA,-10AY,0,AM,\"PORTAGG\",\"MEANR\")":[15.9328621363626,16.7619423606913,16.4227395542234,16.3898724783152,16.2740396179172,16.3694829477498,16.6395582502539,16.6679440364973,16.4493737731542,16.610979068383,16.7350524454457,16.9919646548784,17.2775437097977,17.3372544988617,17.0522626776541,17.099072716052,17.3265136417248,17.227534050209,17.0639837211469,17.1386556775929,17.3012007820481,17.2796275712884,17.1927681053448,17.2615781719314,17.6409708332765,17.3877734631808,17.3421746868302,17.6333194275446,18.6025034526418,18.4045516751746,18.510638223912,18.3772919862952,18.1189071128513,17.9251417123456,17.472756967439,17.93837917218,17.686300374625,17.0548456197253,16.6197698703521,16.5898816316762,16.857200445691,16.909322601855,17.0393798331116,16.9093782299674,16.77565495994,17.1098030618169,17.1921566610048,16.8971750995123,16.9028225253747,16.5282106783886,16.9217957505011,16.7376809657868,17.0043008019823,16.4204881402671,16.2843492484112,16.2873970532011,16.6130954434715,18.6299735386204,19.5050936682515,19.4914328057422,20.1320906339445,20.5449508528951,20.8298774012764,21.8202740332047,20.8214716906544,19.6888103449475,19.6231324087898,19.0494419330812,18.3555297527465,17.7852969021339,16.8967968079883,16.2199675799397,16.009867717371,15.652461479122,14.7795180153511,15.0946404913156,15.5030863995952,15.6470840903042,15.8719991611036,15.8782309694266,15.6297971844088,15.3887004323107,14.9522212009613,15.3292715784021,15.2462784365503,14.2930987178501,14.8666756605741,14.8227397352022,14.9373207666525,14.6909951129848,14.7970751333866,14.6754957960088,14.5333268271162,14.5401993935994,14.5364389830502,14.7924238230282,14.9173151397171,14.8809279101884,14.8692673524543,15.049680402379,15.2598265024065,15.3108762134988,15.7943188691872,15.6397811216091,15.6645704029354,15.4859180692591,15.4546970796476,15.2644504806171,15.5257612700087,15.4525733993229,15.2601176971465,15.3599685068347,15.2501557697144,15.0767982653237,14.5871675362219,14.343520212317,14.4463529041066,14.4622149884444,14.4210703600513,14.5145802359229,14.7010048468534],"ECH^FMA_PE(LTMA,-10AY,0,AM,\"PORTAGG\",\"MEANR\")":[15.1953361172338,15.4339225214129,15.8533608241391,15.6644464813025,15.2322201013969,15.4351867412484,15.4852877846164,15.391062718796,15.3487180171658,15.0659871488982,15.5202091147155,16.0513194121362,15.971899600699,16.4888001447225,16.2982820807808,16.695524084847,15.8247891790981,16.61496771401,16.8042791573619,17.1102645631872,17.3443221042584,17.1787561303234,17.8054203884588,18.0227847888977,19.4689590865362,17.8271808179304,18.2564085430675,16.4416936335904,18.3230866286445,17.4256968196967,17.4844029451377,17.0978955778242,16.7217673873551,15.9487176601052,15.2178682364421,15.1808838796315,15.0789300460367,17.0763459818728,16.991701785186,16.5386150897374,12.5069169403946,12.4767664079253,11.2108243675509,10.9300205839764,11.0321405195403,10.6432699381771,11.0921293982921,10.9403440776784,11.9699348303713,12.3878984641495,10.6071542694844,12.34196551022,12.8843468136168,11.6617065773712,11.3345609860646,11.2394578280007,88.5851526648851,13.950646937728,15.3246191892577,17.5958339108355,17.8398415426143,18.618718103586,21.0453452922419,23.3505118107143,24.8049358137525,26.8407431237692,31.9330192802466,29.8921647483038,27.4410414806967,25.109523033492,22.6885956525358,20.2912965239294,18.2329020027669,15.458426409137,13.3434300110581,10.785155920836,9.46718471957825,9.79090466769652,9.8146952610548,9.75848275598736,9.34232899575227,8.48512927798906,7.7226488206862,7.63228788813856,7.97695808995105,7.05030630182926,7.40478540248199,5.63057005645189,5.54752207304433,6.01072611818305,5.9012578858027,5.97642206088573,6.58314495884671,6.71649255315179,7.4637076096488,7.88969401380579,7.76437405252055,8.01689780496989,7.81188047699493,8.88585542623533,9.40723721231131,10.0759986054271,10.9875258301871,10.9006742023738,10.9473076206534,10.4881447180498,10.9452768988991,10.6053741285658,11.1941940490804,11.3410546796282,11.0123617878617,11.8323401235287,11.684109215805,12.2094059272391,12.5350017583953,12.3400769710487,12.5083894027081,12.3674717918555,12.2013757339844,12.3011355337533,12.6011643398602],"DDR3512M-FDS^FG_PRICE_CHANGE(0,-1AY)":93.2661746764906,"USDTWD^FG_PRICE_CHANGE(0,-6AM)":-8.323479,"USDIDR^FG_PRICE_CHANGE(0,-6AM)":-0.41046143,"FC0000BR^FMA_EPS(NTMA,-20AY,0,CY,,\"PORTAGG\",\"MEANR\")":[22.2696791655794,25.3174251708984,34.9736621173337,24.6574673527732,33.0231081589585,41.0114711872356,37.007882634304,30.1094290911466,25.6248810860719,21.0352241233002,13.1501919917959,17.125192658189,19.0183216245735,20.4219604225124,20.1300195635844,16.1588073620566,18.5910031237669,21.1063328829841,24.1272334465953,20.5097537226854],"CNYA^P_PRICE_RETURNS_PR('52W',2,-10AY,0,AM)":[null,null,null,null,null,null,null,null,null,null,null,null,null,null,null,null,null,null,null,null,null,null,9.0973015,11.889124,22.224771,21.17226,24.313128,23.302973,34.523464,22.941196,29.641735,20.795954,25.574326,13.797081,-2.1762967,-10.123581,-17.938065,-21.699917,-24.555302,-20.466978,-25.800365,-16.42658,-10.802102,-0.6314993,-8.817357,-9.866465,6.5398097,5.8937073,19.461132,22.877872,23.754084,23.71576,33.535885,18.814587,0.21299124,-6.691223,7.4261785,12.662005,31.554771,38.936638,28.075779,36.259365,38.51646,39.845085,50.865723,64.43925,47.494186,43.207203,42.74756,49.8713,21.013237,19.15797,24.057924,10.331047,11.316717,11.484933,-6.551993,-17.606533,-9.87379,-9.18271,-20.933533,-20.532167,-16.828758,-15.859074,-21.250988,-28.03464,-27.526516,-26.962269,-19.659197,-15.098882,-12.994999,-7.1338835,-1.6373217,-13.714701,-15.435303,-15.369183,-14.030695,-5.1925125,-8.642715,-15.400434,-23.690151,-22.195398,-12.698412,-18.647402,-11.038667,-7.8641653,-10.163069,-11.637878,-12.539375,12.1792555,14.518476,15.018427,10.1294155,15.355802,9.040701,7.170677,7.3314548,11.155212,16.488922,26.629807,44.249428],"MCHI^FMA_DIV_YLD(NTMA,-10AY,0,AM,\"PORTAGG\",\"MEANR\")":[3.48257200435901,3.21940107193111,3.16089233840415,3.3572666286964,3.21596172750861,3.47644487757892,3.09579972674963,2.92651404234381,3.06655716443123,2.60943513156555,2.517306103229,2.34339260823528,2.27311359365935,2.26143403779864,2.36832677065925,2.35999595931768,2.34776920820491,2.26930888870702,2.27678892006502,2.28048215352981,2.22089940140297,2.17520106335741,2.1687984698328,2.19162830819999,2.12438412635563,2.06626097992099,2.00942121594139,2.1069749053543,1.97408539656461,2.21625416989085,2.0636255053082,2.26523210374882,2.24588612143982,2.22529700614783,2.42402606550423,2.4605045038203,2.73663185210035,2.82996235230493,2.84909055608786,2.7370435535484,2.74714015648318,2.5332477702079,2.44710509941862,2.32959732598621,2.47466278515771,2.57797351802003,2.50695969100907,2.63891799175771,2.44708630398072,2.51295294118908,2.45891904881004,2.34732603528689,2.20357528286347,2.22736363519875,3.42275761261118,3.18863538867994,3.0624134088606,3.00111596211745,2.69693343290418,2.81445769965762,2.88512835742681,2.81958426829351,2.75000281120741,2.79383210309235,2.45710680548465,2.23040065217055,2.45545493960657,2.64621439541385,2.7048345374226,2.61000792712379,2.74542904765934,2.89919289665404,2.8658420194695,3.034164934141,3.03777284898308,3.04057014876517,3.0725603462358,3.1070539001794,3.70128869066155,3.64350457929598,3.73833655748795,3.40132855761504,3.54604777901988,3.69094645746849,3.70500096548417,4.16032387478301,3.97741000965365,3.61549403933883,3.38787722419049,3.36722455002942,3.5829343922667,3.47548254799552,3.6063789521303,3.60686888284254,3.65735615648448,3.64580379655064,3.70723637962345,3.7151349997096,3.89586584763144,4.05822583536102,4.15669965369956,3.87723350909805,3.61097805010604,3.8273650667462,3.40066042686445,3.6067804505238,3.58518050422529,3.80564135411284,3.94120864793781,3.20369140422267,3.37345924493226,3.28171709805553,3.55260678846523,3.10130983591508,2.95119059474374,3.24879074609335,2.95076833277779,2.9314213497575,2.94776097939529,2.77318349150777,2.53164481638351],"EWM^FMA_DIV_YLD(NTMA,-10AY,0,AM,\"PORTAGG\",\"MEANR\")":[3.47739767346393,3.24342105806177,3.32398439578509,3.33592927365205,3.33627975208829,3.25805049987038,3.11644801020213,3.05497255184814,3.18660356565927,3.07872245411719,3.04030798099356,2.9486201794279,2.92282333568055,2.94770943540032,3.03318077917122,3.00854320621186,2.98542758705207,2.97086057132627,2.99639343088556,2.98247455556264,2.93810998398405,2.98951227445705,3.05532766954491,3.04968664066925,2.99073789719753,3.09817361301812,3.22623387804256,3.27671847044128,3.10818636465404,3.14378548563175,3.18704214947444,3.15982968557697,3.2161649426441,3.24127901674811,3.36496963333678,3.16957440313444,3.22226322486346,3.36185368094375,3.39848876683549,3.34916666090748,3.28216337407128,3.27553501899476,3.335323777245,3.41202507962971,3.46268680579039,3.32197262296888,3.42657168445474,3.49327246746085,3.4916260220267,3.59731393084111,3.46826227539555,3.52712640779033,3.47766936070474,3.60490155478989,3.92327398982004,3.94791810832982,3.73793297150377,3.04818217673747,2.98811291718904,3.16942166730953,3.22595895977106,3.26969310811075,3.38764171352611,3.46388800345342,3.70762626733068,3.83726226450912,4.03890039361437,4.01425003164164,4.07683195249195,4.15847762703042,4.30173206569776,4.32507422870502,4.11876470280123,3.99089597722091,4.03452572095204,3.98966044694207,3.77870381655237,3.79870478134305,3.89935821816893,3.84709629513666,4.0297768857098,4.09836646891045,4.2571308626465,4.04299447766236,4.11967358670656,4.48516177898408,4.21826044006167,4.20073456256865,4.20328099281292,4.27331735077849,4.44601556692039,4.38351532136973,4.41896963255047,4.43017353479323,4.4387148036062,4.25761389453381,4.28299868321782,4.29730539755586,4.32551350264083,4.32953125666551,4.27736723913115,4.24390805544157,4.12095625837839,4.1489861242986,4.05283544955278,4.07041625190428,4.07007483701896,4.14448358318089,4.05196615248167,4.08571484735664,4.15694743672805,4.12870042989482,4.14552241084191,4.17607711927041,4.50029631644226,4.62007957031226,4.375965836035,4.38455919965255,4.3929361986887,4.33720090524788,4.32042088808179],"EWY^FMA_PE(NTMA,-10AY,0,AM,\"PORTAGG\",\"MEANR\")":[9.40206900161408,10.0518615536175,10.1983857471682,9.90282915250994,9.77176924585927,9.90193155186435,10.4861246752233,10.487558422381,10.0127291462651,10.1963562146098,9.9645682806337,10.0880757870533,9.90161595865723,9.96612513564837,9.67628941034433,9.91161770735812,9.8871076868042,9.46083849074821,9.49718274436653,9.14759206496817,9.42077176166372,9.52848086841828,9.47288206264622,8.99731735894348,9.09683950824727,9.47581029762472,9.40587044266173,9.07896879939485,9.27939282987064,8.7954384275115,9.12708207567388,8.8919401443753,8.88892817767061,8.94280790540444,8.28109772023191,8.2221451667098,8.16625667154528,7.87328831054832,7.91326998247388,8.08673970663722,8.77626079889168,10.1628336380614,10.2925287494283,11.2866219433089,10.7895487475045,10.9662580086654,11.2296273231987,10.5359047504558,11.0287617668708,10.8897635031103,11.4172249350129,11.2276391167185,11.4149153762476,11.5248997528437,9.38051171664038,10.2100474884655,11.4600882466883,12.6531128218062,12.5810711433022,13.6428750368629,12.8280882194188,12.466122858534,12.2780051971432,13.4174125726157,14.6994784218102,13.9027897100802,13.4192598994092,12.9842103460998,11.0917005072699,11.2604682638378,10.9712519118839,10.4617272932021,10.2449862355736,9.6716500388536,9.99441255934969,10.3292554042593,10.0924674041162,9.42816907309982,9.16899957132724,9.01937389930641,8.45626496350065,8.72816802888919,8.14640614621642,8.87527331226296,8.51820230851416,8.60369482122656,10.7922183633206,10.7635225775308,11.2587264553639,12.753457507011,12.6771701932883,14.0455146885726,12.9643415864153,12.9353712441812,11.9175712542102,11.5168535434115,11.0672770436453,10.4761721648225,10.0028400764023,10.1737367109416,9.81320399303587,10.4870629069742,10.5635695274624,10.2705686228722,9.91861008023939,9.6549064117813,9.65900910339225,8.40451009367107,8.09339286958356,8.38352807758405,8.06272726112121,8.20193565894523,8.40158526676443,8.6882625566178,8.65355930829845,7.96000789377095,8.35145195339076,9.288647832927,10.1485449377189,10.0320173625014,10.4127645057902],"EPHE^FMA_PE(NTMA,-10AY,0,AM,\"PORTAGG\",\"MEANR\")":[16.1507975455486,16.8594584934149,16.1817590352478,15.8996955627803,14.6432906918041,15.3507292199019,16.1009677570564,16.9804985469846,16.3664921941311,16.9535393214684,17.8113996471373,18.27155046693,17.7035366168712,16.5215623537891,15.4549258385304,15.3812542257108,16.6238204486139,16.5972793303989,16.6365463464823,17.5644896541007,17.6192696028662,17.8773780954899,16.9633127411183,16.4271687484977,16.876154543473,17.7519270327339,17.968607669941,17.1142883008779,18.0066213739911,17.0463438362837,17.1005027219178,16.1963344484864,16.1105597949551,16.2416256468644,14.9979746152732,15.8902821043236,14.3185289244293,13.5858165120624,13.3144584267184,14.5797808109675,15.6055456894583,15.5375954912477,15.0102110222767,15.2533943827368,14.9846754737547,15.5415339452729,15.6197046551547,14.8174539907482,14.0450668544542,13.7978497729773,14.0790040290443,13.9772418222175,13.7959906453127,13.1729999961114,10.3070844178266,10.5795745949101,12.5647231222536,16.0802239711657,15.639977879149,15.6740852964015,16.0212284345701,15.7474979721497,18.0552386247844,17.1523703947689,16.7546700373528,16.1171211732375,15.4956480187368,14.8376332533218,14.4151343563313,16.5806629254812,16.1124014188462,15.0389737748148,16.0824099665096,16.3612234664542,16.6705104342994,15.5400023384634,15.2035102414115,15.0784402775182,14.468481349212,14.028385066927,13.1925675052274,13.2207509774253,12.7970479059313,13.095082609254,13.0064884237708,11.2819953272128,11.8752290642148,12.5138077175232,13.0394051939924,12.8987566055774,11.8375880506936,11.4620329900323,11.2388590310508,10.2601563418907,10.0972502312103,9.82487620394216,9.76817221900641,9.90685445384095,9.54598032601698,9.15471938671267,9.57237346081392,9.80021973358659,9.83462236041214,9.05415614475553,8.88351665637701,8.81829197454975,9.44899125897577,9.33876021280346,9.96538156537016,10.1438814632679,9.40404929829836,9.56662211799238,9.45856438450674,8.89680026683545,9.38437679873157,8.57891830278119,9.29397895411911,9.38524918223671,9.14982952449354,8.87581707319407,8.52828755942643],"UAE^FMA_PE(LTMA,-10AY,0,AM,\"PORTAGG\",\"MEANR\")":[13.3150571720633,13.7740243766963,12.3995987611877,11.0548023222291,12.5752774219554,12.0583959859233,13.0897301064769,13.1388054781757,13.2500368663865,13.2136623320351,13.4923882398954,13.5115498794573,13.4141902231506,13.5675350569262,12.7771352285714,13.2090371402109,13.4961152560745,13.5362650383298,13.3406048980856,13.3569800852627,13.2973974627674,12.9068564096734,12.9201713992387,13.1392867522139,12.5255120114732,12.3770578112003,11.934344274739,11.6159869282789,12.2457234607723,11.9677717704234,12.3722325923751,12.4325900194338,12.0130805769102,12.2001234614741,12.0734306679672,12.2032898104177,12.9647730574289,12.6442149652715,12.8723330617676,12.0954327630792,11.993414447033,11.7384715184724,12.7065449047848,12.7272619436116,12.5533620062707,12.8095848661163,13.36721998086,13.702688718651,14.5317275271705,14.1651687610858,14.3046620295818,15.9209653343991,15.8013363362197,15.1386739285869,14.143766285134,14.1568187533726,15.9301803589325,17.1829244440137,17.9220181514406,15.450954392483,16.3048197944529,16.0553258910142,25.3360504975844,23.815656657146,24.9665232945336,23.2570524281445,26.5303390634876,25.2036926037154,23.9214544315739,23.5212365611872,22.1098279403995,20.8423227750835,20.2933711499677,19.0974472911728,18.8334313040798,18.05620064705,16.4820964169472,16.894859609591,17.3289224718708,17.4237918647895,16.5500028404639,16.3235633082216,15.3479871515928,15.7429194541723,15.0156022371801,14.2066731713011,14.3694588721901,12.6687424688395,12.2498953125087,12.6766169407307,12.1526276268128,11.994858322164,11.894853300452,11.7169862379241,11.7003568555422,11.6093220906607,11.1016837419108,10.8328817374561,10.4167169599135,9.88943451829693,10.3715043709103,9.38291382682738,9.41824471727002,9.40364502569252,9.24231552983162,8.96575442674395,9.0853662870907,9.17324575829065,9.56900466317074,9.5752057017128,9.65178898030765,9.86088800852294,10.7318962440703,11.0664080063666,10.4552423524138,10.2394418841022,10.3659080179454,10.4787283164468,10.9071034331313,11.0921938504581,10.8173306803268],"DDR3512M-FDS^FG_PRICE_CHANGE(0,-6AM)":155.690176869089,"PASP-FDS^FG_PRICE_CHANGE(0,-6AM)":26.4675592173018,"PLATI-FDS^FG_PRICE_CHANGE(0,-6AM)":41.4658634538153,"W-FDS^FG_PRICE_CHANGE(0,-6AM)":-6.63573085846868,"COPP-FDS^FG_PRICE_CHANGE(0,-6AM)":-4.82265090230243,"USDMYR^FG_PRICE_CHANGE(0,-6AM)":-5.089724,"USDIDR^FG_COMPANY_NAME":"Indonesian Rupiah per U.S. Dollar","EPU^FMA_EPS(NTMA,-20AY,0,CY,,\"PORTAGG\",\"MEANR\")":[null,null,null,null,2.32525395129155,3.70455099626404,3.91000310564685,3.95899801372697,2.82022185033686,2.58004727651874,1.7402921975997,2.8587512141433,3.049394604189,2.65459381565907,2.43807418688591,2.40597544388773,2.94854489710772,3.11609463631704,2.96025736731847,3.99949119231975],"TUR^FG_TOTAL_RETURNC(-10AY,0,AM)":[-16.235632,14.522589,5.242133,-17.528461,0.31648874,3.4700394,14.800429,8.015466,-11.309791,-0.4536271,8.221828,-5.668509,-3.0933022,-2.485609,-8.693325,-4.3784857,-2.48909,10.385108,0.6862998,5.566597,6.456828,6.7728043,3.3029437,2.7484179,5.098307,-8.875359,-3.3659577,0.44466257,9.190297,-1.6037941,1.446271,-11.9484005,-11.051142,-10.661661,-11.819374,-18.925058,-2.1475315,11.975193,2.8120995,0.41441917,0.848341,15.9688,-5.557519,-10.157424,-8.844387,6.7276835,7.4627876,3.8493037,2.287066,-7.941407,8.040201,4.8062086,6.5411806,-2.1762013,-24.973095,-4.5432863,-1.302594,14.010143,2.7801633,-9.027475,-3.4036458,-0.94293356,12.074161,7.0183277,17.467737,4.245448,-5.236137,-16.612494,-0.9094894,5.7644725,-9.574467,7.0117593,0.35179853,-7.2743177,5.576563,-10.966879,5.0421476,-2.9807627,-9.0188265,25.0,-7.886714,-5.772382,-6.2984047,15.867769,25.154531,-7.2948337,23.114765,17.809582,-4.6978474,-12.544698,24.87223,-5.4570255,-6.4646482,-5.193061,3.5401225,17.193104,6.557369,-0.7301152,-8.983445,-1.8470526,0.4656911,12.511086,-5.3627787,6.02777,8.226358,-0.86984634,7.194066,-13.353324,-3.832841,-6.8364263,2.7332187,7.779062,-2.8379917,-3.299135,7.855499,-14.726204,1.6832829,-3.2188833,6.6672444,4.1302443,-6.5720916],"CNYA^FG_TOTAL_RETURNC(-10AY,0,AM)":[null,null,null,null,null,null,null,null,null,null,null,0.60560703,-2.5959373,1.7767549,1.669836,-3.3109426,-0.677526,2.6388288,0.37989616,3.4060836,-4.658037,7.5998425,2.5059104,1.6662002,7.9861164,0.90031624,3.05928,-2.9372275,8.360767,-6.198221,5.850816,-3.6495805,-1.6551673,-1.7295599,-11.882555,-5.114311,-2.9397428,-3.7251115,-0.6990135,2.3225665,0.2866745,6.502712,12.97456,7.336569,-10.466165,-2.090478,4.1567564,-5.68974,9.495926,-1.1344075,0.17385483,2.2908688,6.3415766,-3.5403967,-4.712713,-0.1316607,3.1556845,2.6815057,22.055006,-0.7500887,-0.52083135,6.7236066,1.8332005,1.8002152,16.380548,5.1381707,-14.531827,-3.034383,2.8245807,6.63203,-0.36215186,-2.271694,1.7433763,-3.381312,2.74297,3.4522414,-3.861177,-7.3563814,-5.2684546,-3.5125136,-10.479868,8.7986355,2.7233958,-1.1322856,-4.776531,-11.704313,3.7541509,3.9705515,5.7517886,0.0,-4.6539426,2.659583,-5.1813483,-4.560107,0.67499876,-1.3037264,-3.0267239,-2.6269674,-1.9424438,-1.8341899,-4.610592,1.9587874,6.984186,-4.335952,6.253183,-3.5418332,-1.8369675,-2.9239774,-4.0160656,26.15063,-0.895524,-1.4056206,-8.832979,6.9939137,1.1273861,-4.7300816,5.0203085,-0.10545254,3.1540751,5.239725,9.339404],"QAT^FMA_PE(NTMA,-10AY,0,AM,\"PORTAGG\",\"MEANR\")":[13.2028072866209,12.9306169824543,11.8078106794085,11.0183577616934,10.5130963379144,11.0176893045224,12.152541658521,12.1480999446412,11.7606398636608,11.8594901186387,12.1410571551982,13.0946907970708,12.8810006955641,12.8197139111264,12.4269194338013,12.895444522149,13.6071212827497,13.1931692517595,12.8961858059243,13.1679282976341,13.0903639335419,12.1079109892596,12.0528318608079,12.3480129578615,10.8945153610721,10.8727149522248,10.8426013308344,11.1682639645551,12.2786909143358,11.6055813005972,10.9405589712419,11.3681733106104,11.0109838943394,11.5111452927831,11.4231027310356,12.4910697624926,12.7869791818705,12.3996687355839,12.9282590950674,12.9330444951187,13.3064411672616,12.8426850094187,12.1561644036503,12.8857704275563,12.6482602286961,13.3754000473448,13.342512339606,12.522053751205,13.3995138636702,13.406534561632,13.1989893235993,13.2920715941615,13.8007644969581,13.1714718987558,11.0956397814661,12.5346395050208,13.5890529305193,14.5969360855498,14.7448439630333,15.0343267172153,14.8082391843784,15.5789860859751,15.1409733303578,14.6379850848984,14.5510811395108,13.8511882107201,13.3870225724906,13.7751098390928,13.9325084060205,13.480405213751,13.2523656434232,13.3338614697946,13.2610534389509,13.3697137287075,13.6391507111614,13.1150051265722,13.5240349611966,13.7040383668753,14.350900886762,14.225393509976,13.261591333642,12.6051366717654,12.1618188377139,13.9590184117545,13.0213202304305,12.7966607190553,12.9263138326347,11.8463592722911,11.4131087425221,11.0769416521882,11.2842214646864,10.9615157799374,11.5116272255264,11.0695218742951,11.0352969232468,11.6181227358732,10.9819198208171,10.6997203786904,10.5688007670037,10.1458133294678,10.8396275142325,10.2958807230612,10.467880523344,10.1703218928492,9.90471952228722,9.82900205592748,10.4095783304263,10.5259117087268,10.7114636800522,10.9040693462572,10.9577215695734,10.921661026545,10.7207607368045,11.0011882179792,10.9328924884709,10.593540543925,11.0712800596646,11.0448042314685,11.2352358498752,11.6688647829297,11.3441611820542],"EWW^FMA_PE(NTMA,-10AY,0,AM,\"PORTAGG\",\"MEANR\")":[null,null,null,null,16.3201919045641,16.9871603931493,18.1608751877261,19.3977221627978,19.6991684691419,18.4368623976547,18.4366888491754,18.9663880056276,17.7677421046837,18.0430046418461,16.5784739162357,16.7812059844719,16.0913335839667,16.6379181756476,16.40873481535,16.7857192634847,16.6546638099653,16.5204731612018,16.9515075563412,16.9965516383423,16.9302873544677,16.4532108652485,15.7616053352883,15.4981751915876,15.8364382547891,15.2733999650186,15.665325448568,15.7574718120079,14.9511459460889,14.6815816791821,15.4294492184915,14.9249159549307,15.064161742846,14.3728784463364,12.9081574203863,12.3169980272576,13.0551482377986,13.0171527569702,12.5657840835001,13.4555432310646,13.0776909821447,13.139713501617,12.8940438280562,12.2800434160581,13.2771012344833,13.4402468369389,13.4722068412088,13.578492903055,13.9982827272783,14.3893085461715,11.2563322289963,10.9610213907087,15.3066959113582,16.3849561549227,16.1229984632378,17.3820660396014,15.2169215481293,15.1496764628004,14.9581764524552,15.2158910551181,15.1589268739921,14.1765432905445,14.7561753980376,14.5811321995891,14.4865294269841,15.2130660548599,14.425813383448,14.1641006205975,13.9543059274188,13.6954921915672,13.4931280284325,13.2203021417369,13.793585695162,13.5344326565597,13.4393547806646,13.5078559185309,12.1575525063141,11.7117411107448,11.4486958383268,11.8345441345503,11.3897319771007,11.3536863940419,12.7765526118603,12.2035699624818,12.8341844761881,12.5018728159482,12.5733075262649,12.5975348178842,12.3519364628877,11.9383815001701,11.8898364061323,11.7855490321337,11.5644447201391,11.1167713970258,11.5795550817878,12.3488782019562,12.4828912542147,12.9802734213523,12.28170939622,12.5501189574348,12.6343881362911,11.346399630543,11.7876206891263,10.9884141522515,10.8166144368809,10.9258496124438,10.4923142092377,10.5423851835102,10.0129043800774,10.8906303822524,10.6203762928222,10.6338550663986,11.8979818398864,12.2036278439626,11.9047210996605,12.1326466148774,12.7589523318617],"EZA^FMA_PE(LTMA,-10AY,0,AM,\"PORTAGG\",\"MEANR\")":[16.7671439141087,17.6577507548748,17.4166924766943,15.1719243844753,15.4282595607218,15.6245780224226,15.9403567575209,16.0096262318689,15.675784315799,15.9263323039028,16.081331979615,16.9963795685535,16.557986094688,16.4892224119307,15.9085078902569,16.5308962634237,17.4096725721033,17.9702419338284,18.4165409853763,18.3142093009104,18.3071475060839,17.6627767559709,17.6634211531982,17.9743323606573,17.8203798097399,18.1802756014125,18.4112005601911,17.345442076139,18.332445979567,17.4204326365901,18.0834786384767,17.848484816188,17.7321444964375,17.1786031478858,16.8009107129914,16.4498378863881,15.744003255157,14.9311602064292,14.4840494892561,14.7847336536459,15.2540410053171,15.1410664700448,15.3237951603024,15.3360330337916,15.1689184922687,15.0431053976332,14.7956294170768,14.1810189020739,13.9853111632489,13.6616499034896,13.677707438375,13.9238900941347,14.5107502465652,14.2846392621415,12.2770892522557,12.1086925989177,12.4773689907683,12.8621923442506,13.293135771973,13.4351064885675,13.4902916920644,13.3444132681579,13.77615176584,13.6243916387097,13.9848805963094,14.6327523537653,13.5737424259022,13.0640859678584,12.6897470169735,12.4265589987657,11.8953931663703,11.5694575083013,10.7958636282735,10.8951117762071,10.6530239126801,10.3291663077011,10.9091311491578,11.0117836178896,11.1328954930742,10.9678510368096,10.5052988759465,10.2444579516732,10.2505631978358,10.4614352223047,10.0922203887229,9.46386600771581,10.2854820172265,10.2251043402364,10.9263032874137,10.5410469444272,10.245820222218,10.2121638951862,10.1023131093005,10.0708505360355,10.4351621172881,10.631527206371,10.6942604868447,10.6977009295048,10.6666018838207,10.9548035353515,11.2450056790387,10.9138636032043,10.6842503913093,10.6680623200236,10.7126615768227,10.539303016172,10.8782093184111,10.9513554599458,11.3865346034494,11.9607121769459,11.8772524435904,12.3014007408203,11.6418327543479,12.248524988194,11.7415862923562,11.4809404770537,11.5372575294472,11.6685727321779,11.2634531002234,11.5603720675101,11.7865731064204],"EPU^FMA_PE(LTMA,-10AY,0,AM,\"PORTAGG\",\"MEANR\")":[14.5846075680369,15.2609585074656,11.4311705024269,10.7384431050627,14.2677592686516,17.4090939019229,22.4725546512714,22.2016912652371,21.2903557472423,20.4665125577679,19.94797593431,19.1564718518958,18.1970606686271,16.6435579718921,16.0947578470394,15.5537181272487,15.512580162336,17.5121126296527,16.1712786016005,15.6455238636834,15.2970148112132,14.9583863693,14.8526186687428,15.0778501484214,16.6222518496454,16.5500637918544,16.5894458185098,16.4329025213121,17.9345708756861,17.6604447351695,19.684392236812,19.1625968999711,18.5991504279116,18.4353565878023,17.3892979874806,17.7733884463001,16.2343334665987,16.3929623355828,16.4060246845746,17.2444860952976,17.471854386577,18.9368130336013,20.0674083664445,19.6351587138312,18.555167654813,17.9125059713939,17.7003564584702,17.8121469187809,17.3018468068775,17.015235302893,16.8842316977955,16.3650286667846,16.8115860478562,16.8994847232956,16.0661117339143,15.5157622709627,16.8292014314941,19.3235843768667,22.2882835485072,25.4528958119988,32.317786266078,38.1558294743932,42.1440024469674,48.9131314410817,49.3300316110057,43.3379064407476,61.8547864941943,56.1517219884673,51.223114124657,45.0965795587449,39.3246456609087,33.338597500292,29.268388491607,24.4437246330914,19.4147688474996,14.4787418150054,12.6606747958187,11.7529948021531,13.5458898590412,12.9047456462009,11.7151487811153,11.5138297474874,10.3313224129625,10.1864815082625,9.80373110469823,9.24136404546307,10.2336652742856,9.54263733905825,10.5806425073984,9.78821646131621,9.38670656747157,9.54915184713516,9.57954731551436,9.80257269333444,10.195672053041,10.9558403673451,10.7759940751592,10.431539236981,11.0014747810035,12.5968007538433,14.7908606760018,14.5789988342791,14.9524893940884,14.953911420797,14.9659503710726,14.0989039006316,13.9859933904153,12.9217576919933,12.9067596433999,13.4116062596872,12.8211745650155,12.6563578633761,11.8284689087169,12.3043268669957,12.0177124395944,11.8833449230434,11.9535740868532,12.2640006957267,12.2660718886194,12.5688044360392,13.1326169549216],"CNYA^FMA_PE(LTMA,-10AY,0,AM,\"PORTAGG\",\"MEANR\")":[null,null,null,null,null,null,null,null,null,null,null,null,null,null,null,null,14.8654002576915,15.0822114490405,15.1735201518739,15.1330201117582,14.9068473011286,15.1902089166157,15.2645261671351,15.0468620716907,15.6975013231347,15.8410099187737,16.4812105031748,15.7492819243374,16.5796211629724,14.9079846576356,15.3172928561599,14.9815209288516,14.5194625861111,14.2740443095896,13.4184686500987,12.8573934789719,12.2599529931722,11.8434098324265,11.6339556197702,11.3981523487731,10.8906988799286,11.7063238380224,12.6920738758456,12.7829072761107,12.4728239225888,12.5543587514842,12.6135576465971,12.3675250991443,13.032249943528,12.9214824538998,12.9327225999979,13.9117811180191,14.8931007990425,14.4179002163918,14.2385283653763,14.0742614337985,14.3700480241817,14.607659001758,16.1690244433587,16.1600556990652,16.8027902573543,17.6801159811759,18.0567993729631,18.7171397128917,21.6639713111004,22.3411754112282,19.938119992162,19.452937048676,19.1907477226502,19.3155488315085,18.9167929352347,18.3113028201652,18.3761934240684,17.7577152126259,17.8889072985696,18.7152030821691,17.6625608082127,16.5541575011623,16.404721590355,16.0133471638424,15.654822405436,15.7677443836631,15.6586601792124,15.315226855872,15.060023523661,13.9929759837805,14.1422789227706,14.5865968721846,14.4949782640516,14.7798133375104,14.4803162073003,14.4006426977279,14.1472527273954,13.9561046119934,13.7927600361786,13.8100554740363,13.8876448836273,13.6249338190816,13.6480293020783,13.4191137325992,12.7366252335742,12.9896133077601,13.5872710856851,13.5224317139027,13.8131328526322,13.5660893722847,13.3175585263458,12.8928748742194,12.6505905431025,14.518860922478,15.360329936456,15.3793962136358,14.2594902740787,14.8938808148559,14.7751613496897,14.5340014872388,14.742492977951,14.7194995066948,14.8313484574179,15.154043597376,16.2626317114433],"DDR3512M-FDS^FG_PRICE_CHANGE(0,-3AM)":39.9315533406397,"WL-FDS^FG_PRICE(0)/MAX(FG_PRICE(0,-1AY))":0.812594205325741,"WL-FDS^FG_PRICE_MAVG(0,,,,30)":481.23666,"PASP-FDS^FG_PRICE_CHANGE(0,-3AM)":15.4135338345865,"NI-FDS^FG_PRICE(0)/MAX(FG_PRICE(0,-1AY))":0.846819196428571,"NI-FDS^FG_PRICE_MAVG(0,,,,30)":14946.5,"PLATI-FDS^FG_PRICE_CHANGE(0,-3AM)":11.648177496038,"CPALM-FDS^FG_PRICE(0)/MAX(FG_PRICE(0,-1AY))":0.820325659741718,"CPALM-FDS^FG_PRICE_MAVG(0,,,,30)":4348.1,"W-FDS^FG_PRICE_CHANGE(0,-3AM)":-4.46343779677112,"BRENT-FDS^FG_PRICE(0)/MAX(FG_PRICE(0,-1AY))":1.0,"BRENT-FDS^FG_PRICE_MAVG(0,,,,30)":85.86,"COPP-FDS^FG_PRICE_CHANGE(0,-3AM)":-4.8325209996889,"TIOS-FDS^FG_PRICE(0)/MAX(FG_PRICE(0,-1AY))":0.938072782276003,"TIOS-FDS^FG_PRICE_MAVG(0,,,,30)":102.434,"FC0000MY^FG_PRICE(0)":272.14706,"VNM^FG_PRICE_MAVG(0,,,,30)":17.5895,"UAE^FG_PRICE(0)":19.17,"QAT^FG_PRICE_MAVG(0,,,,200)":18.50716,"USDPEN^FG_PRICE_CHANGE(0,-6AM)":-4.58383,"USDCLP^FG_PRICE_CHANGE(0,-6AM)":2.427876,"FC0000ID^FMA_EPS(NTMA,-20AY,0,CY,,\"PORTAGG\",\"MEANR\")":[28.5023046220539,34.6859014024765,3676.24176737639,35.3597916554534,47.7361447001776,65.769342621642,77.3469090906142,77.3051891445901,63.4414356734006,63.874105605238,48.7526184920652,55.9889041636352,62.060562018712,62.7205184660321,63.7324767296368,51.5269233975059,58.7717063830086,64.9727943034307,67.9924325112011,99.4655148773071],"INDA^FMA_DIV_YLD(NTMA,-10AY,0,AM,\"PORTAGG\",\"MEANR\")":[1.69325374427893,1.65253075246271,1.73262657041558,1.7754395862707,1.76966426148592,1.88295515939835,1.75406113757325,1.74992811061258,1.68714159312723,1.61314686988943,1.55032558112123,1.53183066659167,1.53742008252654,1.53309846053109,1.67359786865786,1.67625973766687,1.65613938495159,1.60039411522956,1.58406928884569,1.55899626562031,1.55411992462682,1.6045063913644,1.57749483823462,1.5748030911087,1.51635984343509,1.53326547012441,1.52470188789031,1.53266007687338,1.47869181648237,1.54932870588392,1.57054130678018,1.57336359786171,1.59928585186767,1.58536162767639,1.58253620297197,1.51125576802699,1.50530982730418,1.67856663462639,1.6733935142021,1.65254628955484,1.66190554357473,1.64807861517878,1.59245864147858,1.58872858716687,1.71348395794302,1.66481881522361,1.75935617323075,1.81062089615197,1.81748891548028,1.83694443730941,1.75844628156951,1.69096831600194,1.66205085729446,1.64896729058748,2.14535548563632,2.17766310458473,1.97640782675768,1.75208002507672,1.60865644584434,1.53364700283687,1.54527506494971,1.50242024660072,1.4971392517303,1.3790888160502,1.30570695973017,1.33823291666964,1.3775433112435,1.45236301967733,1.459321217832,1.41857627244493,1.43608907111351,1.3918403591828,1.31500815786399,1.30887079493486,1.36690648451531,1.40283777911069,1.35541825337985,1.48107594028901,1.56258312124856,1.5063421225684,1.74017025332433,1.69207325151896,1.70675525006418,1.5355895060698,1.53601847447204,1.62721173480327,1.5299752672279,1.49530183620649,1.57743344972671,1.59134907659641,1.65656315656838,1.64670836078209,1.62048143587328,1.59249431392662,1.5390437953615,1.54356267235367,1.54426559179739,1.55101954691505,1.58601520611321,1.46690608684156,1.40931720937765,1.41883359784084,1.38966540824215,1.38335632921416,1.42578892137226,1.34895424548061,1.29304502214226,1.33579866112509,1.29120941236711,1.32198836134363,1.41455015468148,1.35877234904696,1.4508245127876,1.49799444550717,1.54841944540503,1.53951222656645,1.40283817481141,1.38821313240435,1.381852700433,1.43234800065929,1.41591818952969],"EPU^FMA_DIV_YLD(NTMA,-10AY,0,AM,\"PORTAGG\",\"MEANR\")":[2.53367839985524,2.36411467251326,2.39649450229417,2.63250551528249,2.6971215519811,2.48170153179296,2.14965810775613,1.94624912645913,1.72087801098134,1.79724982361217,1.87996693681702,1.61608409564137,1.49413206262132,1.59730137223082,1.88329981753589,2.11855877711503,2.20541471428347,1.94735355247382,2.21356124480233,2.04324343065662,2.1352555270463,2.28101363229364,2.27280139733743,2.32391341775127,2.11230128894816,2.22333313615448,2.55715722281466,2.85329090380989,2.59465754720067,2.64513913954924,2.32407139357597,2.09111049470707,4.77559993104205,1.90719990468692,2.11530068278745,4.3480985628079996,2.48193655691795,2.32154334313536,2.61553708442992,2.34948987063009,2.32079319760124,2.20455668923264,2.26456032409619,2.20900638721258,2.59696276013865,2.68492249930521,2.68467242179476,3.03836136187284,2.89470360075467,3.0682709187156,2.95684819677764,2.76230875349868,2.6210251248425,2.99444802012308,4.11106237334351,4.3963916836041,3.25693695867201,3.32427409106962,3.32720659667176,2.97119108732198,2.80911881358527,2.67596067950536,2.42726651175805,1.96528645153537,1.72707461766115,1.81567628139551,2.15277006950564,2.37092212281303,2.41988903739797,2.83241388572204,3.14818984640636,4.21514890796462,3.97042221814384,3.89782031060627,4.07739046239545,4.65826966165139,4.06029453996282,3.82272035563959,3.76501900982715,4.21554743251563,5.20028936348615,4.9938958679281,5.76575584225463,5.31482299908835,5.3395401236193,5.27114326118652,4.08666315614205,4.28510445666342,4.02806921086346,4.3820833331076,4.82103929746961,4.91852120950572,5.1618813803486,5.35981903033679,4.99462417402015,4.56549411391265,5.19261384277814,5.63244601737552,5.24993832799326,4.34808340275983,3.84352954187228,3.8985516996857,3.84228427573901,3.6878951009566,3.8372863093558,4.30754487976158,4.24846301385595,4.57343754619162,4.22982754662116,3.98219807891532,4.37601603516371,4.19811942146729,4.25827226980523,3.91705314114998,4.28675479004346,4.24019968400014,3.96410916877441,3.92131511365427,3.86491938159128,3.70385586366303,3.4620011740866],"KSA^FMA_PE(NTMA,-10AY,0,AM,\"PORTAGG\",\"MEANR\")":[null,12.891999652241,12.3496456209445,12.6596592298373,11.2632160079976,11.0804193027128,12.9422836137723,12.8005084019038,13.5669413562933,13.880843685782,13.5018744877982,12.9340037030751,12.554068875867,11.7815944312309,13.2352580234687,14.3710694318588,14.2557948042119,14.1425416037294,13.8687063659017,14.0215313500887,13.3456157017549,13.6533011010628,14.5825899050457,14.1610951918227,14.1085257988921,13.0399414418087,13.0821735736309,13.2179329219694,13.5820974474182,13.5561171723883,14.4092242402748,14.4821622389951,14.4843471616745,15.1300853000288,14.9560074589238,14.4610193737305,13.4756532200914,13.3605856105179,13.711900836804,14.265229466396,15.1761105883155,16.1048001384133,15.933647445361,17.089536572371,16.5347994140202,17.1557345360038,16.5180957074048,16.651957682061,16.5570229010097,16.2602759443287,16.7990789889967,16.1180163838829,16.8330405133381,15.944938701693,13.5804951332674,15.8713390943446,17.442664371576,19.434647526469,19.490928097988,19.7341420180529,21.4524390970528,21.7684293743013,20.5286183056514,19.6092256344004,19.3754247471666,18.7767311876328,19.009865417751,19.0498537637955,19.0815331165212,19.3591080167294,18.8152864816421,19.2556873266766,19.0795227328254,19.0255898702383,19.0012445899709,17.1923774757117,18.7114770679745,18.869232788402,19.1854395119387,19.6439003446377,17.6593427739069,16.975682532106,15.6681834941242,16.5493302463951,15.7057401334617,14.9795984338781,14.7846754157366,13.6646762400709,14.9652537061171,14.4384286200075,15.0405665335043,15.8704288793451,16.6568004739248,16.9525066746398,17.5125379257419,17.2366206683341,16.5685222185949,15.5976715517889,16.0663260774939,16.9897104998897,18.4721627069458,18.6546423730979,18.3829729784016,18.3729820516528,17.3410521230393,16.7013782096623,16.7524035750523,16.5437010792335,16.5740616820816,16.7704153738406,16.6693235908255,16.4247830416491,16.3120895284817,16.5923512600095,15.6691552608282,15.8254623501367,15.9356903984507,14.7690569860893,15.3149282726236,14.5486097160607,14.0851956214289],"ECH^FMA_PE(NTMA,-10AY,0,AM,\"PORTAGG\",\"MEANR\")":[12.558063848043,12.8302640238344,13.242460672644,12.3210771983095,11.7477652275255,12.062936192335,12.7949382373026,13.3268140669925,13.7338490193845,13.5810468847357,14.9330956908771,15.673098388706,15.3242579445247,15.8335314420261,16.0829106918205,16.0211828159262,15.667926890569,15.9361932305427,16.0809480711577,17.1992518656059,17.5058163054044,16.8543818283351,17.4975329840686,17.4245685397594,18.7502250174251,15.3518578270865,14.5367141149447,12.8960766470454,14.4438371248916,14.0156072984301,14.241837361617,13.8134791412875,13.4004434361144,12.348418365064,11.5102455122801,11.7260934978313,11.6564708832439,15.1511562307042,14.9701348665828,14.6520783836734,9.08060758139305,8.81944940895692,8.90358390257649,8.49243991736509,9.19242884851572,8.35255057719659,8.8844923245916,8.52548029968319,9.39199759062426,9.55964100612026,7.73720106315813,8.44625381824394,9.44106255563625,8.73574412235519,6.65546563939527,7.71790841382848,145.188924217252,14.1356208932446,15.0302480919391,15.9241008629159,14.4596527123028,13.8698986498486,14.5098194977856,14.0928344948754,15.0528472937091,14.6508607096667,15.0858867587048,14.0468906792476,12.3247474964407,11.4700084555418,10.8901942776355,10.2296100849361,10.2594126253606,9.35021929649782,9.85136637103018,9.6877611061064,9.8003880833778,10.1867209336897,9.38076030592143,9.3223221935528,8.35489745818674,7.14701706428675,6.31735653863659,6.82899985493589,7.83654570356066,6.948034162101,7.8402228490431,7.24397208521855,7.35332448936829,7.91343737623798,7.80504132878368,7.5005781665605,8.54558090624872,8.29029395672957,9.06400824106518,9.12818049889281,8.55961301499824,8.55175601347733,8.10782236408112,8.9629829209011,9.42203153708117,9.5402095219162,10.2922047519987,10.0428650899761,10.25086254558,9.42255809663144,9.59646488393683,8.9541968243816,9.24206160090241,9.51988825757865,9.18006552335062,9.66949883853788,9.58443498331573,10.1314592993383,10.4864521930511,10.3503897880321,11.2553222206972,11.0009003924005,10.7263735092798,10.8937301155809,11.3967236510632],"TUR^FMA_PE(LTMA,-10AY,0,AM,\"PORTAGG\",\"MEANR\")":[10.272925663871,11.0354315917966,11.4738964446665,9.77743483112644,9.7137273191119,9.4397744237744,9.79230613165783,9.8259398831657,9.61105444546508,9.50232737534295,9.68377905698258,9.52088886345407,9.46277634913732,9.37434704553706,8.95184375899135,8.87764175858969,9.20695647428953,9.83865337355867,9.85556160227161,9.74601870746457,9.73560341395201,9.73512905681609,9.72051201190505,9.52538996345905,9.49070974407023,9.10669307470152,9.07763565028955,8.74968913572246,8.91886399465183,8.840907063398,9.18401921973274,8.90458083371134,8.56795531071363,8.18616284742761,7.73311774365002,7.65729206766721,7.2593666056412,7.52113058960596,6.86204743616882,6.6062980433791,6.66435884575069,7.44293500267589,7.44886698457572,7.22163839096719,7.01482325633168,7.17245600286617,7.35222768454681,7.56183036570505,7.72653617643527,7.59595926571555,8.14015903107078,8.70707482457267,9.40144071266134,9.23690570384723,7.90953547304188,7.77995460677131,8.14556536903829,9.32855006635392,9.69499120268143,9.94165555206686,10.3057750489361,11.1510181791816,13.0982913930977,13.0282030620145,14.6556019113426,13.1068859931265,12.0022796507483,11.2823444207434,10.7912413843296,10.2488084925851,9.43147669018,8.86558373963813,8.15173495958793,7.38960580220224,7.25822969778683,7.77109231983581,7.30689663685762,6.28888706765402,5.73901511840814,5.81695286641976,5.42981326142362,5.51203325490865,5.14979506042459,4.98918506385719,5.16656759251592,4.77693620846075,4.96965811404202,5.00779518076298,4.79528646148359,4.18612489409557,4.74670515188762,4.73040625286193,4.634583856947,4.90185145274921,5.34109239703731,6.1118298053448,6.42084582695954,6.46754906679967,5.67326974351772,5.51126253104398,5.81701163221715,6.40824690857525,6.58551591906001,6.61653960514305,6.63940426575764,6.69946654263797,7.09335081810836,6.67780567722599,7.04109782393913,7.41227254564844,8.38645154321248,10.4270656188609,11.0535831460961,9.92070347162981,9.66422503756051,9.25511986439647,9.09017372936012,8.82380001692811,9.35517716071191,9.68980788167446,9.38400078783861],"EWZ^FMA_PE(LTMA,-10AY,0,AM,\"PORTAGG\",\"MEANR\")":[12.6525116739701,12.8770051285396,12.4222569363216,12.5062975295304,11.1441474302861,11.2193076842051,12.933758436384,13.3348177751778,13.2113700842036,12.9188903883663,13.7146200396023,14.4331438551788,14.669551485878,14.8593793748203,14.5054885466407,14.4475267859021,15.4277427031877,16.2261195590356,16.6866906796637,16.1951547481227,16.15353533313,15.1788404484108,15.095658379241,15.2358784470919,15.6262709074072,15.7698879159488,14.4257105121635,14.6717887036961,15.3289269745316,15.596932855906,16.4905883972405,16.0842981511452,15.6728282762265,14.5609972565682,14.2723950690522,13.8312563846945,13.1661284239063,13.5260400450573,13.7042119584409,13.7548276365262,14.5363628880969,15.0690298785339,14.7408752542886,14.2179503501692,14.0614135245361,14.2283211027139,14.3280181878012,14.3956372939266,14.3601452373021,14.4826463402112,15.1741941081066,16.073751505654,17.2421200442143,17.1662367729778,16.2008217625784,16.3974675898445,17.135260759114,19.5002355891523,29.8593558433094,33.9196713721899,32.9493570788122,30.1341499652138,29.410476117792,32.7259687473711,33.7929059011377,27.3615106161125,19.7083551790476,18.4726773239811,17.2659336562087,16.472617801236,15.0042756942398,13.3250154316856,11.7768294312654,10.3574711749892,8.66183771355448,7.52032699680472,6.63527223301857,7.15986448104649,6.98076051697829,6.99752506854471,6.62167851738272,6.47623160871427,6.20388183490081,6.25843235284098,6.23980710836002,6.2231881822776,6.09032715714229,5.54346297566917,5.79781592327877,5.82828876021177,5.55065102029487,5.73933704098361,5.91463903510103,6.51123515928768,6.84413456634552,7.0773354094465,7.2502229847588,7.37148326628761,7.6789142951254,8.15761748473589,8.4148975032628,8.26027282415473,8.42905133085044,8.33102918737714,8.26208430721737,7.92799899285137,8.09025215104846,8.09429943236727,9.09677165986956,9.03437513965611,9.0742576627926,8.56418863524915,7.95063548414528,8.60620800922946,10.528519568459,10.2659596632554,10.2964707798354,10.1269544357054,9.96778739197935,9.88183767166918,9.9375542808455],"ECH^JULIAN(FMA_DIV_YLD(LTMA,-10AY,0,AM,\"PORTAGG\",\"MEANR\").DATES)":[42258,42289,42320,42349,42381,42412,42440,42472,42502,42531,42563,42594,42625,42655,42685,42716,42747,42776,42804,42837,42867,42898,42928,42958,42990,43020,43049,43081,43112,43143,43171,43202,43231,43263,43293,43322,43355,43385,43416,43446,43476,43508,43536,43567,43595,43628,43658,43689,43720,43749,43781,43811,43840,43873,43902,43930,43963,43994,44022,44055,44085,44116,44147,44176,44208,44239,44267,44298,44328,44358,44389,44420,44449,44481,44512,44540,44573,44603,44631,44663,44693,44722,44754,44785,44816,44846,44876,44907,44938,44967,44995,45028,45058,45089,45119,45149,45181,45211,45240,45272,45303,45334,45363,45394,45422,45455,45485,45516,45547,45576,45608,45638,45667,45700,45728,45758,45789,45820,45849,45881,45911],"WL-FDS^FG_PRICE(0)":485.2,"NI-FDS^FG_PRICE(0)":15175.0,"WL-FDS^MAX(FG_PRICE(0,-5AY))":763.4,"PLATI-FDS^FG_PRICE_CHANGE(0,-1AY)":45.2577319587629,"W-FDS^FG_PRICE(0)/MAX(FG_PRICE(0,-1AY))":0.817553839902479,"BRENT-FDS^FG_PRICE(0)":85.86,"TIOS-FDS^FG_PRICE_CHANGE(0,-1AM)":2.94893076847964,"VNM^FG_PRICE_MAVG(0,,,,60)":16.2115,"TUR^FG_PRICE_MAVG(0,,,,30)":34.306828,"EZA^FG_PRICE(0)":60.57,"EWY^FG_PRICE_MAVG(0,,,,60)":72.81067,"EPU^FG_PRICE_MAVG(0,,,,60)":50.929897,"ECH^FG_PRICE_MAVG(0,,,,60)":31.407084,"VNM^FG_TOTAL_RETURNC(0,-12AM)":44.91936,"VNM^FG_TOTAL_RETURNC(0,-1AM)":3.0389786,"UAE^FG_TOTAL_RETURNC(0,-1AM)":-4.8635187,"TUR^FG_TOTAL_RETURNC(0,-1AM)":-6.5720916,"SET-BKK^FG_TOTAL_RETURNC(0,-1AM)":2.7440906,"QAT^P_PRICE(0)/P_PRICE_LOW_PR(0,,,,,,\"PRICE\",\"INTRA\",\"52W\")-1":0.16448152,"MCHI^P_PRICE(0)/P_PRICE_LOW_PR(0,,,,,,\"PRICE\",\"INTRA\",\"52W\")-1":0.56951785,"INDA^P_PRICE(0)/P_PRICE_LOW_PR(0,,,,,,\"PRICE\",\"INTRA\",\"52W\")-1":0.116714,"GREK^P_PRICE(0)/P_PRICE_LOW_PR(0,,,,,,\"PRICE\",\"INTRA\",\"52W\")-1":0.7084807,"GREK^PERCENT_CHANGE(FMA_EPS(+1,0,,,,\"PORTAGG\",\"MEAN\"),FMA_EPS(+1,-3AM,,,,\"PORTAGG\",\"MEAN\"))":3.07881520929981,"EZA^PERCENT_CHANGE(FMA_EPS(+1,0,,,,\"PORTAGG\",\"MEAN\"),FMA_EPS(+1,-3AM,,,,\"PORTAGG\",\"MEAN\"))":3.36186733275206,"EWZ^PERCENT_CHANGE(FMA_EPS(+1,0,,,,\"PORTAGG\",\"MEAN\"),FMA_EPS(+1,-3AM,,,,\"PORTAGG\",\"MEAN\"))":-1.45022575892225,"EWY^PERCENT_CHANGE(FMA_EPS(+1,0,,,,\"PORTAGG\",\"MEAN\"),FMA_EPS(+1,-3AM,,,,\"PORTAGG\",\"MEAN\"))":-2.16934213822213,"EWW^P_PRICE(0)/P_PRICE_HIGH_PR(0,,,,,,\"PRICE\",\"INTRA\",\"52W\")":0.99736035,"EWW^PERCENT_CHANGE(FMA_EPS(+1,0,,,,\"PORTAGG\",\"MEAN\"),FMA_EPS(+1,-3AM,,,,\"PORTAGG\",\"MEAN\"))":-0.51561018140392,"EWT^P_PRICE(0)/P_PRICE_LOW_PR(0,,,,,,\"PRICE\",\"INTRA\",\"52W\")-1":0.59305286,"EWT^FG_TOTAL_RETURNC(0,-1AM)":2.8482556,"EWM^FG_TOTAL_RETURNC(0,-12AM)":4.1208982,"EWM^FG_TOTAL_RETURNC(0,-3AM)":5.992806,"EWM^FMA_PCT_ABOVE_MAVG(200,0,,,,\"PORTAGG\")":64.2857142857143,"EPU^FG_TOTAL_RETURNC(0,-6AM)":40.974712,"EPU^PERCENT_CHANGE(FMA_EPS(+1,0,,,,\"PORTAGG\",\"MEAN\"),FMA_EPS(+1,-1AM,,,,\"PORTAGG\",\"MEAN\"))":2.84977759594693,"EPOL^P_PRICE(0)/P_PRICE_HIGH_PR(0,,,,,,\"PRICE\",\"INTRA\",\"52W\")":0.9451973,"EPOL^PERCENT_CHANGE(FMA_EPS(+1,0,,,,\"PORTAGG\",\"MEAN\"),FMA_EPS(+1,-3AM,,,,\"PORTAGG\",\"MEAN\"))":-2.01873938349986,"EPHE^P_PRICE(0)/P_PRICE_LOW_PR(0,,,,,,\"PRICE\",\"INTRA\",\"52W\")-1":0.1178509,"EPHE^FG_TOTAL_RETURNC(0,-1AM)":-2.8248608,"EIDO^FG_TOTAL_RETURNC(0,-12AM)":-16.605389,"EIDO^FG_TOTAL_RETURNC(0,-3AM)":-3.1225204,"EIDO^FMA_PCT_ABOVE_MAVG(200,0,,,,\"PORTAGG\")":47.887323943662,"ECH^FG_TOTAL_RETURNC(0,-6AM)":15.671289,"ECH^PERCENT_CHANGE(FMA_EPS(+1,0,,,,\"PORTAGG\",\"MEAN\"),FMA_EPS(+1,-1AM,,,,\"PORTAGG\",\"MEAN\"))":1.59716624128516,"CNYA^P_PRICE(0)/P_PRICE_HIGH_PR(0,,,,,,\"PRICE\",\"INTRA\",\"52W\")":0.88537544,"CNYA^PERCENT_CHANGE(FMA_EPS(+1,0,,,,\"PORTAGG\",\"MEAN\"),FMA_EPS(+1,-3AM,,,,\"PORTAGG\",\"MEAN\"))":1.45242742326438,"SPY^P_PRICE(0)/P_PRICE_HIGH_PR(0,,,,,,\"PRICE\",\"INTRA\",\"52W\")":0.9974207,"EWJ^P_PRICE(0)/P_PRICE_HIGH_PR(0,,,,,,\"PRICE\",\"INTRA\",\"52W\")":0.9914677,"URTH^P_PRICE(0)/P_PRICE_HIGH_PR(0,,,,,,\"PRICE\",\"INTRA\",\"52W\")":0.9979401,"WL-FDS^FG_PRICE_CHANGE(0,-1AM)":-0.20567667626491,"W-FDS^FG_PRICE_CHANGE(0,-1AY)":-10.6571936056838,"COPP-FDS^FG_PRICE(0)/MAX(FG_PRICE(0,-1AY))":0.791803278688525,"TIOS-FDS^FG_PRICE(0)":105.43,"TUR^FG_PRICE(0)":32.27,"MCHI^FG_PRICE_MAVG(0,,,,200)":53.391426,"GREK^FG_PRICE_MAVG(0,,,,200)":50.622963,"EWY^FG_PRICE_MAVG(0,,,,30)":73.416664,"EWW^FG_PRICE(0)":66.12,"EWM^FG_PRICE_MAVG(0,,,,200)":24.0428,"EPU^FG_PRICE_MAVG(0,,,,30)":53.141037,"EPOL^FG_PRICE(0)":32.28,"EIDO^FG_PRICE_MAVG(0,,,,200)":17.8298,"ECH^FG_PRICE_MAVG(0,,,,30)":32.2335,"CNYA^FG_PRICE(0)":33.6,"KSA^FG_TOTAL_RETURNC(0,-3AM)":-1.9161403,"VNM^P_PRICE(0)/P_PRICE_LOW_PR(0,,,,,,\"PRICE\",\"INTRA\",\"52W\")-1":0.7792078,"UAE^P_PRICE(0)/P_PRICE_LOW_PR(0,,,,,,\"PRICE\",\"INTRA\",\"52W\")-1":0.3167113,"TUR^P_PRICE(0)/P_PRICE_LOW_PR(0,,,,,,\"PRICE\",\"INTRA\",\"52W\")-1":0.08873153,"SET-BKK^P_PRICE(0)/P_PRICE_LOW_PR(0,,,,,,\"PRICE\",\"INTRA\",\"52W\")-1":0.22758794,"SET-BKK^PERCENT_CHANGE(FMA_EPS(+1,0,,,,\"PORTAGG\",\"MEAN\"),FMA_EPS(+1,-3AM,,,,\"PORTAGG\",\"MEAN\"))":0.498573691557164,"QAT^PERCENT_CHANGE(FMA_EPS(+1,0,,,,\"PORTAGG\",\"MEAN\"),FMA_EPS(+1,-3AM,,,,\"PORTAGG\",\"MEAN\"))":-2.26629480997216,"MCHI^PERCENT_CHANGE(FMA_EPS(+1,0,,,,\"PORTAGG\",\"MEAN\"),FMA_EPS(+1,-3AM,,,,\"PORTAGG\",\"MEAN\"))":-4.81592702677546,"INDA^PERCENT_CHANGE(FMA_EPS(+1,0,,,,\"PORTAGG\",\"MEAN\"),FMA_EPS(+1,-3AM,,,,\"PORTAGG\",\"MEAN\"))":-3.71046837613388,"GREK^P_PRICE(0)/P_PRICE_HIGH_PR(0,,,,,,\"PRICE\",\"INTRA\",\"52W\")":0.9685579,"EZA^P_PRICE(0)/P_PRICE_HIGH_PR(0,,,,,,\"PRICE\",\"INTRA\",\"52W\")":0.9951532,"EWZ^P_PRICE(0)/P_PRICE_HIGH_PR(0,,,,,,\"PRICE\",\"INTRA\",\"52W\")":0.98378384,"PASP-FDS^FG_PRICE_CHANGE(0,-1AY)":18.3044315992293,"PLATI-FDS^FG_PRICE_MAVG(0,,,,30)":1359.5667,"COPP-FDS^FG_PRICE_CHANGE(0,-1AY)":11.0210500846842,"VNM^FG_PRICE(0)":17.97,"SET-BKK^FG_PRICE_MAVG(0,,,,200)":1245.8713,"MCHI^FG_PRICE_MAVG(0,,,,60)":58.277084,"GREK^FG_PRICE_MAVG(0,,,,60)":62.15207,"EWZ^FG_PRICE_MAVG(0,,,,200)":26.36425,"EWM^FG_PRICE_MAVG(0,,,,60)":24.464333,"EIDO^FG_PRICE_MAVG(0,,,,60)":17.789333,"KSA^FG_TOTAL_RETURNC(0,-1AM)":-2.0538807,"VNM^PERCENT_CHANGE(FMA_EPS(+1,0,,,,\"PORTAGG\",\"MEAN\"),FMA_EPS(+1,-3AM,,,,\"PORTAGG\",\"MEAN\"))":8.91667751672948,"UAE^PERCENT_CHANGE(FMA_EPS(+1,0,,,,\"PORTAGG\",\"MEAN\"),FMA_EPS(+1,-3AM,,,,\"PORTAGG\",\"MEAN\"))":-0.8176314576344,"TUR^PERCENT_CHANGE(FMA_EPS(+1,0,,,,\"PORTAGG\",\"MEAN\"),FMA_EPS(+1,-3AM,,,,\"PORTAGG\",\"MEAN\"))":-19.4308843623806,"SET-BKK^P_PRICE(0)/P_PRICE_HIGH_PR(0,,,,,,\"PRICE\",\"INTRA\",\"52W\")":0.85851,"QAT^P_PRICE(0)/P_PRICE_HIGH_PR(0,,,,,,\"PRICE\",\"INTRA\",\"52W\")":0.9467055,"MCHI^P_PRICE(0)/P_PRICE_HIGH_PR(0,,,,,,\"PRICE\",\"INTRA\",\"52W\")":0.9954857,"INDA^P_PRICE(0)/P_PRICE_HIGH_PR(0,,,,,,\"PRICE\",\"INTRA\",\"52W\")":0.8934275,"INDA^PERCENT_CHANGE(FMA_EPS(+1,0,,,,\"PORTAGG\",\"MEAN\"),FMA_EPS(+1,-1AM,,,,\"PORTAGG\",\"MEAN\"))":-0.894567136817052,"GREK^PERCENT_CHANGE(FMA_EPS(+1,0,,,,\"PORTAGG\",\"MEAN\"),FMA_EPS(+1,-1AM,,,,\"PORTAGG\",\"MEAN\"))":0.19109929040593,"EZA^PERCENT_CHANGE(FMA_EPS(+1,0,,,,\"PORTAGG\",\"MEAN\"),FMA_EPS(+1,-1AM,,,,\"PORTAGG\",\"MEAN\"))":-0.140102752490516,"EWZ^PERCENT_CHANGE(FMA_EPS(+1,0,,,,\"PORTAGG\",\"MEAN\"),FMA_EPS(+1,-1AM,,,,\"PORTAGG\",\"MEAN\"))":1.1035689578644,"EWY^FG_TOTAL_RETURNC(0,-6AM)":40.58982,"EWW^FG_TOTAL_RETURNC(0,-6AM)":32.046627,"EWW^PERCENT_CHANGE(FMA_EPS(+1,0,,,,\"PORTAGG\",\"MEAN\"),FMA_EPS(+1,-1AM,,,,\"PORTAGG\",\"MEAN\"))":0.442782607216649,"EWT^P_PRICE(0)/P_PRICE_HIGH_PR(0,,,,,,\"PRICE\",\"INTRA\",\"52W\")":0.9980937,"EWT^PERCENT_CHANGE(FMA_EPS(+1,0,,,,\"PORTAGG\",\"MEAN\"),FMA_EPS(+1,-3AM,,,,\"PORTAGG\",\"MEAN\"))":-6.06118821930275,"EWM^P_PRICE(0)/P_PRICE_LOW_PR(0,,,,,,\"PRICE\",\"INTRA\",\"52W\")-1":0.22440147,"EWM^FG_TOTAL_RETURNC(0,-1AM)":2.1250963,"EPU^FG_TOTAL_RETURNC(0,-12AM)":51.96899,"EPU^FG_TOTAL_RETURNC(0,-3AM)":21.134293,"EPU^FMA_PCT_ABOVE_MAVG(200,0,,,,\"PORTAGG\")":76.9230769230769,"EPOL^FG_TOTAL_RETURNC(0,-6AM)":20.880556,"EPOL^PERCENT_CHANGE(FMA_EPS(+1,0,,,,\"PORTAGG\",\"MEAN\"),FMA_EPS(+1,-1AM,,,,\"PORTAGG\",\"MEAN\"))":-3.21814342224318,"EPHE^P_PRICE(0)/P_PRICE_HIGH_PR(0,,,,,,\"PRICE\",\"INTRA\",\"52W\")":0.85999995,"PASP-FDS^FG_PRICE_MAVG(0,,,,30)":1146.2333,"CPALM-FDS^MAX(FG_PRICE(0,-5AY))":8163.0,"W-FDS^FG_PRICE_MAVG(0,,,,30)":5.071,"EWZ^FG_PRICE_MAVG(0,,,,60)":28.1,"EWY^FG_PRICE(0)":78.66,"EWT^FG_PRICE_MAVG(0,,,,200)":53.7016,"EWM^FG_PRICE_MAVG(0,,,,30)":24.947,"EPU^FG_PRICE(0)":57.768,"EPHE^FG_PRICE_MAVG(0,,,,200)":25.88895,"EIDO^FG_PRICE_MAVG(0,,,,30)":18.021,"ECH^FG_PRICE(0)":33.22,"KSA^FG_TOTAL_RETURNC(0,-12AM)":-7.6304555,"KSA^PERCENT_CHANGE(FMA_EPS(+1,0,,,,\"PORTAGG\",\"MEAN\"),FMA_EPS(+1,-3AM,,,,\"PORTAGG\",\"MEAN\"))":-0.978302107831395,"VNM^P_PRICE(0)/P_PRICE_HIGH_PR(0,,,,,,\"PRICE\",\"INTRA\",\"52W\")":0.9724026,"UAE^P_PRICE(0)/P_PRICE_HIGH_PR(0,,,,,,\"PRICE\",\"INTRA\",\"52W\")":0.9387855,"TUR^P_PRICE(0)/P_PRICE_HIGH_PR(0,,,,,,\"PRICE\",\"INTRA\",\"52W\")":0.8370947,"TUR^PERCENT_CHANGE(FMA_EPS(+1,0,,,,\"PORTAGG\",\"MEAN\"),FMA_EPS(+1,-1AM,,,,\"PORTAGG\",\"MEAN\"))":-3.97380702634406,"SET-BKK^PERCENT_CHANGE(FMA_EPS(+1,0,,,,\"PORTAGG\",\"MEAN\"),FMA_EPS(+1,-1AM,,,,\"PORTAGG\",\"MEAN\"))":-0.0884399244636591,"NI-FDS^MAX(FG_PRICE(0,-5AY))":48241.0,"BRENT-FDS^MAX(FG_PRICE(0,-5AY))":140.85,"COPP-FDS^FG_PRICE_MAVG(0,,,,30)":4.469217,"EWT^FG_PRICE_MAVG(0,,,,60)":59.095665,"EPHE^FG_PRICE_MAVG(0,,,,60)":26.460453,"KSA^P_PRICE(0)/P_PRICE_LOW_PR(0,,,,,,\"PRICE\",\"INTRA\",\"52W\")-1":0.009901047,"VNM^PERCENT_CHANGE(FMA_EPS(+1,0,,,,\"PORTAGG\",\"MEAN\"),FMA_EPS(+1,-1AM,,,,\"PORTAGG\",\"MEAN\"))":-0.548696177457441,"UAE^PERCENT_CHANGE(FMA_EPS(+1,0,,,,\"PORTAGG\",\"MEAN\"),FMA_EPS(+1,-1AM,,,,\"PORTAGG\",\"MEAN\"))":-0.478113474522269,"TUR^FG_TOTAL_RETURNC(0,-6AM)":-12.915587,"SET-BKK^FG_TOTAL_RETURNC(0,-6AM)":11.513197,"QAT^FG_TOTAL_RETURNC(0,-6AM)":10.673845,"MCHI^FG_TOTAL_RETURNC(0,-6AM)":16.075134,"MCHI^FMA_PCT_ABOVE_MAVG(200,0,,,,\"PORTAGG\")":80.7272727272727,"INDA^FMA_PCT_ABOVE_MAVG(200,0,,,,\"PORTAGG\")":63.75,"GREK^FMA_PCT_ABOVE_MAVG(200,0,,,,\"PORTAGG\")":92.5925925925926,"EZA^FMA_PCT_ABOVE_MAVG(200,0,,,,\"PORTAGG\")":67.8571428571429,"EWZ^FG_TOTAL_RETURNC(0,-3AM)":8.619857,"EWY^FG_TOTAL_RETURNC(0,-3AM)":16.206242,"EWW^FG_TOTAL_RETURNC(0,-3AM)":9.334696,"EWW^FMA_PCT_ABOVE_MAVG(200,0,,,,\"PORTAGG\")":73.1707317073171,"EWT^FG_TOTAL_RETURNC(0,-6AM)":23.998428,"EWT^PERCENT_CHANGE(FMA_EPS(+1,0,,,,\"PORTAGG\",\"MEAN\"),FMA_EPS(+1,-1AM,,,,\"PORTAGG\",\"MEAN\"))":-2.96140474666754,"EWM^P_PRICE(0)/P_PRICE_HIGH_PR(0,,,,,,\"PRICE\",\"INTRA\",\"52W\")":0.92651874,"EWM^PERCENT_CHANGE(FMA_EPS(+1,0,,,,\"PORTAGG\",\"MEAN\"),FMA_EPS(+1,-3AM,,,,\"PORTAGG\",\"MEAN\"))":-2.23787469977036,"EPU^P_PRICE(0)/P_PRICE_LOW_PR(0,,,,,,\"PRICE\",\"INTRA\",\"52W\")-1":0.50085735,"EPU^FG_TOTAL_RETURNC(0,-1AM)":11.628985,"EPOL^FG_TOTAL_RETURNC(0,-12AM)":44.588875,"EPOL^FG_TOTAL_RETURNC(0,-3AM)":7.22574,"EPOL^FMA_PCT_ABOVE_MAVG(200,0,,,,\"PORTAGG\")":66.6666666666667,"EPHE^FG_TOTAL_RETURNC(0,-6AM)":4.0968537,"EPHE^PERCENT_CHANGE(FMA_EPS(+1,0,,,,\"PORTAGG\",\"MEAN\"),FMA_EPS(+1,-1AM,,,,\"PORTAGG\",\"MEAN\"))":1.21469269447782,"EIDO^P_PRICE(0)/P_PRICE_HIGH_PR(0,,,,,,\"PRICE\",\"INTRA\",\"52W\")":0.7550286,"EIDO^PERCENT_CHANGE(FMA_EPS(+1,0,,,,\"PORTAGG\",\"MEAN\"),FMA_EPS(+1,-3AM,,,,\"PORTAGG\",\"MEAN\"))":-16.967066546799,"ECH^P_PRICE(0)/P_PRICE_LOW_PR(0,,,,,,\"PRICE\",\"INTRA\",\"52W\")-1":0.35980356,"ECH^FG_TOTAL_RETURNC(0,-1AM)":3.9099216,"CNYA^FG_TOTAL_RETURNC(0,-12AM)":44.249428,"CNYA^FG_TOTAL_RETURNC(0,-3AM)":18.697834,"CNYA^FMA_PCT_ABOVE_MAVG(200,0,,,,\"PORTAGG\")":78.8511749347258,"SPY^FG_TOTAL_RETURNC(0,-3AM)":9.210467,"NI-FDS^FG_PRICE_CHANGE(0,-3AM)":1.57295850066934,"CPALM-FDS^FG_PRICE_CHANGE(0,-3AM)":13.932934754354,"TIOS-FDS^MAX(FG_PRICE(0,-5AY))":219.77,"KSA^FG_PRICE_MAVG(0,,,,60)":37.761333,"UAE^FG_PRICE_MAVG(0,,,,30)":19.653378,"INDA^FG_PRICE_MAVG(0,,,,200)":52.6932,"EZA^FG_PRICE_MAVG(0,,,,200)":49.70135,"EWZ^FG_PRICE(0)":30.03,"EWW^FG_PRICE_MAVG(0,,,,200)":55.4536,"EWT^FG_PRICE_MAVG(0,,,,30)":60.060665,"EWM^FG_PRICE(0)":25.47,"EPOL^FG_PRICE_MAVG(0,,,,200)":28.044237,"EPHE^FG_PRICE_MAVG(0,,,,30)":26.219334,"EIDO^FG_PRICE(0)":17.83,"CNYA^FG_PRICE_MAVG(0,,,,200)":28.73309,"KSA^P_PRICE(0)/P_PRICE_HIGH_PR(0,,,,,,\"PRICE\",\"INTRA\",\"52W\")":0.84569716,"KSA^PERCENT_CHANGE(FMA_EPS(+1,0,,,,\"PORTAGG\",\"MEAN\"),FMA_EPS(+1,-1AM,,,,\"PORTAGG\",\"MEAN\"))":1.15302836490131,"VNM^FG_TOTAL_RETURNC(0,-6AM)":42.845787,"UAE^FG_TOTAL_RETURNC(0,-6AM)":18.120527,"UAE^FMA_PCT_ABOVE_MAVG(200,0,,,,\"PORTAGG\")":78.0,"TUR^FMA_PCT_ABOVE_MAVG(200,0,,,,\"PORTAGG\")":52.4390243902439,"SET-BKK^FMA_PCT_ABOVE_MAVG(200,0,,,,\"PORTAGG\")":46.8335787923417,"QAT^FMA_PCT_ABOVE_MAVG(200,0,,,,\"PORTAGG\")":67.6470588235294,"MCHI^FG_TOTAL_RETURNC(0,-3AM)":15.742254,"INDA^FG_TOTAL_RETURNC(0,-3AM)":-3.0109465,"GREK^FG_TOTAL_RETURNC(0,-3AM)":16.292358,"EZA^FG_TOTAL_RETURNC(0,-3AM)":11.894369,"EWZ^FG_TOTAL_RETURNC(0,-12AM)":9.1792345,"EWY^FG_TOTAL_RETURNC(0,-12AM)":28.885197,"EWW^FG_TOTAL_RETURNC(0,-12AM)":29.182316,"NI-FDS^FG_PRICE_CHANGE(0,-1AM)":1.26793460126793,"CPALM-FDS^FG_PRICE_CHANGE(0,-1AM)":0.92102233479161,"BRENT-FDS^FG_PRICE_CHANGE(0,-3AM)":0.0,"KSA^FG_PRICE_MAVG(0,,,,30)":37.493668,"INDA^FG_PRICE_MAVG(0,,,,60)":53.75125,"EZA^FG_PRICE_MAVG(0,,,,60)":55.656666,"EWW^FG_PRICE_MAVG(0,,,,60)":61.134335,"EPOL^FG_PRICE_MAVG(0,,,,60)":32.351665,"CNYA^FG_PRICE_MAVG(0,,,,60)":30.56275,"VNM^FMA_PCT_ABOVE_MAVG(200,0,,,,\"PORTAGG\")":83.6734693877551,"UAE^FG_TOTAL_RETURNC(0,-3AM)":7.750058,"TUR^FG_TOTAL_RETURNC(0,-3AM)":3.7730575,"SET-BKK^FG_TOTAL_RETURNC(0,-3AM)":14.619625,"QAT^FG_TOTAL_RETURNC(0,-3AM)":5.8721185,"MCHI^FG_TOTAL_RETURNC(0,-12AM)":61.37142,"INDA^FG_TOTAL_RETURNC(0,-12AM)":-7.3078575,"GREK^FG_TOTAL_RETURNC(0,-12AM)":67.07528,"EZA^FG_TOTAL_RETURNC(0,-12AM)":39.575504,"EZA^FG_TOTAL_RETURNC(0,-1AM)":5.3391337,"EWZ^FG_TOTAL_RETURNC(0,-1AM)":5.7766914,"EWY^FG_TOTAL_RETURNC(0,-1AM)":6.1538577,"EWW^FG_TOTAL_RETURNC(0,-1AM)":6.080544,"EWT^FG_TOTAL_RETURNC(0,-12AM)":23.58756,"EWT^FG_TOTAL_RETURNC(0,-3AM)":10.733164,"EWT^FMA_PCT_ABOVE_MAVG(200,0,,,,\"PORTAGG\")":50.0,"EWM^FG_TOTAL_RETURNC(0,-6AM)":15.448893,"EWM^PERCENT_CHANGE(FMA_EPS(+1,0,,,,\"PORTAGG\",\"MEAN\"),FMA_EPS(+1,-1AM,,,,\"PORTAGG\",\"MEAN\"))":-0.947509670263485,"EPU^P_PRICE(0)/P_PRICE_HIGH_PR(0,,,,,,\"PRICE\",\"INTRA\",\"52W\")":0.99651545,"EPU^PERCENT_CHANGE(FMA_EPS(+1,0,,,,\"PORTAGG\",\"MEAN\"),FMA_EPS(+1,-3AM,,,,\"PORTAGG\",\"MEAN\"))":4.87864296967107,"PLATI-FDS^FG_PRICE(0)/MAX(FG_PRICE(0,-1AY))":0.952027027027027,"CPALM-FDS^FG_PRICE(0)":4383.0,"BRENT-FDS^FG_PRICE_CHANGE(0,-1AM)":0.0,"TIOS-FDS^FG_PRICE_CHANGE(0,-3AM)":10.4441650953279,"VNM^FG_PRICE_MAVG(0,,,,200)":13.33185,"TUR^FG_PRICE_MAVG(0,,,,60)":33.404495,"QAT^FG_PRICE_MAVG(0,,,,30)":19.95426,"EWY^FG_PRICE_MAVG(0,,,,200)":61.35605,"EWW^FG_PRICE_MAVG(0,,,,30)":62.196667,"EWT^FG_PRICE(0)":62.83,"EPU^FG_PRICE_MAVG(0,,,,200)":45.40412,"EPOL^FG_PRICE_MAVG(0,,,,30)":32.729668,"EPHE^FG_PRICE(0)":25.8,"ECH^FG_PRICE_MAVG(0,,,,200)":29.5768,"CNYA^FG_PRICE_MAVG(0,,,,30)":31.842167,"KSA^FG_TOTAL_RETURNC(0,-6AM)":-6.7885103,"KSA^FMA_PCT_ABOVE_MAVG(200,0,,,,\"PORTAGG\")":14.7286821705426,"VNM^FG_TOTAL_RETURNC(0,-3AM)":34.50599,"UAE^FG_TOTAL_RETURNC(0,-12AM)":32.642685,"TUR^FG_TOTAL_RETURNC(0,-12AM)":-8.966559,"SET-BKK^FG_TOTAL_RETURNC(0,-12AM)":-9.001249,"QAT^FG_TOTAL_RETURNC(0,-12AM)":12.314499,"QAT^FG_TOTAL_RETURNC(0,-1AM)":-3.6013782,"MCHI^FG_TOTAL_RETURNC(0,-1AM)":8.888138,"INDA^FG_TOTAL_RETURNC(0,-1AM)":1.3056397,"GREK^FG_TOTAL_RETURNC(0,-1AM)":-1.7784476,"EZA^P_PRICE(0)/P_PRICE_LOW_PR(0,,,,,,\"PRICE\",\"INTRA\",\"52W\")-1":0.5241569,"EWZ^P_PRICE(0)/P_PRICE_LOW_PR(0,,,,,,\"PRICE\",\"INTRA\",\"52W\")-1":0.3490566,"EWY^P_PRICE(0)/P_PRICE_LOW_PR(0,,,,,,\"PRICE\",\"INTRA\",\"52W\")-1":0.6221901,"EWW^P_PRICE(0)/P_PRICE_LOW_PR(0,,,,,,\"PRICE\",\"INTRA\",\"52W\")-1":0.424693,"EZA^FG_TOTAL_RETURNC(0,-6AM)":33.314217,"EWY^FMA_PCT_ABOVE_MAVG(200,0,,,,\"PORTAGG\")":84.3373493975904,"EPOL^FG_TOTAL_RETURNC(0,-1AM)":-5.0309,"EPHE^FG_TOTAL_RETURNC(0,-3AM)":-7.024604,"CNYA^FG_TOTAL_RETURNC(0,-6AM)":18.635225,"SPY^P_PRICE(0)/P_PRICE_LOW_PR(0,,,,,,\"PRICE\",\"INTRA\",\"52W\")-1":0.3644873,"VGK^P_PRICE(0)/P_PRICE_LOW_PR(0,,,,,,\"PRICE\",\"INTRA\",\"52W\")-1":0.27958727,"SPY^PERCENT_CHANGE(FMA_EPS(+1,0,,,,\"PORTAGG\",\"MEAN\"),FMA_EPS(+1,-1AM,,,,\"PORTAGG\",\"MEAN\"))":0.393983872100752,"VWO^PERCENT_CHANGE(FMA_EPS(+1,0,,,,\"PORTAGG\",\"MEAN\"),FMA_EPS(+1,-1AM,,,,\"PORTAGG\",\"MEAN\"))":null,"EWJ^FMA_COS_DOWN(\"EPS\",\"1M\",+1,NOW,,,\"PORTAGG\",\"MEANR\")":55.0,"VGK^FMA_COS_DOWN(\"EPS\",\"1M\",+1,NOW,,,\"PORTAGG\",\"MEANR\")":null,"VNM^SIZE(FG_CONSTITUENTS)":50,"SET-BKK^SIZE(FG_CONSTITUENTS)":1,"INDA^SIZE(FG_CONSTITUENTS)":162,"EWZ^SIZE(FG_CONSTITUENTS)":45,"EWY^FMA_COS_UP(\"EPS\",\"1M\",+1,NOW,,,\"PORTAGG\",\"MEANR\")":34.0,"EWM^FMA_COS_UP(\"EPS\",\"1M\",+1,NOW,,,\"PORTAGG\",\"MEANR\")":8.0,"QAT^PERCENT_CHANGE(FMA_EPS(+1,0,,,,\"PORTAGG\",\"MEAN\"),FMA_EPS(+1,-1AM,,,,\"PORTAGG\",\"MEAN\"))":-1.20305892024477,"ECH^FG_TOTAL_RETURNC(0,-12AM)":31.723999,"ECH^PERCENT_CHANGE(FMA_EPS(+1,0,,,,\"PORTAGG\",\"MEAN\"),FMA_EPS(+1,-3AM,,,,\"PORTAGG\",\"MEAN\"))":-2.34625083019411,"EWJ^FG_TOTAL_RETURNC(0,-3AM)":9.705806,"VWO^P_PRICE(0)/P_PRICE_LOW_PR(0,,,,,,\"PRICE\",\"INTRA\",\"52W\")-1":0.35289657,"VGK^P_PRICE(0)/P_PRICE_HIGH_PR(0,,,,,,\"PRICE\",\"INTRA\",\"52W\")":0.9886633,"URTH^PERCENT_CHANGE(FMA_EPS(+1,0,,,,\"PORTAGG\",\"MEAN\"),FMA_EPS(+1,-3AM,,,,\"PORTAGG\",\"MEAN\"))":0.523584945651635,"SPY^SIZE(FG_CONSTITUENTS)":504,"VWO^SIZE(FG_CONSTITUENTS)":4904,"VGK^FMA_COS_UP(\"EPS\",\"1M\",+1,NOW,,,\"PORTAGG\",\"MEANR\")":null,"UAE^FMA_COS_UP(\"EPS\",\"1M\",+1,NOW,,,\"PORTAGG\",\"MEANR\")":15.0,"QAT^FMA_COS_UP(\"EPS\",\"1M\",+1,NOW,,,\"PORTAGG\",\"MEANR\")":2.0,"GREK^FMA_COS_UP(\"EPS\",\"1M\",+1,NOW,,,\"PORTAGG\",\"MEANR\")":10.0,"EWZ^FMA_COS_DOWN(\"EPS\",\"1M\",+1,NOW,,,\"PORTAGG\",\"MEANR\")":19.0,"EWT^FMA_COS_DOWN(\"EPS\",\"1M\",+1,NOW,,,\"PORTAGG\",\"MEANR\")":41.0,"EPOL^FMA_COS_DOWN(\"EPS\",\"1M\",+1,NOW,,,\"PORTAGG\",\"MEANR\")":15.0,"ECH^FMA_COS_DOWN(\"EPS\",\"1M\",+1,NOW,,,\"PORTAGG\",\"MEANR\")":4.0,"EWZ^FG_TOTAL_RETURNC(0,-6AM)":24.903954,"EPHE^PERCENT_CHANGE(FMA_EPS(+1,0,,,,\"PORTAGG\",\"MEAN\"),FMA_EPS(+1,-3AM,,,,\"PORTAGG\",\"MEAN\"))":-1.74566495514601,"EIDO^FG_TOTAL_RETURNC(0,-6AM)":8.534932,"SPY^FG_TOTAL_RETURNC(0,-6AM)":18.335295,"VWO^P_PRICE(0)/P_PRICE_HIGH_PR(0,,,,,,\"PRICE\",\"INTRA\",\"52W\")":0.9977612,"SPY^FMA_PCT_ABOVE_MAVG(200,0,,,,\"PORTAGG\")":66.8650793650794,"VWO^FMA_PCT_ABOVE_MAVG(200,0,,,,\"PORTAGG\")":null,"EWJ^FMA_COS_UP(\"EPS\",\"1M\",+1,NOW,,,\"PORTAGG\",\"MEANR\")":114.0,"VWO^FMA_COS_DOWN(\"EPS\",\"1M\",+1,NOW,,,\"PORTAGG\",\"MEANR\")":null,"VNM^FMA_COS_DOWN(\"EPS\",\"1M\",+1,NOW,,,\"PORTAGG\",\"MEANR\")":8.0,"SET-BKK^FMA_COS_DOWN(\"EPS\",\"1M\",+1,NOW,,,\"PORTAGG\",\"MEANR\")":83.0,"INDA^FMA_COS_DOWN(\"EPS\",\"1M\",+1,NOW,,,\"PORTAGG\",\"MEANR\")":77.0,"EZA^SIZE(FG_CONSTITUENTS)":28,"EWW^SIZE(FG_CONSTITUENTS)":43,"EPU^SIZE(FG_CONSTITUENTS)":26,"EIDO^SIZE(FG_CONSTITUENTS)":74,"ECH^FMA_COS_UP(\"EPS\",\"1M\",+1,NOW,,,\"PORTAGG\",\"MEANR\")":11.0,"KSA^FMA_RBICS_REV_CURRENT(30, LOC, \"PORTAGG\")":42.193184921644,"SET-BKK^FMA_RBICS_REV_CURRENT(30, LOC, \"PORTAGG\")":24.041286925214,"GREK^FMA_RBICS_REV_CURRENT(30, LOC, \"PORTAGG\")":49.114808103743,"EWW^FMA_RBICS_REV_CURRENT(30, LOC, \"PORTAGG\")":26.330841472337,"EPOL^FMA_RBICS_REV_CURRENT(30, LOC, \"PORTAGG\")":46.585809124994,"CNYA^FMA_RBICS_REV_CURRENT(30, LOC, \"PORTAGG\")":24.298465466022,"MCHI^PERCENT_CHANGE(FMA_EPS(+1,0,,,,\"PORTAGG\",\"MEAN\"),FMA_EPS(+1,-1AM,,,,\"PORTAGG\",\"MEAN\"))":-1.75473030268238,"ECH^FMA_PCT_ABOVE_MAVG(200,0,,,,\"PORTAGG\")":85.1851851851852,"CNYA^FG_TOTAL_RETURNC(0,-1AM)":9.339404,"URTH^P_PRICE(0)/P_PRICE_LOW_PR(0,,,,,,\"PRICE\",\"INTRA\",\"52W\")-1":0.34845412,"VGK^FG_TOTAL_RETURNC(0,-6AM)":12.969505,"URTH^PERCENT_CHANGE(FMA_EPS(+1,0,,,,\"PORTAGG\",\"MEAN\"),FMA_EPS(+1,-1AM,,,,\"PORTAGG\",\"MEAN\"))":0.169103023988314,"SPY^FMA_COS_DOWN(\"EPS\",\"1M\",+1,NOW,,,\"PORTAGG\",\"MEANR\")":118.0,"URTH^SIZE(FG_CONSTITUENTS)":1319,"KSA^SIZE(FG_CONSTITUENTS)":133,"TUR^SIZE(FG_CONSTITUENTS)":85,"MCHI^SIZE(FG_CONSTITUENTS)":552,"INDA^FMA_COS_UP(\"EPS\",\"1M\",+1,NOW,,,\"PORTAGG\",\"MEANR\")":54.0,"EWZ^FMA_COS_UP(\"EPS\",\"1M\",+1,NOW,,,\"PORTAGG\",\"MEANR\")":21.0,"EWT^FMA_COS_UP(\"EPS\",\"1M\",+1,NOW,,,\"PORTAGG\",\"MEANR\")":30.0,"EPOL^FMA_COS_UP(\"EPS\",\"1M\",+1,NOW,,,\"PORTAGG\",\"MEANR\")":8.0,"EIDO^FMA_COS_DOWN(\"EPS\",\"1M\",+1,NOW,,,\"PORTAGG\",\"MEANR\")":33.0,"INDA^FG_TOTAL_RETURNC(0,-6AM)":9.070396,"EWZ^FMA_PCT_ABOVE_MAVG(200,0,,,,\"PORTAGG\")":68.8888888888889,"EPOL^P_PRICE(0)/P_PRICE_LOW_PR(0,,,,,,\"PRICE\",\"INTRA\",\"52W\")-1":0.5586597,"EPHE^FG_TOTAL_RETURNC(0,-12AM)":-6.713867,"EIDO^FG_TOTAL_RETURNC(0,-1AM)":-4.1912975,"ECH^P_PRICE(0)/P_PRICE_HIGH_PR(0,,,,,,\"PRICE\",\"INTRA\",\"52W\")":0.97390795,"VWO^FG_TOTAL_RETURNC(0,-6AM)":18.234587,"EWJ^PERCENT_CHANGE(FMA_EPS(+1,0,,,,\"PORTAGG\",\"MEAN\"),FMA_EPS(+1,-3AM,,,,\"PORTAGG\",\"MEAN\"))":-4.60785426590371,"VGK^PERCENT_CHANGE(FMA_EPS(+1,0,,,,\"PORTAGG\",\"MEAN\"),FMA_EPS(+1,-3AM,,,,\"PORTAGG\",\"MEAN\"))":null,"SPY^FMA_COS_UP(\"EPS\",\"1M\",+1,NOW,,,\"PORTAGG\",\"MEANR\")":225.0,"VWO^FMA_COS_UP(\"EPS\",\"1M\",+1,NOW,,,\"PORTAGG\",\"MEANR\")":null,"VNM^FMA_COS_UP(\"EPS\",\"1M\",+1,NOW,,,\"PORTAGG\",\"MEANR\")":20.0,"SET-BKK^FMA_COS_UP(\"EPS\",\"1M\",+1,NOW,,,\"PORTAGG\",\"MEANR\")":66.0,"MCHI^FMA_COS_DOWN(\"EPS\",\"1M\",+1,NOW,,,\"PORTAGG\",\"MEANR\")":239.0,"EZA^FMA_COS_DOWN(\"EPS\",\"1M\",+1,NOW,,,\"PORTAGG\",\"MEANR\")":10.0,"EWW^FMA_COS_DOWN(\"EPS\",\"1M\",+1,NOW,,,\"PORTAGG\",\"MEANR\")":15.0,"EPU^FMA_COS_DOWN(\"EPS\",\"1M\",+1,NOW,,,\"PORTAGG\",\"MEANR\")":6.0,"EPHE^SIZE(FG_CONSTITUENTS)":34,"CNYA^SIZE(FG_CONSTITUENTS)":383,"VNM^FMA_RBICS_REV_CURRENT(30, LOC, \"PORTAGG\")":61.178498857028,"QAT^FMA_RBICS_REV_CURRENT(30, LOC, \"PORTAGG\")":61.3907681394,"EZA^FMA_RBICS_REV_CURRENT(30, LOC, \"PORTAGG\")":39.71595437749,"EWT^FMA_RBICS_REV_CURRENT(30, LOC, \"PORTAGG\")":17.3083883797,"EPHE^FMA_RBICS_REV_CURRENT(30, LOC, \"PORTAGG\")":39.792691601714,"KSA^FG_ROE(0)":13.1562390086527,"SET-BKK^FG_ROE(0)":7.32382677157904,"GREK^FG_ROE(0)":11.5182662571709,"EWW^FG_ROE(0)":12.3325494831176,"EPOL^FG_ROE(0)":14.1356392600993,"CNYA^FG_ROE(0)":9.85196360816943,"TRYTR7Y-FDS^FG_YIELD_NAME":"Treasury - Turkey Benchmark Bond 7Y","TRYIN10Y-FDS^FG_YIELD_NAME":"India Benchmark Bond - 10 Year","TRYSA10Y-FDS^PCTCHG(FG_YIELD(0,,,,\"YTM\"),FG_YIELD(-1AM,,,,\"YTM\"))":-2.8278518,"TRYPE10Y-FDS^FG_YIELD_NAME":"Treasury - Peru Benchmark Bond 10Y","TIPSCL10Y-FDS^FG_YIELD_NAME":"Treasury - Chile Inflation-Indexed (TIPS) Bond 10Y","EWY^P_PRICE(0)/P_PRICE_HIGH_PR(0,,,,,,\"PRICE\",\"INTRA\",\"52W\")":0.9988572,"EPHE^FMA_PCT_ABOVE_MAVG(200,0,,,,\"PORTAGG\")":50.0,"CNYA^PERCENT_CHANGE(FMA_EPS(+1,0,,,,\"PORTAGG\",\"MEAN\"),FMA_EPS(+1,-1AM,,,,\"PORTAGG\",\"MEAN\"))":0.0215256517384216,"EWJ^P_PRICE(0)/P_PRICE_LOW_PR(0,,,,,,\"PRICE\",\"INTRA\",\"52W\")-1":0.349599,"URTH^FG_TOTAL_RETURNC(0,-6AM)":17.8975,"VGK^FG_TOTAL_RETURNC(0,-3AM)":2.696097,"URTH^FMA_PCT_ABOVE_MAVG(200,0,,,,\"PORTAGG\")":65.7555049354594,"VGK^PERCENT_CHANGE(FMA_EPS(+1,0,,,,\"PORTAGG\",\"MEAN\"),FMA_EPS(+1,-1AM,,,,\"PORTAGG\",\"MEAN\"))":null,"URTH^FMA_COS_DOWN(\"EPS\",\"1M\",+1,NOW,,,\"PORTAGG\",\"MEANR\")":401.0,"KSA^FMA_COS_DOWN(\"EPS\",\"1M\",+1,NOW,,,\"PORTAGG\",\"MEANR\")":47.0,"TUR^FMA_COS_DOWN(\"EPS\",\"1M\",+1,NOW,,,\"PORTAGG\",\"MEANR\")":17.0,"QAT^SIZE(FG_CONSTITUENTS)":34,"GREK^SIZE(FG_CONSTITUENTS)":30,"EWY^SIZE(FG_CONSTITUENTS)":83,"EWM^SIZE(FG_CONSTITUENTS)":28,"EPU^FMA_COS_UP(\"EPS\",\"1M\",+1,NOW,,,\"PORTAGG\",\"MEANR\")":9.0,"EIDO^FMA_COS_UP(\"EPS\",\"1M\",+1,NOW,,,\"PORTAGG\",\"MEANR\")":17.0,"GREK^FG_TOTAL_RETURNC(0,-6AM)":41.21393,"ECH^FG_TOTAL_RETURNC(0,-3AM)":4.3923736,"CNYA^P_PRICE(0)/P_PRICE_LOW_PR(0,,,,,,\"PRICE\",\"INTRA\",\"52W\")-1":0.4102832,"VWO^FG_TOTAL_RETURNC(0,-3AM)":9.193277,"EWJ^PERCENT_CHANGE(FMA_EPS(+1,0,,,,\"PORTAGG\",\"MEAN\"),FMA_EPS(+1,-1AM,,,,\"PORTAGG\",\"MEAN\"))":-0.19035846838536,"VWO^PERCENT_CHANGE(FMA_EPS(+1,0,,,,\"PORTAGG\",\"MEAN\"),FMA_EPS(+1,-3AM,,,,\"PORTAGG\",\"MEAN\"))":null,"EWJ^SIZE(FG_CONSTITUENTS)":180,"VGK^SIZE(FG_CONSTITUENTS)":1232,"UAE^SIZE(FG_CONSTITUENTS)":54,"TUR^FMA_COS_UP(\"EPS\",\"1M\",+1,NOW,,,\"PORTAGG\",\"MEANR\")":10.0,"MCHI^FMA_COS_UP(\"EPS\",\"1M\",+1,NOW,,,\"PORTAGG\",\"MEANR\")":234.0,"EZA^FMA_COS_UP(\"EPS\",\"1M\",+1,NOW,,,\"PORTAGG\",\"MEANR\")":11.0,"EWW^FMA_COS_UP(\"EPS\",\"1M\",+1,NOW,,,\"PORTAGG\",\"MEANR\")":16.0,"EWM^FMA_COS_DOWN(\"EPS\",\"1M\",+1,NOW,,,\"PORTAGG\",\"MEANR\")":16.0,"EPHE^FMA_COS_DOWN(\"EPS\",\"1M\",+1,NOW,,,\"PORTAGG\",\"MEANR\")":12.0,"CNYA^FMA_COS_DOWN(\"EPS\",\"1M\",+1,NOW,,,\"PORTAGG\",\"MEANR\")":179.0,"UAE^FMA_RBICS_REV_CURRENT(30, LOC, \"PORTAGG\")":58.713109746048,"MCHI^FMA_RBICS_REV_CURRENT(30, LOC, \"PORTAGG\")":24.618549322336,"EWZ^FMA_RBICS_REV_CURRENT(30, LOC, \"PORTAGG\")":39.963510556872,"EWM^FMA_RBICS_REV_CURRENT(30, LOC, \"PORTAGG\")":48.541710085624,"EIDO^FMA_RBICS_REV_CURRENT(30, LOC, \"PORTAGG\")":45.924961605529,"VNM^FG_ROE(0)":10.4278732744684,"QAT^FG_ROE(0)":10.5976342860649,"EZA^FG_ROE(0)":15.9515342891014,"EWT^FG_ROE(0)":13.5193811931952,"EPHE^FG_ROE(0)":12.2157536152885,"EWY^PERCENT_CHANGE(FMA_EPS(+1,0,,,,\"PORTAGG\",\"MEAN\"),FMA_EPS(+1,-1AM,,,,\"PORTAGG\",\"MEAN\"))":-0.245820025468456,"EIDO^P_PRICE(0)/P_PRICE_LOW_PR(0,,,,,,\"PRICE\",\"INTRA\",\"52W\")-1":0.2551918,"EIDO^PERCENT_CHANGE(FMA_EPS(+1,0,,,,\"PORTAGG\",\"MEAN\"),FMA_EPS(+1,-1AM,,,,\"PORTAGG\",\"MEAN\"))":-5.33339869382139,"EWJ^FG_TOTAL_RETURNC(0,-6AM)":17.106855,"URTH^FG_TOTAL_RETURNC(0,-3AM)":8.174503,"SPY^PERCENT_CHANGE(FMA_EPS(+1,0,,,,\"PORTAGG\",\"MEAN\"),FMA_EPS(+1,-3AM,,,,\"PORTAGG\",\"MEAN\"))":1.52893062842414,"EWJ^FMA_PCT_ABOVE_MAVG(200,0,,,,\"PORTAGG\")":77.7777777777778,"VGK^FMA_PCT_ABOVE_MAVG(200,0,,,,\"PORTAGG\")":null,"URTH^FMA_COS_UP(\"EPS\",\"1M\",+1,NOW,,,\"PORTAGG\",\"MEANR\")":621.0,"KSA^FMA_COS_UP(\"EPS\",\"1M\",+1,NOW,,,\"PORTAGG\",\"MEANR\")":37.0,"UAE^FMA_COS_DOWN(\"EPS\",\"1M\",+1,NOW,,,\"PORTAGG\",\"MEANR\")":6.0,"QAT^FMA_COS_DOWN(\"EPS\",\"1M\",+1,NOW,,,\"PORTAGG\",\"MEANR\")":3.0,"GREK^FMA_COS_DOWN(\"EPS\",\"1M\",+1,NOW,,,\"PORTAGG\",\"MEANR\")":6.0,"EWY^FMA_COS_DOWN(\"EPS\",\"1M\",+1,NOW,,,\"PORTAGG\",\"MEANR\")":34.0,"EWT^SIZE(FG_CONSTITUENTS)":89,"EPOL^SIZE(FG_CONSTITUENTS)":34,"ECH^SIZE(FG_CONSTITUENTS)":27,"ECH^FMA_RBICS_REV_CURRENT(30, LOC, \"PORTAGG\")":28.773797421439,"EPU^FG_ROE(0)":16.489110273038,"TRYUS10Y-FDS^PCTCHG(FG_YIELD(0,,,,\"YTM\"),FG_YIELD(-1AM,,,,\"YTM\"))":-6.6669807,"TRYPH10Y-FDS^FG_YIELD_NAME":"Philippines Benchmark Bond - 10 Year","REFVNDISC-FDS^PROPER_NAME(0,,,\"SECURITY\",\"NAME\")":"Vietnam Discount Rate","REFTHREPO-FDS^FG_YIELD(NOW,,,0)":1.5,"REFINREPO-FDS^(SUBARRAY(NOT_NA(NO_REPEAT_F(FG_YIELD(NOW,-10AY,D))),0,1)-SUBARRAY(NOT_NA(NO_REPEAT_F(FG_YIELD(NOW,-10AY,D))),1,1))*100":-50.0,"REFZAREPO-FDS^PROPER_NAME(0,,,\"SECURITY\",\"NAME\")":"South Africa Repo Rate","REFMXTON-FDS^FG_YIELD(NOW,,,0)":7.75,"REFPEMPR-FDS^(SUBARRAY(NOT_NA(NO_REPEAT_F(FG_YIELD(NOW,-10AY,D))),0,1)-SUBARRAY(NOT_NA(NO_REPEAT_F(FG_YIELD(NOW,-10AY,D))),1,1))*100":-25.0,"REFPHRREPO-FDS^PROPER_NAME(0,,,\"SECURITY\",\"NAME\")":"Philippines Reverse Repo Rate - Overnight","REFCNRMB-FDS^FG_YIELD(NOW,,,0)":3.0,"TRYTR7Y-FDS^PCTCHG(FG_YIELD(0,,,,\"YTM\"),FG_YIELD(-3AM,,,,\"YTM\"))":-1.3781941,"TRYIN10Y-FDS^PCTCHG(FG_YIELD(0,,,,\"YTM\"),FG_YIELD(-3AM,,,,\"YTM\"))":2.1915638,"REFFFUND-FDS^(SUBARRAY(NOT_NA(NO_REPEAT_F(FG_YIELD(NOW,-10AY,D))),0,1)-SUBARRAY(NOT_NA(NO_REPEAT_F(FG_YIELD(NOW,-10AY,D))),1,1))*100":-25.0,"TRYPE10Y-FDS^PCTCHG(FG_YIELD(0,,,,\"YTM\"),FG_YIELD(-3AM,,,,\"YTM\"))":-5.610616,"TIPSCL10Y-FDS^PCTCHG(FG_YIELD(0,,,,\"YTM\"),FG_YIELD(-3AM,,,,\"YTM\"))":-3.6912093,"TRYVN10Y-FDS^FG_YIELD(0,,,,\"YTM\")":3.5971947,"TRYQA10Y-FDS^FG_YIELD(0,,,,\"YTM\")":null,"TRYZA10Y-FDS^FG_YIELD(0,,,,\"YTM\")":9.315732,"TRYUS10Y-FDS^FG_YIELD(0,,,,\"YTM\")":4.0332,"TRYPH10Y-FDS^FG_YIELD(0,,,,\"YTM\")":5.9335184,"CC_SA^IMF_IFS_RCPI_Q(0)":2.2690477,"CC_CN^IMF_IFS_RCPI_Q(0)":-0.012964759,"CC_PE^IMF_IFS_RCPI_Q(0)":null,"VGK^FMA_EVAL_EBITDA(NTMA,0,,,\"PORTAGG\",\"MEANR\")":null,"KSA^FMA_DIV_YLD(NTMA,NOW,NOW,M,\"PORTAGG\",\"MEANR\")":4.54675394207207,"EPHE^FMA_COS_UP(\"EPS\",\"1M\",+1,NOW,,,\"PORTAGG\",\"MEANR\")":13.0,"UAE^FG_ROE(0)":15.8437271266564,"EIDO^FG_ROE(0)":14.0799454474192,"TRYGR10Y-FDS^FG_YIELD_NAME":"Greece Benchmark Bond - 10 Year","TRYID10Y-FDS^FG_YIELD_NAME":"Treasury - Indonesia Benchmark Bond 10Y","REFAEREPO-FDS^(SUBARRAY(NOT_NA(NO_REPEAT_F(FG_YIELD(NOW,-10AY,D))),0,1)-SUBARRAY(NOT_NA(NO_REPEAT_F(FG_YIELD(NOW,-10AY,D))),1,1))*100":-25.0,"REFTHREPO-FDS^PROPER_NAME(0,,,\"SECURITY\",\"NAME\")":"Thailand Repo Rate - 1 Day","REFINREPO-FDS^FG_YIELD(NOW,,,0)":5.5,"REFBRSELIC-FDS^(SUBARRAY(NOT_NA(NO_REPEAT_F(FG_YIELD(NOW,-10AY,D))),0,1)-SUBARRAY(NOT_NA(NO_REPEAT_F(FG_YIELD(NOW,-10AY,D))),1,1))*100":25.0,"REFMXTON-FDS^PROPER_NAME(0,,,\"SECURITY\",\"NAME\")":"Mexico Target Rate - Overnight","REFPEMPR-FDS^FG_YIELD(NOW,,,0)":4.25,"REFIDRREPO-FDS^(SUBARRAY(NOT_NA(NO_REPEAT_F(FG_YIELD(NOW,-10AY,D))),0,1)-SUBARRAY(NOT_NA(NO_REPEAT_F(FG_YIELD(NOW,-10AY,D))),1,1))*100":-25.0,"REFCNRMB-FDS^PROPER_NAME(0,,,\"SECURITY\",\"NAME\")":"China Loan Prime Rate (LPR) - 1 Year","TRYTR7Y-FDS^PCTCHG(FG_YIELD(0,,,,\"YTM\"),FG_YIELD(-1AM,,,,\"YTM\"))":4.383003,"TRYIN10Y-FDS^PCTCHG(FG_YIELD(0,,,,\"YTM\"),FG_YIELD(-1AM,,,,\"YTM\"))":0.17774898,"REFFFUND-FDS^FG_YIELD(NOW,,,0)":4.5,"TRYPE10Y-FDS^PCTCHG(FG_YIELD(0,,,,\"YTM\"),FG_YIELD(-1AM,,,,\"YTM\"))":-2.4548144,"TIPSCL10Y-FDS^PCTCHG(FG_YIELD(0,,,,\"YTM\"),FG_YIELD(-1AM,,,,\"YTM\"))":1.8771614,"TRYVN10Y-FDS^FG_YIELD_NAME":"Treasury - Vietnam Benchmark Bond 10Y","TRYQA10Y-FDS^FG_YIELD_NAME":"Treasury - Qatar Benchmark Bond 10Y","TRYZA10Y-FDS^FG_YIELD_NAME":"Treasury - South Africa Benchmark Bond 10Y","TRYUS10Y-FDS^FG_YIELD_NAME":"US Benchmark Bond - 10 Year","CC_VN^IMF_IFS_RCPI_Q(0)":null,"CC_KR^IMF_IFS_RCPI_Q(0)":2.0500102,"CC_PL^IMF_IFS_RCPI_Q(0)":4.4252543,"VWO^FG_PE_NTM(0,,,90,0)":null,"VGK^JULIAN(FMA_DIV_YLD(NTMA,NOW,NOW,M,\"PORTAGG\",\"MEANR\").DATES)":45869,"VNM^FMA_EVAL_EBITDA(NTMA,0,,,\"PORTAGG\",\"MEANR\")":11.1194163368645,"VNM^FMA_PE(LTM,0,,,\"PORTAGG\",\"MEANR\")":20.4802252335586,"UAE^FG_FCF_YIELD_NTM(0)":9.6398368774897,"UAE^JULIAN(FMA_DIV_YLD(NTMA,NOW,NOW,M,\"PORTAGG\",\"MEANR\").DATES)":45898,"TUR^FMA_DIV_YLD(NTMA,NOW,NOW,M,\"PORTAGG\",\"MEANR\")":4.88530224238232,"SET-BKK^FMA_EVAL_EBIT(LTMA,NOW,NOW,M,\"PORTAGG\",\"MEANR\")":17.3871824126554,"SET-BKK^FMA_PE(NTMA,0,,,\"PORTAGG\",\"MEANR\")":13.7619179267752,"QAT^FMA_EVAL_EBITDA(NTMA,0,,,\"PORTAGG\",\"MEANR\")":9.02632494670256,"TUR^FG_ROE(0)":8.17612188444567,"ECH^FG_ROE(0)":9.74325900336624,"REFAEREPO-FDS^FG_YIELD(NOW,,,0)":4.4,"REFQALEND-FDS^(SUBARRAY(NOT_NA(NO_REPEAT_F(FG_YIELD(NOW,-10AY,D))),0,1)-SUBARRAY(NOT_NA(NO_REPEAT_F(FG_YIELD(NOW,-10AY,D))),1,1))*100":-30.0000000000001,"REFINREPO-FDS^PROPER_NAME(0,,,\"SECURITY\",\"NAME\")":"India Repo Rate","REFBRSELIC-FDS^FG_YIELD(NOW,,,0)":15.0,"REFTWDISC-FDS^(SUBARRAY(NOT_NA(NO_REPEAT_F(FG_YIELD(NOW,-10AY,D))),0,1)-SUBARRAY(NOT_NA(NO_REPEAT_F(FG_YIELD(NOW,-10AY,D))),1,1))*100":12.5,"REFPEMPR-FDS^PROPER_NAME(0,,,\"SECURITY\",\"NAME\")":"Peru Policy Rate","REFIDRREPO-FDS^FG_YIELD(NOW,,,0)":5.0,"TRYCN10Y-FDS^PCTCHG(FG_YIELD(0,,,,\"YTM\"),FG_YIELD(-1AM,,,,\"YTM\"))":6.6932907,"TRYTH10Y-FDS^PCTCHG(FG_YIELD(0,,,,\"YTM\"),FG_YIELD(-3AM,,,,\"YTM\"))":-19.507175,"TRYGR10Y-FDS^PCTCHG(FG_YIELD(0,,,,\"YTM\"),FG_YIELD(-3AM,,,,\"YTM\"))":4.560963,"TRYMX10Y-FDS^PCTCHG(FG_YIELD(0,,,,\"YTM\"),FG_YIELD(-3AM,,,,\"YTM\"))":-3.5647993,"TRYPL10Y-FDS^PCTCHG(FG_YIELD(0,,,,\"YTM\"),FG_YIELD(-3AM,,,,\"YTM\"))":-1.0420111,"REFFFUND-FDS^PROPER_NAME(0,,,\"SECURITY\",\"NAME\")":"US Federal Funds Target Rate","TRYAE10Y-FDS^FG_YIELD(0,,,,\"YTM\")":4.0287514,"TRYUS10Y-FDS^PCTCHG(FG_YIELD(0,,,,\"YTM\"),FG_YIELD(-3AM,,,,\"YTM\"))":-9.530967,"TRYBR10Y-FDS^FG_YIELD(0,,,,\"YTM\")":13.940804,"TRYMY10Y-FDS^FG_YIELD(0,,,,\"YTM\")":3.423064,"TRYID10Y-FDS^FG_YIELD(0,,,,\"YTM\")":6.298693,"CC_AE^IMF_IFS_RCPI_Q(0)":null,"CC_IN^IMF_IFS_RCPI_Q(0)":2.692171,"CC_MX^IMF_IFS_RCPI_Q(0)":4.2231402,"VWO^FMA_EVAL_EBIT(LTMA,NOW,NOW,M,\"PORTAGG\",\"MEANR\")":15.1734421499086,"VGK^FG_FCF_YIELD_NTM(0)":null,"KSA^FMA_PE(NTMA,0,,,\"PORTAGG\",\"MEANR\")":14.0851956214289,"REFAEREPO-FDS^PROPER_NAME(0,,,\"SECURITY\",\"NAME\")":"United Arab Emirates Repo Rate","REFQALEND-FDS^FG_YIELD(NOW,,,0)":5.1,"CNYA^FMA_COS_UP(\"EPS\",\"1M\",+1,NOW,,,\"PORTAGG\",\"MEANR\")":139.0,"MCHI^FG_ROE(0)":11.8497774589299,"TRYKR10Y-FDS^FG_YIELD_NAME":"South Korea Benchmark Bond - 10 Year","TRYBR10Y-FDS^FG_YIELD_NAME":"Treasury - Brazil Benchmark Bond 10Y","REFSAREPO-FDS^(SUBARRAY(NOT_NA(NO_REPEAT_F(FG_YIELD(NOW,-10AY,D))),0,1)-SUBARRAY(NOT_NA(NO_REPEAT_F(FG_YIELD(NOW,-10AY,D))),1,1))*100":-25.0,"TUR^FMA_RBICS_REV_CURRENT(30, LOC, \"PORTAGG\")":27.205871613881,"INDA^FG_ROE(0)":15.0993268117067,"TRYMX10Y-FDS^FG_YIELD_NAME":"Treasury - Mexico Benchmark Bond 10Y","REFSAREPO-FDS^FG_YIELD(NOW,,,0)":5.0,"REFTR1WREPO-FDS^(SUBARRAY(NOT_NA(NO_REPEAT_F(FG_YIELD(NOW,-10AY,D))),0,1)-SUBARRAY(NOT_NA(NO_REPEAT_F(FG_YIELD(NOW,-10AY,D))),1,1))*100":-250.0,"REFQALEND-FDS^PROPER_NAME(0,,,\"SECURITY\",\"NAME\")":"Qatar Lending Rate - Overnight","REFEUREFI-FDS^FG_YIELD(NOW,,,0)":2.15,"REFKRBASE-FDS^(SUBARRAY(NOT_NA(NO_REPEAT_F(FG_YIELD(NOW,-10AY,D))),0,1)-SUBARRAY(NOT_NA(NO_REPEAT_F(FG_YIELD(NOW,-10AY,D))),1,1))*100":-25.0,"REFTWDISC-FDS^PROPER_NAME(0,,,\"SECURITY\",\"NAME\")":"Taiwan China Discount Rate","REFPL7D-FDS^FG_YIELD(NOW,,,0)":4.75,"REFCLMPR-FDS^(SUBARRAY(NOT_NA(NO_REPEAT_F(FG_YIELD(NOW,-10AY,D))),0,1)-SUBARRAY(NOT_NA(NO_REPEAT_F(FG_YIELD(NOW,-10AY,D))),1,1))*100":-25.0,"TRYVN10Y-FDS^PCTCHG(FG_YIELD(0,,,,\"YTM\"),FG_YIELD(-3AM,,,,\"YTM\"))":15.801333,"TRYQA10Y-FDS^PCTCHG(FG_YIELD(0,,,,\"YTM\"),FG_YIELD(-3AM,,,,\"YTM\"))":null,"TRYZA10Y-FDS^PCTCHG(FG_YIELD(0,,,,\"YTM\"),FG_YIELD(-3AM,,,,\"YTM\"))":-7.6208725,"TRYKR10Y-FDS^PCTCHG(FG_YIELD(0,,,,\"YTM\"),FG_YIELD(-1AM,,,,\"YTM\"))":1.3947302,"TRYPH10Y-FDS^PCTCHG(FG_YIELD(0,,,,\"YTM\"),FG_YIELD(-3AM,,,,\"YTM\"))":-5.404919,"TRYCN10Y-FDS^FG_YIELD(0,,,,\"YTM\")":1.8698,"TRYTR7Y-FDS^FG_YIELD(0,,,,\"YTM\")":29.96022,"TRYIN10Y-FDS^FG_YIELD(0,,,,\"YTM\")":6.4815,"TRYSA10Y-FDS^PCTCHG(FG_YIELD(0,,,,\"YTM\"),FG_YIELD(-3AM,,,,\"YTM\"))":-9.104846,"TRYPE10Y-FDS^FG_YIELD(0,,,,\"YTM\")":5.99529,"TIPSCL10Y-FDS^FG_YIELD(0,,,,\"YTM\")":2.2902153,"CC_TH^IMF_IFS_RCPI_Q(0)":null,"CC_TW^IMF_IFS_RCPI_Q(0)":null,"VWO^FMA_EVAL_EBITDA(NTMA,0,,,\"PORTAGG\",\"MEANR\")":null,"VGK^FMA_DIV_YLD(NTMA,NOW,NOW,M,\"PORTAGG\",\"MEANR\")":3.52226411971377,"KSA^FMA_EVAL_EBITDA(NTMA,0,,,\"PORTAGG\",\"MEANR\")":10.0255901147682,"EWW^FG_FCF_YIELD_NTM(0)":8.77177711767744,"EWM^FMA_EVAL_EBIT(LTMA,NOW,NOW,M,\"PORTAGG\",\"MEANR\")":16.2595429427909,"EPU^FMA_PE(LTM,0,,,\"PORTAGG\",\"MEANR\")":12.9397760247032,"INDA^FMA_RBICS_REV_CURRENT(30, LOC, \"PORTAGG\")":31.071689012815,"EWZ^FG_ROE(0)":18.613632497605,"TRYAE10Y-FDS^FG_YIELD_NAME":"Treasury - United Arab Emirates USD Benchmark Bond 10Y","REFSAREPO-FDS^PROPER_NAME(0,,,\"SECURITY\",\"NAME\")":"Saudi Arabia Repo Rate","REFTR1WREPO-FDS^FG_YIELD(NOW,,,0)":40.5,"REFCNRMB-FDS^(SUBARRAY(NOT_NA(NO_REPEAT_F(FG_YIELD(NOW,-10AY,D))),0,1)-SUBARRAY(NOT_NA(NO_REPEAT_F(FG_YIELD(NOW,-10AY,D))),1,1))*100":-10.0,"REFEUREFI-FDS^PROPER_NAME(0,,,\"SECURITY\",\"NAME\")":"Eurozone Main Refinancing Operations Minimum Bid Rate","REFKRBASE-FDS^FG_YIELD(NOW,,,0)":2.5,"REFMYON-FDS^(SUBARRAY(NOT_NA(NO_REPEAT_F(FG_YIELD(NOW,-10AY,D))),0,1)-SUBARRAY(NOT_NA(NO_REPEAT_F(FG_YIELD(NOW,-10AY,D))),1,1))*100":-25.0,"REFPL7D-FDS^PROPER_NAME(0,,,\"SECURITY\",\"NAME\")":"Poland Reference Rate - 7 Day","REFCLMPR-FDS^FG_YIELD(NOW,,,0)":4.75,"TRYVN10Y-FDS^PCTCHG(FG_YIELD(0,,,,\"YTM\"),FG_YIELD(-1AM,,,,\"YTM\"))":8.946308,"TRYQA10Y-FDS^PCTCHG(FG_YIELD(0,,,,\"YTM\"),FG_YIELD(-1AM,,,,\"YTM\"))":null,"TRYZA10Y-FDS^PCTCHG(FG_YIELD(0,,,,\"YTM\"),FG_YIELD(-1AM,,,,\"YTM\"))":-3.5374134,"TRYCN10Y-FDS^PCTCHG(FG_YIELD(0,,,,\"YTM\"),FG_YIELD(-3AM,,,,\"YTM\"))":13.396807,"TRYPH10Y-FDS^PCTCHG(FG_YIELD(0,,,,\"YTM\"),FG_YIELD(-1AM,,,,\"YTM\"))":-1.5926448,"TRYCN10Y-FDS^FG_YIELD_NAME":"Treasury - China Benchmark Bond 10Y","CC_ZA^IMF_IFS_RCPI_Q(0)":2.8878386,"CC_ID^IMF_IFS_RCPI_Q(0)":1.805358,"VWO^JULIAN(FMA_DIV_YLD(NTMA,NOW,NOW,M,\"PORTAGG\",\"MEANR\").DATES)":45869,"VGK^FG_PE_NTM(0,,,90,0)":null,"KSA^JULIAN(FMA_DIV_YLD(NTMA,NOW,NOW,M,\"PORTAGG\",\"MEANR\").DATES)":45898,"VNM^FMA_DIV_YLD(NTMA,NOW,NOW,M,\"PORTAGG\",\"MEANR\")":null,"UAE^FMA_EVAL_EBIT(LTMA,NOW,NOW,M,\"PORTAGG\",\"MEANR\")":9.46264276705703,"UAE^FMA_PE(NTMA,0,,,\"PORTAGG\",\"MEANR\")":10.2824569930086,"TUR^FMA_EVAL_EBITDA(NTMA,0,,,\"PORTAGG\",\"MEANR\")":5.08165707639646,"TUR^FMA_PE(LTM,0,,,\"PORTAGG\",\"MEANR\")":13.9958354668651,"SET-BKK^FG_FCF_YIELD_NTM(0)":5.76480116422782,"SET-BKK^JULIAN(FMA_DIV_YLD(NTMA,NOW,NOW,M,\"PORTAGG\",\"MEANR\").DATES)":45898,"QAT^FMA_DIV_YLD(NTMA,NOW,NOW,M,\"PORTAGG\",\"MEANR\")":5.25258681309046,"MCHI^FMA_EVAL_EBIT(LTMA,NOW,NOW,M,\"PORTAGG\",\"MEANR\")":16.7484335592062,"MCHI^FMA_PE(NTMA,0,,,\"PORTAGG\",\"MEANR\")":13.3844813239069,"INDA^FMA_EVAL_EBITDA(NTMA,0,,,\"PORTAGG\",\"MEANR\")":14.4522287167852,"INDA^FMA_PE(LTM,0,,,\"PORTAGG\",\"MEANR\")":23.8537346991745,"GREK^FG_FCF_YIELD_NTM(0)":null,"GREK^JULIAN(FMA_DIV_YLD(NTMA,NOW,NOW,M,\"PORTAGG\",\"MEANR\").DATES)":45898,"EZA^FMA_DIV_YLD(NTMA,NOW,NOW,M,\"PORTAGG\",\"MEANR\")":3.84011613284498,"EWZ^FMA_EVAL_EBIT(LTMA,NOW,NOW,M,\"PORTAGG\",\"MEANR\")":7.40415258791572,"EWZ^FMA_PE(NTMA,0,,,\"PORTAGG\",\"MEANR\")":8.88233317254295,"EWY^FMA_EVAL_EBITDA(NTMA,0,,,\"PORTAGG\",\"MEANR\")":6.61303094079349,"EWY^FMA_PE(LTM,0,,,\"PORTAGG\",\"MEANR\")":12.391289549367,"EWW^JULIAN(FMA_DIV_YLD(NTMA,NOW,NOW,M,\"PORTAGG\",\"MEANR\").DATES)":45898,"EWT^FMA_DIV_YLD(NTMA,NOW,NOW,M,\"PORTAGG\",\"MEANR\")":3.47703487011689,"EWM^FMA_PE(NTMA,0,,,\"PORTAGG\",\"MEANR\")":13.9656176843499,"EPU^FMA_EVAL_EBITDA(NTMA,0,,,\"PORTAGG\",\"MEANR\")":7.09381615303795,"EPU^FMA_RBICS_REV_CURRENT(30, LOC, \"PORTAGG\")":31.017390486356,"EWM^FG_ROE(0)":9.68321268389991,"TRYPL10Y-FDS^FG_YIELD_NAME":"Treasury - Poland Benchmark Bond 10Y","REFVNDISC-FDS^FG_YIELD(NOW,,,0)":3.0,"REFTHREPO-FDS^(SUBARRAY(NOT_NA(NO_REPEAT_F(FG_YIELD(NOW,-10AY,D))),0,1)-SUBARRAY(NOT_NA(NO_REPEAT_F(FG_YIELD(NOW,-10AY,D))),1,1))*100":-25.0,"REFZAREPO-FDS^FG_YIELD(NOW,,,0)":7.0,"REFMXTON-FDS^(SUBARRAY(NOT_NA(NO_REPEAT_F(FG_YIELD(NOW,-10AY,D))),0,1)-SUBARRAY(NOT_NA(NO_REPEAT_F(FG_YIELD(NOW,-10AY,D))),1,1))*100":-25.0,"REFMYON-FDS^PROPER_NAME(0,,,\"SECURITY\",\"NAME\")":"Malaysia Policy Rate - Overnight","REFPHRREPO-FDS^FG_YIELD(NOW,,,0)":5.0,"TRYAE10Y-FDS^PCTCHG(FG_YIELD(0,,,,\"YTM\"),FG_YIELD(-1AM,,,,\"YTM\"))":-5.559954,"TRYKR10Y-FDS^PCTCHG(FG_YIELD(0,,,,\"YTM\"),FG_YIELD(-3AM,,,,\"YTM\"))":-3.068734,"TRYBR10Y-FDS^PCTCHG(FG_YIELD(0,,,,\"YTM\"),FG_YIELD(-1AM,,,,\"YTM\"))":-0.050911296,"TRYMY10Y-FDS^PCTCHG(FG_YIELD(0,,,,\"YTM\"),FG_YIELD(-1AM,,,,\"YTM\"))":1.876633,"TRYID10Y-FDS^PCTCHG(FG_YIELD(0,,,,\"YTM\"),FG_YIELD(-1AM,,,,\"YTM\"))":-1.5302366,"TRYTH10Y-FDS^FG_YIELD_NAME":"Thailand Benchmark Bond - 10 Year","CC_BR^IMF_IFS_RCPI_Q(0)":5.400096,"CC_CL^IMF_IFS_RCPI_Q(0)":4.361985,"VWO^FMA_DIV_YLD(NTMA,NOW,NOW,M,\"PORTAGG\",\"MEANR\")":3.09062913392288,"VGK^FG_PE(0)":16.1868182248004,"VNM^FMA_EVAL_EBIT(LTMA,NOW,NOW,M,\"PORTAGG\",\"MEANR\")":19.7488874537143,"VNM^FMA_PE(NTMA,0,,,\"PORTAGG\",\"MEANR\")":16.6703901558147,"UAE^FMA_EVAL_EBITDA(NTMA,0,,,\"PORTAGG\",\"MEANR\")":6.60547339228958,"UAE^FMA_PE(LTM,0,,,\"PORTAGG\",\"MEANR\")":11.2040692931844,"TUR^FG_FCF_YIELD_NTM(0)":9.10277648545317,"TUR^JULIAN(FMA_DIV_YLD(NTMA,NOW,NOW,M,\"PORTAGG\",\"MEANR\").DATES)":45898,"SET-BKK^FMA_DIV_YLD(NTMA,NOW,NOW,M,\"PORTAGG\",\"MEANR\")":4.22551228534824,"QAT^FMA_EVAL_EBIT(LTMA,NOW,NOW,M,\"PORTAGG\",\"MEANR\")":16.6568975893719,"QAT^FMA_PE(NTMA,0,,,\"PORTAGG\",\"MEANR\")":11.3441611820542,"MCHI^FMA_EVAL_EBITDA(NTMA,0,,,\"PORTAGG\",\"MEANR\")":11.28578249711,"MCHI^FMA_PE(LTM,0,,,\"PORTAGG\",\"MEANR\")":15.7307387572653,"INDA^FG_FCF_YIELD_NTM(0)":2.90233388428881,"INDA^JULIAN(FMA_DIV_YLD(NTMA,NOW,NOW,M,\"PORTAGG\",\"MEANR\").DATES)":45898,"GREK^FMA_DIV_YLD(NTMA,NOW,NOW,M,\"PORTAGG\",\"MEANR\")":5.41930374195691,"EZA^FMA_EVAL_EBIT(LTMA,NOW,NOW,M,\"PORTAGG\",\"MEANR\")":12.3340627768231,"EZA^FMA_PE(NTMA,0,,,\"PORTAGG\",\"MEANR\")":10.4920349561272,"EWZ^FMA_EVAL_EBITDA(NTMA,0,,,\"PORTAGG\",\"MEANR\")":5.02779556289523,"EWZ^FMA_PE(LTM,0,,,\"PORTAGG\",\"MEANR\")":9.03116214278078,"EWY^FG_FCF_YIELD_NTM(0)":5.86793810631707,"EWY^JULIAN(FMA_DIV_YLD(NTMA,NOW,NOW,M,\"PORTAGG\",\"MEANR\").DATES)":45898,"EWW^FMA_DIV_YLD(NTMA,NOW,NOW,M,\"PORTAGG\",\"MEANR\")":4.66906993201059,"EWT^FMA_EVAL_EBIT(LTMA,NOW,NOW,M,\"PORTAGG\",\"MEANR\")":16.8737256110366,"EWY^FMA_RBICS_REV_CURRENT(30, LOC, \"PORTAGG\")":16.072013891421,"REFZAREPO-FDS^(SUBARRAY(NOT_NA(NO_REPEAT_F(FG_YIELD(NOW,-10AY,D))),0,1)-SUBARRAY(NOT_NA(NO_REPEAT_F(FG_YIELD(NOW,-10AY,D))),1,1))*100":-25.0,"REFCLMPR-FDS^PROPER_NAME(0,,,\"SECURITY\",\"NAME\")":"Chile Monetary Policy Rate","TRYMY10Y-FDS^PCTCHG(FG_YIELD(0,,,,\"YTM\"),FG_YIELD(-3AM,,,,\"YTM\"))":-3.48551,"TRYGR10Y-FDS^FG_YIELD(0,,,,\"YTM\")":3.37,"CC_QA^IMF_IFS_RCPI_Q(0)":null,"VWO^FG_FCF_YIELD_NTM(0)":null,"INDA^FMA_EVAL_EBIT(LTMA,NOW,NOW,M,\"PORTAGG\",\"MEANR\")":21.4442583465465,"GREK^FMA_PE(NTMA,0,,,\"PORTAGG\",\"MEANR\")":8.98372624959132,"EWY^FMA_PE(NTMA,0,,,\"PORTAGG\",\"MEANR\")":10.4127645057902,"EWT^FMA_EVAL_EBITDA(NTMA,0,,,\"PORTAGG\",\"MEANR\")":9.95222612294128,"EWM^FG_FCF_YIELD_NTM(0)":4.62692968749721,"EPU^FMA_DIV_YLD(NTMA,NOW,NOW,M,\"PORTAGG\",\"MEANR\")":3.66485090353124,"EPOL^FMA_DIV_YLD(NTMA,NOW,NOW,M,\"PORTAGG\",\"MEANR\")":6.33987541076676,"EPHE^FMA_DIV_YLD(NTMA,NOW,NOW,M,\"PORTAGG\",\"MEANR\")":3.8123884967709,"EIDO^FG_FCF_YIELD_NTM(0)":null,"CNYA^FMA_EVAL_EBITDA(NTMA,0,,,\"PORTAGG\",\"MEANR\")":12.0438046197862,"CC_US^IMF_IFS_RCPI_Q(0)":2.4452302,"MCHI^FG_COMPANY_NAME":"iShares MSCI China ETF","EWW^FG_COMPANY_NAME":"iShares MSCI Mexico ETF","VNM^P_PRICE_LOW(P_FIRST_DATE,0,USD,,,\"PRICE\",\"INTRA\")":9.3,"EIDO^P_PRICE_HIGH(P_FIRST_DATE,0,USD,,,\"PRICE\",\"HIGH\")":36.48,"EWT^P_PRICE_HIGH(P_FIRST_DATE,0,USD,,,\"PRICE\",\"HIGH\")":68.4,"EPU^AVG(FG_PRICE(0,-10AY,D,USD))":34.1946557233704,"UAE^AVG(FG_PRICE(0,-10AY,D,USD))":15.2726654610493,"QAT^AVG(FG_PRICE(0,-10AY,D,USD))":18.5088672496026,"EPU^FG_PRICE(0,,,USD)":57.768,"EWZ^FG_PRICE(0,,,USD)":30.03,"CNYA^FG_COMPANY_NAME":"iShares MSCI China A ETF","CNYA^AVG(FG_PRICE(0,-10AY,D,USD))":31.1996102795699,"EWZ^P_PRICE_HIGH(P_FIRST_DATE,0,USD,,,\"PRICE\",\"HIGH\")":102.21,"EPHE^FG_PRICE(0,,,USD)":25.8,"EWY^FG_ROE(0)":9.8259640013286,"REFBRSELIC-FDS^PROPER_NAME(0,,,\"SECURITY\",\"NAME\")":"Brazil Target Selic Rate","TRYTW10Y-FDS^PCTCHG(FG_YIELD(0,,,,\"YTM\"),FG_YIELD(-3AM,,,,\"YTM\"))":-10.108658,"TRYPL10Y-FDS^PCTCHG(FG_YIELD(0,,,,\"YTM\"),FG_YIELD(-1AM,,,,\"YTM\"))":1.0810513,"CC_GR^IMF_IFS_RCPI_Q(0)":2.4017942,"VWO^FG_PE(0)":15.5558586469152,"VNM^FG_FCF_YIELD_NTM(0)":2.04541732629629,"TUR^FMA_PE(NTMA,0,,,\"PORTAGG\",\"MEANR\")":6.59279691194164,"QAT^FMA_PE(LTM,0,,,\"PORTAGG\",\"MEANR\")":12.3095137049147,"GREK^FMA_PE(LTM,0,,,\"PORTAGG\",\"MEANR\")":12.295610704308,"EWZ^FG_FCF_YIELD_NTM(0)":7.68634178772079,"EWT^FG_FCF_YIELD_NTM(0)":3.9489925877954,"EWM^FMA_DIV_YLD(NTMA,NOW,NOW,M,\"PORTAGG\",\"MEANR\")":4.31573990029478,"EPU^FMA_PE(NTMA,0,,,\"PORTAGG\",\"MEANR\")":12.5969118522665,"EPOL^FMA_PE(NTMA,0,,,\"PORTAGG\",\"MEANR\")":9.72861515731285,"EIDO^FMA_DIV_YLD(NTMA,NOW,NOW,M,\"PORTAGG\",\"MEANR\")":5.45421459181103,"ECH^FG_FCF_YIELD_NTM(0)":4.80376641823613,"CNYA^FG_FCF_YIELD_NTM(0)":4.94724273990536,"KSA^FG_COMPANY_NAME":"iShares MSCI Saudi Arabia ETF","EWT^FG_COMPANY_NAME":"iShares MSCI Taiwan ETF","ECH^FG_COMPANY_NAME":"iShares MSCI Chile ETF","EZA^P_PRICE_LOW(P_FIRST_DATE,0,USD,,,\"PRICE\",\"INTRA\")":17.965,"EPHE^P_PRICE_LOW(P_FIRST_DATE,0,USD,,,\"PRICE\",\"INTRA\")":19.0,"INDA^P_PRICE_LOW(P_FIRST_DATE,0,USD,,,\"PRICE\",\"INTRA\")":18.76,"QAT^P_PRICE_HIGH(P_FIRST_DATE,0,USD,,,\"PRICE\",\"HIGH\")":27.21,"EPU^P_PRICE_HIGH(P_FIRST_DATE,0,USD,,,\"PRICE\",\"HIGH\")":57.97,"GREK^P_PRICE_HIGH(P_FIRST_DATE,0,USD,,,\"PRICE\",\"HIGH\")":77.27992,"EWY^P_PRICE_HIGH(P_FIRST_DATE,0,USD,,,\"PRICE\",\"HIGH\")":96.3,"TUR^FG_PRICE(0,,,USD)":32.27,"EWM^AVG(FG_PRICE(0,-10AY,D,USD))":27.5245069157393,"GREK^FG_PRICE(0,,,USD)":65.17,"UAE^FG_PRICE(0,,,USD)":19.17,"EWY^AVG(FG_PRICE(0,-10AY,D,USD))":64.1556870429252,"REFKRBASE-FDS^PROPER_NAME(0,,,\"SECURITY\",\"NAME\")":"South Korea Base Rate","TRYAE10Y-FDS^PCTCHG(FG_YIELD(0,,,,\"YTM\"),FG_YIELD(-3AM,,,,\"YTM\"))":-11.0308,"TRYID10Y-FDS^PCTCHG(FG_YIELD(0,,,,\"YTM\"),FG_YIELD(-3AM,,,,\"YTM\"))":-6.3577113,"TRYMX10Y-FDS^FG_YIELD(0,,,,\"YTM\")":8.6864,"VGK^FMA_EVAL_EBIT(LTMA,NOW,NOW,M,\"PORTAGG\",\"MEANR\")":14.2330525978677,"QAT^JULIAN(FMA_DIV_YLD(NTMA,NOW,NOW,M,\"PORTAGG\",\"MEANR\").DATES)":45898,"INDA^FMA_DIV_YLD(NTMA,NOW,NOW,M,\"PORTAGG\",\"MEANR\")":1.449785711607,"EWZ^FMA_DIV_YLD(NTMA,NOW,NOW,M,\"PORTAGG\",\"MEANR\")":6.70240777089837,"EWW^FMA_EVAL_EBIT(LTMA,NOW,NOW,M,\"PORTAGG\",\"MEANR\")":9.64783272199963,"EPOL^FMA_PE(LTM,0,,,\"PORTAGG\",\"MEANR\")":10.5357362152582,"EPHE^FMA_PE(NTMA,0,,,\"PORTAGG\",\"MEANR\")":8.52828755942643,"EIDO^FMA_PE(NTMA,0,,,\"PORTAGG\",\"MEANR\")":12.2079277378532,"ECH^FMA_DIV_YLD(NTMA,NOW,NOW,M,\"PORTAGG\",\"MEANR\")":4.10654480075649,"VNM^FG_COMPANY_NAME":"VanEck Vietnam ETF","INDA^FG_COMPANY_NAME":"iShares MSCI India ETF","EWM^FG_COMPANY_NAME":"iShares MSCI Malaysia ETF","EWT^P_PRICE_LOW(P_FIRST_DATE,0,USD,,,\"PRICE\",\"INTRA\")":12.84,"CNYA^P_PRICE_HIGH(P_FIRST_DATE,0,USD,,,\"PRICE\",\"HIGH\")":49.42,"VNM^AVG(FG_PRICE(0,-10AY,D,USD))":15.1495050874404,"UAE^P_PRICE_HIGH(P_FIRST_DATE,0,USD,,,\"PRICE\",\"HIGH\")":26.78,"EZA^AVG(FG_PRICE(0,-10AY,D,USD))":49.0888990461049,"MCHI^AVG(FG_PRICE(0,-10AY,D,USD))":56.1465222575517,"TRYMY10Y-FDS^FG_YIELD_NAME":"Treasury - Malaysia Benchmark Bond 10Y","REFTWDISC-FDS^FG_YIELD(NOW,,,0)":2.0,"TRYTH10Y-FDS^PCTCHG(FG_YIELD(0,,,,\"YTM\"),FG_YIELD(-1AM,,,,\"YTM\"))":-6.6997223,"VNM^JULIAN(FMA_DIV_YLD(NTMA,NOW,NOW,M,\"PORTAGG\",\"MEANR\").DATES)":45898,"SET-BKK^FMA_EVAL_EBITDA(NTMA,0,,,\"PORTAGG\",\"MEANR\")":9.09147333035857,"INDA^FMA_PE(NTMA,0,,,\"PORTAGG\",\"MEANR\")":22.5601100038752,"EZA^FMA_EVAL_EBITDA(NTMA,0,,,\"PORTAGG\",\"MEANR\")":7.74827294384173,"EWW^FMA_EVAL_EBITDA(NTMA,0,,,\"PORTAGG\",\"MEANR\")":6.07654425926624,"EWT^FMA_PE(NTMA,0,,,\"PORTAGG\",\"MEANR\")":17.0929431884146,"EWM^FMA_PE(LTM,0,,,\"PORTAGG\",\"MEANR\")":15.4889791615724,"EPU^JULIAN(FMA_DIV_YLD(NTMA,NOW,NOW,M,\"PORTAGG\",\"MEANR\").DATES)":45898,"EPOL^JULIAN(FMA_DIV_YLD(NTMA,NOW,NOW,M,\"PORTAGG\",\"MEANR\").DATES)":45898,"EPHE^FMA_PE(LTM,0,,,\"PORTAGG\",\"MEANR\")":9.24918714224077,"ECH^FMA_PE(NTMA,0,,,\"PORTAGG\",\"MEANR\")":11.3967236510632,"CNYA^FMA_DIV_YLD(NTMA,NOW,NOW,M,\"PORTAGG\",\"MEANR\")":2.7302171821745,"UAE^FG_COMPANY_NAME":"iShares MSCI UAE ETF","GREK^FG_COMPANY_NAME":"Global X MSCI Greece ETF","EIDO^P_PRICE_LOW(P_FIRST_DATE,0,USD,,,\"PRICE\",\"INTRA\")":11.91,"EPU^P_PRICE_LOW(P_FIRST_DATE,0,USD,,,\"PRICE\",\"INTRA\")":17.69,"GREK^P_PRICE_LOW(P_FIRST_DATE,0,USD,,,\"PRICE\",\"INTRA\")":13.499986,"EWY^P_PRICE_LOW(P_FIRST_DATE,0,USD,,,\"PRICE\",\"INTRA\")":10.32,"ECH^P_PRICE_HIGH(P_FIRST_DATE,0,USD,,,\"PRICE\",\"HIGH\")":80.38,"EWW^P_PRICE_HIGH(P_FIRST_DATE,0,USD,,,\"PRICE\",\"HIGH\")":76.8,"MCHI^P_PRICE_HIGH(P_FIRST_DATE,0,USD,,,\"PRICE\",\"HIGH\")":97.55,"EPOL^P_PRICE_HIGH(P_FIRST_DATE,0,USD,,,\"PRICE\",\"HIGH\")":39.8345,"QAT^FG_PRICE(0,,,USD)":19.54,"VNM^FG_PRICE(0,,,USD)":17.97,"EWW^AVG(FG_PRICE(0,-10AY,D,USD))":49.9448968600954,"EWM^FG_PRICE(0,,,USD)":25.47,"CNYA^FG_PRICE(0,,,USD)":33.6,"INDA^AVG(FG_PRICE(0,-10AY,D,USD))":38.927350953895,"EWY^FG_PRICE(0,,,USD)":78.66,"EIDO^FMA_EVAL_EBIT(LTMA,NOW,NOW,M,\"PORTAGG\",\"MEANR\")":10.2986292616584,"CNYA^FMA_PE(LTM,0,,,\"PORTAGG\",\"MEANR\")":18.3476234966535,"TUR^FG_COMPANY_NAME":"iShares MSCI Turkey ETF","EWZ^FG_COMPANY_NAME":"iShares MSCI Brazil ETF","EPOL^FG_COMPANY_NAME":"iShares MSCI Poland ETF","EWW^P_PRICE_LOW(P_FIRST_DATE,0,USD,,,\"PRICE\",\"INTRA\")":6.8125,"MCHI^P_PRICE_LOW(P_FIRST_DATE,0,USD,,,\"PRICE\",\"INTRA\")":33.44,"EPOL^P_PRICE_LOW(P_FIRST_DATE,0,USD,,,\"PRICE\",\"INTRA\")":10.45,"TUR^P_PRICE_HIGH(P_FIRST_DATE,0,USD,,,\"PRICE\",\"HIGH\")":79.0,"EWM^P_PRICE_HIGH(P_FIRST_DATE,0,USD,,,\"PRICE\",\"HIGH\")":67.42,"ECH^FG_PRICE(0,,,USD)":33.22,"EWW^FG_PRICE(0,,,USD)":66.12,"EPOL^FG_PRICE(0,,,USD)":32.28,"REFVNDISC-FDS^(SUBARRAY(NOT_NA(NO_REPEAT_F(FG_YIELD(NOW,-10AY,D))),0,1)-SUBARRAY(NOT_NA(NO_REPEAT_F(FG_YIELD(NOW,-10AY,D))),1,1))*100":-50.0,"REFMYON-FDS^FG_YIELD(NOW,,,0)":2.75,"TRYKR10Y-FDS^FG_YIELD(0,,,,\"YTM\")":2.8207,"TRYPL10Y-FDS^FG_YIELD(0,,,,\"YTM\")":5.4512,"CC_MY^IMF_IFS_RCPI_Q(0)":1.2556428,"MCHI^FG_FCF_YIELD_NTM(0)":5.14644425922117,"EZA^FG_FCF_YIELD_NTM(0)":7.02531159538225,"EWZ^JULIAN(FMA_DIV_YLD(NTMA,NOW,NOW,M,\"PORTAGG\",\"MEANR\").DATES)":45898,"EWT^FMA_PE(LTM,0,,,\"PORTAGG\",\"MEANR\")":18.5977117260215,"EWM^JULIAN(FMA_DIV_YLD(NTMA,NOW,NOW,M,\"PORTAGG\",\"MEANR\").DATES)":45898,"EPOL^FMA_EVAL_EBIT(LTMA,NOW,NOW,M,\"PORTAGG\",\"MEANR\")":9.33624467246349,"EPHE^JULIAN(FMA_DIV_YLD(NTMA,NOW,NOW,M,\"PORTAGG\",\"MEANR\").DATES)":45898,"EIDO^FMA_PE(LTM,0,,,\"PORTAGG\",\"MEANR\")":12.9224137731323,"ECH^FMA_PE(LTM,0,,,\"PORTAGG\",\"MEANR\")":13.6363064279195,"CNYA^FMA_PE(NTMA,0,,,\"PORTAGG\",\"MEANR\")":15.3656610832791,"EZA^FG_COMPANY_NAME":"iShares MSCI South Africa ETF","EPU^FG_COMPANY_NAME":"iShares MSCI Peru and Global Exposure ETF","QAT^P_PRICE_LOW(P_FIRST_DATE,0,USD,,,\"PRICE\",\"INTRA\")":13.0115,"CNYA^P_PRICE_LOW(P_FIRST_DATE,0,USD,,,\"PRICE\",\"INTRA\")":22.31,"KSA^P_PRICE_HIGH(P_FIRST_DATE,0,USD,,,\"PRICE\",\"HIGH\")":51.12,"ECH^AVG(FG_PRICE(0,-10AY,D,USD))":33.6485580286168,"EPHE^AVG(FG_PRICE(0,-10AY,D,USD))":30.6705825119237,"EPOL^AVG(FG_PRICE(0,-10AY,D,USD))":21.0675968203497,"EPU^FMA_EVAL_EBIT(LTMA,NOW,NOW,M,\"PORTAGG\",\"MEANR\")":10.1577571902353,"REFTR1WREPO-FDS^PROPER_NAME(0,,,\"SECURITY\",\"NAME\")":"Turkey Repo Rate - 1 Week","REFPL7D-FDS^(SUBARRAY(NOT_NA(NO_REPEAT_F(FG_YIELD(NOW,-10AY,D))),0,1)-SUBARRAY(NOT_NA(NO_REPEAT_F(FG_YIELD(NOW,-10AY,D))),1,1))*100":-25.0,"TRYGR10Y-FDS^PCTCHG(FG_YIELD(0,,,,\"YTM\"),FG_YIELD(-1AM,,,,\"YTM\"))":-0.7363798,"CC_PH^IMF_IFS_RCPI_Q(0)":null,"KSA^FMA_EVAL_EBIT(LTMA,NOW,NOW,M,\"PORTAGG\",\"MEANR\")":17.4532894540839,"UAE^FMA_DIV_YLD(NTMA,NOW,NOW,M,\"PORTAGG\",\"MEANR\")":5.09706364453682,"SET-BKK^FMA_PE(LTM,0,,,\"PORTAGG\",\"MEANR\")":17.0092064013797,"MCHI^FMA_DIV_YLD(NTMA,NOW,NOW,M,\"PORTAGG\",\"MEANR\")":2.66640504940765,"GREK^FMA_EVAL_EBIT(LTMA,NOW,NOW,M,\"PORTAGG\",\"MEANR\")":9.59908743935747,"EWY^FMA_EVAL_EBIT(LTMA,NOW,NOW,M,\"PORTAGG\",\"MEANR\")":12.4413028676668,"EWW^FMA_PE(NTMA,0,,,\"PORTAGG\",\"MEANR\")":12.7589523318617,"EWT^JULIAN(FMA_DIV_YLD(NTMA,NOW,NOW,M,\"PORTAGG\",\"MEANR\").DATES)":45898,"EPOL^FMA_EVAL_EBITDA(NTMA,0,,,\"PORTAGG\",\"MEANR\")":5.17373180981783,"EPHE^FMA_EVAL_EBIT(LTMA,NOW,NOW,M,\"PORTAGG\",\"MEANR\")":11.394565954399,"EIDO^JULIAN(FMA_DIV_YLD(NTMA,NOW,NOW,M,\"PORTAGG\",\"MEANR\").DATES)":45898,"REFPHRREPO-FDS^(SUBARRAY(NOT_NA(NO_REPEAT_F(FG_YIELD(NOW,-10AY,D))),0,1)-SUBARRAY(NOT_NA(NO_REPEAT_F(FG_YIELD(NOW,-10AY,D))),1,1))*100":-25.0,"TRYBR10Y-FDS^PCTCHG(FG_YIELD(0,,,,\"YTM\"),FG_YIELD(-3AM,,,,\"YTM\"))":-1.5230588,"TRYTH10Y-FDS^FG_YIELD(0,,,,\"YTM\")":1.360249,"KSA^FG_FCF_YIELD_NTM(0)":3.95890977213576,"GREK^FMA_EVAL_EBITDA(NTMA,0,,,\"PORTAGG\",\"MEANR\")":5.81478575117678,"EZA^FMA_PE(LTM,0,,,\"PORTAGG\",\"MEANR\")":13.400044161586,"EWW^FMA_PE(LTM,0,,,\"PORTAGG\",\"MEANR\")":14.6002762269193,"EPOL^FG_FCF_YIELD_NTM(0)":null,"EPHE^FMA_EVAL_EBITDA(NTMA,0,,,\"PORTAGG\",\"MEANR\")":7.70785813487379,"ECH^FMA_EVAL_EBIT(LTMA,NOW,NOW,M,\"PORTAGG\",\"MEANR\")":12.1910475255266,"ECH^JULIAN(FMA_DIV_YLD(NTMA,NOW,NOW,M,\"PORTAGG\",\"MEANR\").DATES)":45898,"CNYA^JULIAN(FMA_DIV_YLD(NTMA,NOW,NOW,M,\"PORTAGG\",\"MEANR\").DATES)":45898,"SET-BKK^FG_COMPANY_NAME":"Thailand SET","EPHE^FG_COMPANY_NAME":"iShares MSCI Philippines ETF","ECH^P_PRICE_LOW(P_FIRST_DATE,0,USD,,,\"PRICE\",\"INTRA\")":17.55,"KSA^P_PRICE_LOW(P_FIRST_DATE,0,USD,,,\"PRICE\",\"INTRA\")":19.07,"VNM^P_PRICE_HIGH(P_FIRST_DATE,0,USD,,,\"PRICE\",\"HIGH\")":32.2,"EIDO^AVG(FG_PRICE(0,-10AY,D,USD))":22.8751490461049,"KSA^AVG(FG_PRICE(0,-10AY,D,USD))":33.6141339171975,"EWT^AVG(FG_PRICE(0,-10AY,D,USD))":43.4930842607312,"EIDO^FMA_EVAL_EBITDA(NTMA,0,,,\"PORTAGG\",\"MEANR\")":7.053842377035,"ECH^FMA_EVAL_EBITDA(NTMA,0,,,\"PORTAGG\",\"MEANR\")":6.97691986451744,"CNYA^FMA_EVAL_EBIT(LTMA,NOW,NOW,M,\"PORTAGG\",\"MEANR\")":19.971986395559,"QAT^FG_COMPANY_NAME":"iShares MSCI Qatar ETF","EWY^FG_COMPANY_NAME":"iShares MSCI South Korea ETF","EIDO^FG_COMPANY_NAME":"iShares MSCI Indonesia ETF","TUR^P_PRICE_LOW(P_FIRST_DATE,0,USD,,,\"PRICE\",\"INTRA\")":15.0,"EWM^P_PRICE_LOW(P_FIRST_DATE,0,USD,,,\"PRICE\",\"INTRA\")":6.5,"EWZ^P_PRICE_LOW(P_FIRST_DATE,0,USD,,,\"PRICE\",\"INTRA\")":5.35,"EZA^P_PRICE_HIGH(P_FIRST_DATE,0,USD,,,\"PRICE\",\"HIGH\")":77.58,"EPHE^P_PRICE_HIGH(P_FIRST_DATE,0,USD,,,\"PRICE\",\"HIGH\")":43.589,"INDA^P_PRICE_HIGH(P_FIRST_DATE,0,USD,,,\"PRICE\",\"HIGH\")":59.49,"TUR^AVG(FG_PRICE(0,-10AY,D,USD))":31.0442220985692,"EZA^FG_PRICE(0,,,USD)":60.57,"KSA^FG_PRICE(0,,,USD)":36.72,"GREK^AVG(FG_PRICE(0,-10AY,D,USD))":29.7101915552463,"MCHI^FG_PRICE(0,,,USD)":63.95,"EWT^FG_PRICE(0,,,USD)":62.83,"REFEUREFI-FDS^(SUBARRAY(NOT_NA(NO_REPEAT_F(FG_YIELD(NOW,-10AY,D))),0,1)-SUBARRAY(NOT_NA(NO_REPEAT_F(FG_YIELD(NOW,-10AY,D))),1,1))*100":-25.0,"REFIDRREPO-FDS^PROPER_NAME(0,,,\"SECURITY\",\"NAME\")":"Indonesia BI (Reverse) Repo Rate - 7 Day","TRYMX10Y-FDS^PCTCHG(FG_YIELD(0,,,,\"YTM\"),FG_YIELD(-1AM,,,,\"YTM\"))":-4.0494866,"CC_TR^IMF_IFS_RCPI_Q(0)":36.079155,"KSA^FMA_PE(LTM,0,,,\"PORTAGG\",\"MEANR\")":15.7053690881704,"TUR^FMA_EVAL_EBIT(LTMA,NOW,NOW,M,\"PORTAGG\",\"MEANR\")":12.0874123918278,"QAT^FG_FCF_YIELD_NTM(0)":null,"MCHI^JULIAN(FMA_DIV_YLD(NTMA,NOW,NOW,M,\"PORTAGG\",\"MEANR\").DATES)":45898,"EZA^JULIAN(FMA_DIV_YLD(NTMA,NOW,NOW,M,\"PORTAGG\",\"MEANR\").DATES)":45898,"EWY^FMA_DIV_YLD(NTMA,NOW,NOW,M,\"PORTAGG\",\"MEANR\")":2.30724869770558,"EWM^FMA_EVAL_EBITDA(NTMA,0,,,\"PORTAGG\",\"MEANR\")":9.35131762643438,"EPU^FG_FCF_YIELD_NTM(0)":6.45307963505744,"EPHE^FG_FCF_YIELD_NTM(0)":8.21128302983184,"UAE^P_PRICE_LOW(P_FIRST_DATE,0,USD,,,\"PRICE\",\"INTRA\")":8.3,"EIDO^FG_PRICE(0,,,USD)":17.83,"EWZ^AVG(FG_PRICE(0,-10AY,D,USD))":33.2883306836248,"INDA^FG_PRICE(0,,,USD)":53.15,"DUMMY^ECON_DATE(45792,,, 'MM/YYYY')":"05/2025","DUMMY^ECON_DATE(45884,,, 'MM/YYYY')":"08/2025","CC_PE^IMF_IFS_RCPI_Q(-1AM)":null,"CC_AE^IMF_IFS_RCPI_Q(-1AM)":null,"CC_VN^IMF_IFS_RCPI_Q(-1AM)":null,"CC_TW^IMF_IFS_RCPI_Q(-1AM)":null,"CC_QA^IMF_IFS_RCPI_Q(-1AM)":null,"CC_TH^IMF_IFS_RCPI_Q(-1AM)":null,"CC_PH^IMF_IFS_RCPI_Q(-1AM)":null,"DUMMY^ECON_EXPR_DATA('FDS_ECON[NTCPMIMFGSA@CN]',08/2025,,Q)":49.69829,"DUMMY^ECON_EXPR_DATA('FDS_ECON[NTCPMIMFGSA@CN]',05/2025,,Q)":50.721596,"DUMMY^ECON_EXPR_DATA('FDS_ECON[NTCPMIMFGSA@CL]',08/2025,,Q)":null,"DUMMY^ECON_EXPR_DATA('FDS_ECON[NTCPMIMFGSA@CL]',05/2025,,Q)":null,"DUMMY^ECON_EXPR_DATA('FDS_ECON[NTCPMIMFGSA@ID]',08/2025,,Q)":46.996258,"DUMMY^ECON_EXPR_DATA('FDS_ECON[NTCPMIMFGSA@ID]',05/2025,,Q)":52.64761,"DUMMY^ECON_EXPR_DATA('FDS_ECON[NTCPMIPHMANHE]',08/2025,,Q)":51.26332,"DUMMY^ECON_EXPR_DATA('FDS_ECON[NTCPMIPHMANHE]',05/2025,,Q)":50.8949,"DUMMY^ECON_EXPR_DATA('FDS_ECON[NTCPMIMFGSA@PL]',08/2025,,Q)":47.379333,"DUMMY^ECON_EXPR_DATA('FDS_ECON[NTCPMIMFGSA@PL]',05/2025,,Q)":50.033447,"DUMMY^ECON_EXPR_DATA('FDS_ECON[NTCPMIMFGSA@PE]',08/2025,,Q)":null,"DUMMY^ECON_EXPR_DATA('FDS_ECON[NTCPMIMFGSA@PE]',05/2025,,Q)":null,"DUMMY^ECON_EXPR_DATA('FDS_ECON[PMIMYMANHE]',08/2025,,Q)":48.893974,"DUMMY^ECON_EXPR_DATA('FDS_ECON[PMIMYMANHE]',05/2025,,Q)":49.069344,"DUMMY^ECON_EXPR_DATA('FDS_ECON[NTCPMIMFGSA@TW]',08/2025,,Q)":47.85982,"DUMMY^ECON_EXPR_DATA('FDS_ECON[NTCPMIMFGSA@TW]',05/2025,,Q)":50.81727,"DUMMY^ECON_EXPR_DATA('FDS_ECON[NTCPMIMFGSA@MX]',08/2025,,Q)":45.94609,"DUMMY^ECON_EXPR_DATA('FDS_ECON[NTCPMIMFGSA@MX]',05/2025,,Q)":47.724888,"DUMMY^ECON_EXPR_DATA('FDS_ECON[NTCPMIMFGSA@KR]',08/2025,,Q)":47.934055,"DUMMY^ECON_EXPR_DATA('FDS_ECON[NTCPMIMFGSA@KR]',05/2025,,Q)":49.760292,"DUMMY^ECON_EXPR_DATA('FDS_ECON[NTCPMIMFGSA@BR]',08/2025,,Q)":49.30323,"DUMMY^ECON_EXPR_DATA('FDS_ECON[NTCPMIMFGSA@BR]',05/2025,,Q)":51.845592,"DUMMY^ECON_EXPR_DATA('FDS_ECON[PMIMFGSA@ZA]',08/2025,,Q)":50.285027,"DUMMY^ECON_EXPR_DATA('FDS_ECON[PMIMFGSA@ZA]',05/2025,,Q)":48.228676,"DUMMY^ECON_EXPR_DATA('FDS_ECON[NTCPMIMFGSA@GR]',08/2025,,Q)":53.1827,"DUMMY^ECON_EXPR_DATA('FDS_ECON[NTCPMIMFGSA@GR]',05/2025,,Q)":53.47689,"DUMMY^ECON_EXPR_DATA('FDS_ECON[NTCPMIMFGSA@IN]',08/2025,,Q)":58.07665,"DUMMY^ECON_EXPR_DATA('FDS_ECON[NTCPMIMFGSA@IN]',05/2025,,Q)":57.33345,"DUMMY^ECON_EXPR_DATA('FDS_ECON[PMIQAWHEHE]',08/2025,,Q)":51.15932,"DUMMY^ECON_EXPR_DATA('FDS_ECON[PMIQAWHEHE]',05/2025,,Q)":51.08391,"DUMMY^ECON_EXPR_DATA('FDS_ECON[NTCPMITHMANHE]',08/2025,,Q)":50.794315,"DUMMY^ECON_EXPR_DATA('FDS_ECON[NTCPMITHMANHE]',05/2025,,Q)":50.02224,"DUMMY^ECON_EXPR_DATA('FDS_ECON[NTCPMIMFGSA@TR]',08/2025,,Q)":47.07696,"DUMMY^ECON_EXPR_DATA('FDS_ECON[NTCPMIMFGSA@TR]',05/2025,,Q)":47.86481,"DUMMY^ECON_EXPR_DATA('FDS_ECON[NTCPMIMFGSA@AE]',08/2025,,Q)":null,"DUMMY^ECON_EXPR_DATA('FDS_ECON[NTCPMIMFGSA@AE]',05/2025,,Q)":null,"DUMMY^ECON_EXPR_DATA('FDS_ECON[NTCPMIMFGSA@VN]',08/2025,,Q)":48.113457,"DUMMY^ECON_EXPR_DATA('FDS_ECON[NTCPMIMFGSA@VN]',05/2025,,Q)":49.54512,"DUMMY^ECON_EXPR_DATA('FDS_ECON[NTCPMIINDEXSA@SA]',08/2025,,Q)":56.187206,"DUMMY^ECON_EXPR_DATA('FDS_ECON[NTCPMIINDEXSA@SA]',05/2025,,Q)":58.992603,"DUMMY^ECON_EXPR_DATA('FDS_ECON[PMIDMMANHE]',08/2025,,Q)":49.865993,"DUMMY^ECON_EXPR_DATA('FDS_ECON[PMIDMMANHE]',05/2025,,Q)":49.475777,"DUMMY^ECON_EXPR_DATA('FDS_ECON[NTCPMIMFGSA@EME]',08/2025,,Q)":50.032463,"DUMMY^ECON_EXPR_DATA('FDS_ECON[NTCPMIMFGSA@EME]',05/2025,,Q)":51.09814,"CC_PH^IMF_IFS_RCPI_Q(-2AM)":null,"CC_QA^IMF_IFS_RCPI_Q(-2AM)":null,"CC_TH^IMF_IFS_RCPI_Q(-2AM)":null,"CC_TW^IMF_IFS_RCPI_Q(-2AM)":null,"CC_AE^IMF_IFS_RCPI_Q(-2AM)":null,"CC_VN^IMF_IFS_RCPI_Q(-2AM)":null,"CC_PE^IMF_IFS_RCPI_Q(-2AM)":null,"CC_PE^IMF_IFS_RCPI_Q(-3AM)":1.5425242,"CC_AE^IMF_IFS_RCPI_Q(-3AM)":null,"CC_VN^IMF_IFS_RCPI_Q(-3AM)":3.221633,"CC_TW^IMF_IFS_RCPI_Q(-3AM)":null,"CC_QA^IMF_IFS_RCPI_Q(-3AM)":null,"CC_TH^IMF_IFS_RCPI_Q(-3AM)":0.46887267,"CC_PH^IMF_IFS_RCPI_Q(-3AM)":2.2346392,"^IMF_IFS_RCPI_Q(0)":null,"JNJ-US^FMA_EVAL_EBIT(LTMA,NOW,NOW,M,\"PORTAGG\",\"MEANR\")":null,"JNJ-US^FMA_EVAL_EBITDA(NTMA,0,,,\"PORTAGG\",\"MEANR\")":null,"1398-HK^FF_ENTRPR_VAL_DAILY(0,,,,,\"DIL\")":9052623.45586841,"JNJ-US^FMA_DIV_YLD(NTMA,NOW,NOW,M,\"PORTAGG\",\"MEANR\")":null,"JNJ-US^FMA_PE(NTMA,0,,,\"PORTAGG\",\"MEANR\")":null,"JNJ-US^FMA_PE(LTM,0,,,\"PORTAGG\",\"MEANR\")":null,"JNJ-US^JULIAN(FMA_DIV_YLD(NTMA,NOW,NOW,M,\"PORTAGG\",\"MEANR\").DATES)":null,"XOM-US^FMA_EVAL_EBIT(LTMA,NOW,NOW,M,\"PORTAGG\",\"MEANR\")":null,"XOM-US^FMA_EVAL_EBITDA(NTMA,0,,,\"PORTAGG\",\"MEANR\")":null,"1398-HK^FF_GROSS_INC(LTM_R,0)":null,"XOM-US^FMA_DIV_YLD(NTMA,NOW,NOW,M,\"PORTAGG\",\"MEANR\")":null,"XOM-US^FMA_PE(NTMA,0,,,\"PORTAGG\",\"MEANR\")":null,"XOM-US^FMA_PE(LTM,0,,,\"PORTAGG\",\"MEANR\")":null,"XOM-US^JULIAN(FMA_DIV_YLD(NTMA,NOW,NOW,M,\"PORTAGG\",\"MEANR\").DATES)":null,"NFLX-US^FMA_EVAL_EBIT(LTMA,NOW,NOW,M,\"PORTAGG\",\"MEANR\")":null,"NFLX-US^FMA_EVAL_EBITDA(NTMA,0,,,\"PORTAGG\",\"MEANR\")":null,"1398-HK^FF_ENTRPR_VAL_EBITDA_OPER(ANN_R,0)":null,"NFLX-US^FMA_DIV_YLD(NTMA,NOW,NOW,M,\"PORTAGG\",\"MEANR\")":null,"NFLX-US^FMA_PE(NTMA,0,,,\"PORTAGG\",\"MEANR\")":null,"NFLX-US^FMA_PE(LTM,0,,,\"PORTAGG\",\"MEANR\")":null,"NFLX-US^JULIAN(FMA_DIV_YLD(NTMA,NOW,NOW,M,\"PORTAGG\",\"MEANR\").DATES)":null,"MA-US^FMA_EVAL_EBIT(LTMA,NOW,NOW,M,\"PORTAGG\",\"MEANR\")":null,"MA-US^FMA_EVAL_EBITDA(NTMA,0,,,\"PORTAGG\",\"MEANR\")":null,"1398-HK^FG_FCF_YIELD_NTM(0)":null,"MA-US^FMA_DIV_YLD(NTMA,NOW,NOW,M,\"PORTAGG\",\"MEANR\")":null,"MA-US^FMA_PE(NTMA,0,,,\"PORTAGG\",\"MEANR\")":null,"MA-US^FMA_PE(LTM,0,,,\"PORTAGG\",\"MEANR\")":null,"MA-US^JULIAN(FMA_DIV_YLD(NTMA,NOW,NOW,M,\"PORTAGG\",\"MEANR\").DATES)":null,"V-US^FMA_EVAL_EBIT(LTMA,NOW,NOW,M,\"PORTAGG\",\"MEANR\")":null,"V-US^FMA_EVAL_EBITDA(NTMA,0,,,\"PORTAGG\",\"MEANR\")":null,"1398-HK^FE_VALUATION(PE,MEAN,NTMA,,NOW,,,'')":5.1344137,"V-US^FMA_DIV_YLD(NTMA,NOW,NOW,M,\"PORTAGG\",\"MEANR\")":null,"V-US^FMA_PE(NTMA,0,,,\"PORTAGG\",\"MEANR\")":null,"V-US^FMA_PE(LTM,0,,,\"PORTAGG\",\"MEANR\")":null,"V-US^JULIAN(FMA_DIV_YLD(NTMA,NOW,NOW,M,\"PORTAGG\",\"MEANR\").DATES)":null,"LLY-US^FMA_EVAL_EBIT(LTMA,NOW,NOW,M,\"PORTAGG\",\"MEANR\")":null,"LLY-US^FMA_EVAL_EBITDA(NTMA,0,,,\"PORTAGG\",\"MEANR\")":null,"1398-HK^FF_PE(LTM_R)":5.15491828581805,"LLY-US^FMA_DIV_YLD(NTMA,NOW,NOW,M,\"PORTAGG\",\"MEANR\")":null,"LLY-US^FMA_PE(NTMA,0,,,\"PORTAGG\",\"MEANR\")":null,"LLY-US^FMA_PE(LTM,0,,,\"PORTAGG\",\"MEANR\")":null,"LLY-US^JULIAN(FMA_DIV_YLD(NTMA,NOW,NOW,M,\"PORTAGG\",\"MEANR\").DATES)":null,"700-HK^FMA_EVAL_EBIT(LTMA,NOW,NOW,M,\"PORTAGG\",\"MEANR\")":null,"700-HK^FMA_EVAL_EBITDA(NTMA,0,,,\"PORTAGG\",\"MEANR\")":null,"1398-HK^FG_COMPANY_NAME":"Industrial and Commercial Bank of China Limited Class H","700-HK^FMA_DIV_YLD(NTMA,NOW,NOW,M,\"PORTAGG\",\"MEANR\")":null,"700-HK^FMA_PE(NTMA,0,,,\"PORTAGG\",\"MEANR\")":null,"700-HK^FMA_PE(LTM,0,,,\"PORTAGG\",\"MEANR\")":null,"700-HK^JULIAN(FMA_DIV_YLD(NTMA,NOW,NOW,M,\"PORTAGG\",\"MEANR\").DATES)":null,"WMT-US^FMA_EVAL_EBIT(LTMA,NOW,NOW,M,\"PORTAGG\",\"MEANR\")":null,"WMT-US^FMA_EVAL_EBITDA(NTMA,0,,,\"PORTAGG\",\"MEANR\")":null,"005930-KR^FF_ENTRPR_VAL_DAILY(0,,,,,\"DIL\")":495693924.0,"WMT-US^FMA_DIV_YLD(NTMA,NOW,NOW,M,\"PORTAGG\",\"MEANR\")":null,"WMT-US^FMA_PE(NTMA,0,,,\"PORTAGG\",\"MEANR\")":null,"WMT-US^FMA_PE(LTM,0,,,\"PORTAGG\",\"MEANR\")":null,"WMT-US^JULIAN(FMA_DIV_YLD(NTMA,NOW,NOW,M,\"PORTAGG\",\"MEANR\").DATES)":null,"JPM-US^FMA_EVAL_EBIT(LTMA,NOW,NOW,M,\"PORTAGG\",\"MEANR\")":null,"JPM-US^FMA_EVAL_EBITDA(NTMA,0,,,\"PORTAGG\",\"MEANR\")":null,"005930-KR^FF_GROSS_INC(LTM_R,0)":109678637.0,"JPM-US^FMA_DIV_YLD(NTMA,NOW,NOW,M,\"PORTAGG\",\"MEANR\")":null,"JPM-US^FMA_PE(NTMA,0,,,\"PORTAGG\",\"MEANR\")":null,"JPM-US^FMA_PE(LTM,0,,,\"PORTAGG\",\"MEANR\")":null,"JPM-US^JULIAN(FMA_DIV_YLD(NTMA,NOW,NOW,M,\"PORTAGG\",\"MEANR\").DATES)":null,"ORCL-US^FMA_EVAL_EBIT(LTMA,NOW,NOW,M,\"PORTAGG\",\"MEANR\")":null,"ORCL-US^FMA_EVAL_EBITDA(NTMA,0,,,\"PORTAGG\",\"MEANR\")":null,"005930-KR^FF_ENTRPR_VAL_EBITDA_OPER(ANN_R,0)":3.67262712236535,"ORCL-US^FMA_DIV_YLD(NTMA,NOW,NOW,M,\"PORTAGG\",\"MEANR\")":null,"ORCL-US^FMA_PE(NTMA,0,,,\"PORTAGG\",\"MEANR\")":null,"ORCL-US^FMA_PE(LTM,0,,,\"PORTAGG\",\"MEANR\")":null,"ORCL-US^JULIAN(FMA_DIV_YLD(NTMA,NOW,NOW,M,\"PORTAGG\",\"MEANR\").DATES)":null,"BRK.B-US^FMA_EVAL_EBIT(LTMA,NOW,NOW,M,\"PORTAGG\",\"MEANR\")":null,"BRK.B-US^FMA_EVAL_EBITDA(NTMA,0,,,\"PORTAGG\",\"MEANR\")":null,"005930-KR^FG_FCF_YIELD_NTM(0)":4.965864,"BRK.B-US^FMA_DIV_YLD(NTMA,NOW,NOW,M,\"PORTAGG\",\"MEANR\")":null,"BRK.B-US^FMA_PE(NTMA,0,,,\"PORTAGG\",\"MEANR\")":null,"BRK.B-US^FMA_PE(LTM,0,,,\"PORTAGG\",\"MEANR\")":null,"BRK.B-US^JULIAN(FMA_DIV_YLD(NTMA,NOW,NOW,M,\"PORTAGG\",\"MEANR\").DATES)":null,"2330-TW^FMA_EVAL_EBIT(LTMA,NOW,NOW,M,\"PORTAGG\",\"MEANR\")":null,"2330-TW^FMA_EVAL_EBITDA(NTMA,0,,,\"PORTAGG\",\"MEANR\")":null,"005930-KR^FE_VALUATION(PE,MEAN,NTMA,,NOW,,,'')":14.393714,"2330-TW^FMA_DIV_YLD(NTMA,NOW,NOW,M,\"PORTAGG\",\"MEANR\")":null,"2330-TW^FMA_PE(NTMA,0,,,\"PORTAGG\",\"MEANR\")":null,"2330-TW^FMA_PE(LTM,0,,,\"PORTAGG\",\"MEANR\")":null,"2330-TW^JULIAN(FMA_DIV_YLD(NTMA,NOW,NOW,M,\"PORTAGG\",\"MEANR\").DATES)":null,"TSLA-US^FMA_EVAL_EBIT(LTMA,NOW,NOW,M,\"PORTAGG\",\"MEANR\")":null,"TSLA-US^FMA_EVAL_EBITDA(NTMA,0,,,\"PORTAGG\",\"MEANR\")":null,"005930-KR^FF_PE(LTM_R)":13.3184893795181,"TSLA-US^FMA_DIV_YLD(NTMA,NOW,NOW,M,\"PORTAGG\",\"MEANR\")":null,"TSLA-US^FMA_PE(NTMA,0,,,\"PORTAGG\",\"MEANR\")":null,"TSLA-US^FMA_PE(LTM,0,,,\"PORTAGG\",\"MEANR\")":null,"TSLA-US^JULIAN(FMA_DIV_YLD(NTMA,NOW,NOW,M,\"PORTAGG\",\"MEANR\").DATES)":null,"2222-SA^FMA_EVAL_EBIT(LTMA,NOW,NOW,M,\"PORTAGG\",\"MEANR\")":null,"2222-SA^FMA_EVAL_EBITDA(NTMA,0,,,\"PORTAGG\",\"MEANR\")":null,"005930-KR^FG_COMPANY_NAME":"Samsung Electronics Co., Ltd.","2222-SA^FMA_DIV_YLD(NTMA,NOW,NOW,M,\"PORTAGG\",\"MEANR\")":null,"2222-SA^FMA_PE(NTMA,0,,,\"PORTAGG\",\"MEANR\")":null,"2222-SA^FMA_PE(LTM,0,,,\"PORTAGG\",\"MEANR\")":null,"2222-SA^JULIAN(FMA_DIV_YLD(NTMA,NOW,NOW,M,\"PORTAGG\",\"MEANR\").DATES)":null,"META-US^FMA_EVAL_EBIT(LTMA,NOW,NOW,M,\"PORTAGG\",\"MEANR\")":null,"META-US^FMA_EVAL_EBITDA(NTMA,0,,,\"PORTAGG\",\"MEANR\")":null,"PG-US^FF_ENTRPR_VAL_DAILY(0,,,,,\"DIL\")":401056.648,"META-US^FMA_DIV_YLD(NTMA,NOW,NOW,M,\"PORTAGG\",\"MEANR\")":null,"META-US^FMA_PE(NTMA,0,,,\"PORTAGG\",\"MEANR\")":null,"META-US^FMA_PE(LTM,0,,,\"PORTAGG\",\"MEANR\")":null,"META-US^JULIAN(FMA_DIV_YLD(NTMA,NOW,NOW,M,\"PORTAGG\",\"MEANR\").DATES)":null,"AVGO-US^FMA_EVAL_EBIT(LTMA,NOW,NOW,M,\"PORTAGG\",\"MEANR\")":null,"AVGO-US^FMA_EVAL_EBITDA(NTMA,0,,,\"PORTAGG\",\"MEANR\")":null,"PG-US^FF_GROSS_INC(LTM_R,0)":43271.0,"AVGO-US^FMA_DIV_YLD(NTMA,NOW,NOW,M,\"PORTAGG\",\"MEANR\")":null,"AVGO-US^FMA_PE(NTMA,0,,,\"PORTAGG\",\"MEANR\")":null,"AVGO-US^FMA_PE(LTM,0,,,\"PORTAGG\",\"MEANR\")":null,"AVGO-US^JULIAN(FMA_DIV_YLD(NTMA,NOW,NOW,M,\"PORTAGG\",\"MEANR\").DATES)":null,"AMZN-US^FMA_EVAL_EBIT(LTMA,NOW,NOW,M,\"PORTAGG\",\"MEANR\")":null,"AMZN-US^FMA_EVAL_EBITDA(NTMA,0,,,\"PORTAGG\",\"MEANR\")":null,"PG-US^FF_ENTRPR_VAL_EBITDA_OPER(ANN_R,0)":17.7062808365813,"AMZN-US^FMA_DIV_YLD(NTMA,NOW,NOW,M,\"PORTAGG\",\"MEANR\")":null,"AMZN-US^FMA_PE(NTMA,0,,,\"PORTAGG\",\"MEANR\")":null,"AMZN-US^FMA_PE(LTM,0,,,\"PORTAGG\",\"MEANR\")":null,"AMZN-US^JULIAN(FMA_DIV_YLD(NTMA,NOW,NOW,M,\"PORTAGG\",\"MEANR\").DATES)":null,"GOOGL-US^FMA_EVAL_EBIT(LTMA,NOW,NOW,M,\"PORTAGG\",\"MEANR\")":null,"GOOGL-US^FMA_EVAL_EBITDA(NTMA,0,,,\"PORTAGG\",\"MEANR\")":null,"PG-US^FG_FCF_YIELD_NTM(0)":4.2331147,"GOOGL-US^FMA_DIV_YLD(NTMA,NOW,NOW,M,\"PORTAGG\",\"MEANR\")":null,"GOOGL-US^FMA_PE(NTMA,0,,,\"PORTAGG\",\"MEANR\")":null,"GOOGL-US^FMA_PE(LTM,0,,,\"PORTAGG\",\"MEANR\")":null,"GOOGL-US^JULIAN(FMA_DIV_YLD(NTMA,NOW,NOW,M,\"PORTAGG\",\"MEANR\").DATES)":null,"AAPL-US^FMA_EVAL_EBIT(LTMA,NOW,NOW,M,\"PORTAGG\",\"MEANR\")":null,"AAPL-US^FMA_EVAL_EBITDA(NTMA,0,,,\"PORTAGG\",\"MEANR\")":null,"PG-US^FE_VALUATION(PE,MEAN,NTMA,,NOW,,,'')":21.479462,"AAPL-US^FMA_DIV_YLD(NTMA,NOW,NOW,M,\"PORTAGG\",\"MEANR\")":null,"AAPL-US^FMA_PE(NTMA,0,,,\"PORTAGG\",\"MEANR\")":null,"AAPL-US^FMA_PE(LTM,0,,,\"PORTAGG\",\"MEANR\")":null,"AAPL-US^JULIAN(FMA_DIV_YLD(NTMA,NOW,NOW,M,\"PORTAGG\",\"MEANR\").DATES)":null,"MSFT-US^FMA_EVAL_EBIT(LTMA,NOW,NOW,M,\"PORTAGG\",\"MEANR\")":null,"MSFT-US^FMA_EVAL_EBITDA(NTMA,0,,,\"PORTAGG\",\"MEANR\")":null,"PG-US^FF_PE(LTM_R)":24.4855302995374,"MSFT-US^FMA_DIV_YLD(NTMA,NOW,NOW,M,\"PORTAGG\",\"MEANR\")":null,"MSFT-US^FMA_PE(NTMA,0,,,\"PORTAGG\",\"MEANR\")":null,"MSFT-US^FMA_PE(LTM,0,,,\"PORTAGG\",\"MEANR\")":null,"MSFT-US^JULIAN(FMA_DIV_YLD(NTMA,NOW,NOW,M,\"PORTAGG\",\"MEANR\").DATES)":null,"NVDA-US^FMA_EVAL_EBIT(LTMA,NOW,NOW,M,\"PORTAGG\",\"MEANR\")":null,"NVDA-US^FMA_EVAL_EBITDA(NTMA,0,,,\"PORTAGG\",\"MEANR\")":null,"BAC-US^FF_ENTRPR_VAL_EBITDA_OPER(ANN_R,0)":null,"NVDA-US^FMA_DIV_YLD(NTMA,NOW,NOW,M,\"PORTAGG\",\"MEANR\")":null,"NVDA-US^FMA_PE(NTMA,0,,,\"PORTAGG\",\"MEANR\")":null,"NVDA-US^FMA_PE(LTM,0,,,\"PORTAGG\",\"MEANR\")":null,"NVDA-US^JULIAN(FMA_DIV_YLD(NTMA,NOW,NOW,M,\"PORTAGG\",\"MEANR\").DATES)":null,"^IMF_IFS_RCPI_Q(-1AM)":null,"^IMF_IFS_RCPI_Q(-2AM)":null,"^IMF_IFS_RCPI_Q(-3AM)":null,"NVDA-US^FF_PE(ANN_R,0)":48.5399224014703,"BAC-US^FE_VALUATION(PE,MEAN,NTMA,,NOW,,,'')":12.566608,"NVDA-US^FE_ESTIMATE(EPS,MEAN,ANN_ROLL,+1,NOW,,,'')":4.518494,"BAC-US^FG_FCF_YIELD_NTM(0)":null,"BAC-US^FF_PE(LTM_R)":13.8577327437257,"NVDA-US^FF_DIV_YLD(ANN,0)":0.0238395736923293,"BAC-US^FF_GROSS_INC(LTM_R,0)":null,"NVDA-US^FF_ENTRPR_VAL_EBIT_OPER(ANN_R,0)":43.0039345389366,"NVDA-US^FF_ROE(ANN_R,0)":119.177466170639,"NVDA-US^FE_VALUATION(PE,MEAN,ANN_ROLL,+1,NOW,,,'')":39.165703,"NVDA-US^FF_GROSS_INC(ANN_R,0)":97858.0,"BAC-US^FF_ENTRPR_VAL_DAILY(0,,,,,\"DIL\")":1162082.72,"PG-US^FG_COMPANY_NAME":"Procter & Gamble Company","BAC-US^FG_COMPANY_NAME":"Bank of America Corp","9988-HK^FF_ENTRPR_VAL_DAILY(0,,,,,\"DIL\")":3170619.70888284,"9988-HK^FF_GROSS_INC(LTM_R,0)":439178.528779904,"9988-HK^FF_ENTRPR_VAL_EBITDA_OPER(ANN_R,0)":12.0687738050091,"9988-HK^FG_FCF_YIELD_NTM(0)":1.4954096,"9988-HK^FE_VALUATION(PE,MEAN,NTMA,,NOW,,,'')":19.930414,"9988-HK^FF_PE(LTM_R)":12.7465433630429,"9988-HK^FG_COMPANY_NAME":"Alibaba Group Holding Limited","ABBV-US^FF_ENTRPR_VAL_DAILY(0,,,,,\"DIL\")":453661.29,"ABBV-US^FF_GROSS_INC(LTM_R,0)":41393.0,"ABBV-US^FF_ENTRPR_VAL_EBITDA_OPER(ANN_R,0)":15.0609771700452,"ABBV-US^FG_FCF_YIELD_NTM(0)":5.6548624,"ABBV-US^FE_VALUATION(PE,MEAN,NTMA,,NOW,,,'')":16.074738,"ABBV-US^FF_PE(LTM_R)":88.3357921286822,"ABBV-US^FG_COMPANY_NAME":"AbbVie, Inc.","PLTR-US^FF_ENTRPR_VAL_DAILY(0,,,,,\"DIL\")":454521.51672,"PLTR-US^FF_GROSS_INC(LTM_R,0)":2753.511,"PLTR-US^FF_ENTRPR_VAL_EBITDA_OPER(ANN_R,0)":526.94174198076,"PLTR-US^FG_FCF_YIELD_NTM(0)":null,"PLTR-US^FE_VALUATION(PE,MEAN,NTMA,,NOW,,,'')":228.02193,"PLTR-US^FF_PE(LTM_R)":453.040877367896,"PLTR-US^FG_COMPANY_NAME":"Palantir Technologies Inc. Class A","HD-US^FF_ENTRPR_VAL_DAILY(0,,,,,\"DIL\")":465828.38,"HD-US^FF_GROSS_INC(LTM_R,0)":51832.0,"HD-US^FF_ENTRPR_VAL_EBITDA_OPER(ANN_R,0)":18.5314333835302,"HD-US^FG_FCF_YIELD_NTM(0)":4.2274184,"HD-US^FE_VALUATION(PE,MEAN,NTMA,,NOW,,,'')":25.864206,"HD-US^FF_PE(LTM_R)":25.3827864954826,"HD-US^FG_COMPANY_NAME":"Home Depot, Inc.","COST-US^FF_ENTRPR_VAL_DAILY(0,,,,,\"DIL\")":413928.17574,"COST-US^FF_GROSS_INC(LTM_R,0)":34339.0,"COST-US^FF_ENTRPR_VAL_EBITDA_OPER(ANN_R,0)":34.1212494723138,"COST-US^FG_FCF_YIELD_NTM(0)":1.872419,"COST-US^FE_VALUATION(PE,MEAN,NTMA,,NOW,,,'')":46.83402,"COST-US^FF_PE(LTM_R)":57.182644801552,"COST-US^FG_COMPANY_NAME":"Costco Wholesale Corporation","JNJ-US^FF_ENTRPR_VAL_DAILY(0,,,,,\"DIL\")":459311.779,"JNJ-US^FF_GROSS_INC(LTM_R,0)":61729.0,"JNJ-US^FF_ENTRPR_VAL_EBITDA_OPER(ANN_R,0)":12.9057534266032,"JNJ-US^FG_FCF_YIELD_NTM(0)":null,"JNJ-US^FE_VALUATION(PE,MEAN,NTMA,,NOW,,,'')":15.725677,"JNJ-US^FF_PE(LTM_R)":16.3005347593583,"JNJ-US^FG_COMPANY_NAME":"Johnson & Johnson","XOM-US^FF_ENTRPR_VAL_DAILY(0,,,,,\"DIL\")":526806.36,"XOM-US^FF_GROSS_INC(LTM_R,0)":72452.0,"XOM-US^FF_ENTRPR_VAL_EBITDA_OPER(ANN_R,0)":7.65279301041536,"XOM-US^FG_FCF_YIELD_NTM(0)":5.5732207,"XOM-US^FE_VALUATION(PE,MEAN,NTMA,,NOW,,,'')":15.756571,"XOM-US^FF_PE(LTM_R)":15.2834094195707,"XOM-US^FG_COMPANY_NAME":"Exxon Mobil Corporation","NFLX-US^FF_ENTRPR_VAL_DAILY(0,,,,,\"DIL\")":532117.81085,"NFLX-US^FF_GROSS_INC(LTM_R,0)":19988.749,"NFLX-US^FF_ENTRPR_VAL_EBITDA_OPER(ANN_R,0)":15.3349464366849,"NFLX-US^FG_FCF_YIELD_NTM(0)":2.1237977,"NFLX-US^FE_VALUATION(PE,MEAN,NTMA,,NOW,,,'')":39.18916,"NFLX-US^FF_PE(LTM_R)":57.0665768917715,"NFLX-US^FG_COMPANY_NAME":"Netflix, Inc.","MA-US^FF_ENTRPR_VAL_DAILY(0,,,,,\"DIL\")":526130.29,"MA-US^FF_GROSS_INC(LTM_R,0)":29236.0,"MA-US^FF_ENTRPR_VAL_EBITDA_OPER(ANN_R,0)":29.0936027389243,"MA-US^FG_FCF_YIELD_NTM(0)":2.8112721,"MA-US^FE_VALUATION(PE,MEAN,NTMA,,NOW,,,'')":31.057579,"MA-US^FF_PE(LTM_R)":37.9066802479712,"MA-US^FG_COMPANY_NAME":"Mastercard Incorporated Class A","V-US^FF_ENTRPR_VAL_DAILY(0,,,,,\"DIL\")":666568.12,"V-US^FF_GROSS_INC(LTM_R,0)":30024.0,"V-US^FF_ENTRPR_VAL_EBITDA_OPER(ANN_R,0)":22.2386009128795,"V-US^FG_FCF_YIELD_NTM(0)":3.9251692,"V-US^FE_VALUATION(PE,MEAN,NTMA,,NOW,,,'')":26.392588,"V-US^FF_PE(LTM_R)":35.0490123493352,"V-US^FG_COMPANY_NAME":"Visa Inc. Class A","LLY-US^FF_ENTRPR_VAL_DAILY(0,,,,,\"DIL\")":703950.63,"LLY-US^FF_GROSS_INC(LTM_R,0)":44011.5,"LLY-US^FF_ENTRPR_VAL_EBITDA_OPER(ANN_R,0)":38.7222596322568,"LLY-US^FG_FCF_YIELD_NTM(0)":1.8784738,"LLY-US^FE_VALUATION(PE,MEAN,NTMA,,NOW,,,'')":26.280169,"LLY-US^FF_PE(LTM_R)":51.6902286350857,"LLY-US^FG_COMPANY_NAME":"Eli Lilly and Company","700-HK^FF_ENTRPR_VAL_DAILY(0,,,,,\"DIL\")":6128672.99661573,"700-HK^FF_GROSS_INC(LTM_R,0)":406315.521811819,"700-HK^FF_ENTRPR_VAL_EBITDA_OPER(ANN_R,0)":14.4941480934591,"700-HK^FG_FCF_YIELD_NTM(0)":4.1568103,"700-HK^FE_VALUATION(PE,MEAN,NTMA,,NOW,,,'')":20.297096,"700-HK^FF_PE(LTM_R)":20.5050018923645,"700-HK^FG_COMPANY_NAME":"Tencent Holdings Ltd","WMT-US^FF_ENTRPR_VAL_DAILY(0,,,,,\"DIL\")":885813.68,"WMT-US^FF_GROSS_INC(LTM_R,0)":169080.0,"WMT-US^FF_ENTRPR_VAL_EBITDA_OPER(ANN_R,0)":19.7694515725054,"WMT-US^FG_FCF_YIELD_NTM(0)":1.8178036,"WMT-US^FE_VALUATION(PE,MEAN,NTMA,,NOW,,,'')":36.371326,"WMT-US^FF_PE(LTM_R)":36.9652154229231,"WMT-US^FG_COMPANY_NAME":"Walmart Inc.","JPM-US^FF_ENTRPR_VAL_DAILY(0,,,,,\"DIL\")":1964021.454,"JPM-US^FF_GROSS_INC(LTM_R,0)":null,"JPM-US^FF_ENTRPR_VAL_EBITDA_OPER(ANN_R,0)":null,"JPM-US^FG_FCF_YIELD_NTM(0)":null,"JPM-US^FE_VALUATION(PE,MEAN,NTMA,,NOW,,,'')":15.339596,"JPM-US^FF_PE(LTM_R)":14.8751892044434,"JPM-US^FG_COMPANY_NAME":"JPMorgan Chase & Co.","ORCL-US^FF_ENTRPR_VAL_DAILY(0,,,,,\"DIL\")":998439.14,"ORCL-US^FF_GROSS_INC(LTM_R,0)":39011.0,"ORCL-US^FF_ENTRPR_VAL_EBITDA_OPER(ANN_R,0)":23.0837108891274,"ORCL-US^FG_FCF_YIELD_NTM(0)":-1.2661796,"ORCL-US^FE_VALUATION(PE,MEAN,NTMA,,NOW,,,'')":42.64027,"ORCL-US^FF_PE(LTM_R)":52.3485427228743,"ORCL-US^FG_COMPANY_NAME":"Oracle Corporation","BRK.B-US^FF_ENTRPR_VAL_DAILY(0,,,,,\"DIL\")":857605.72424551,"BRK.B-US^FF_GROSS_INC(LTM_R,0)":89409.0,"BRK.B-US^FF_ENTRPR_VAL_EBITDA_OPER(ANN_R,0)":10.8333224961735,"BRK.B-US^FG_FCF_YIELD_NTM(0)":null,"BRK.B-US^FE_VALUATION(PE,MEAN,NTMA,,NOW,,,'')":23.369576,"BRK.B-US^FF_PE(LTM_R)":16.6480458415014,"BRK.B-US^FG_COMPANY_NAME":"Berkshire Hathaway Inc. Class B","2330-TW^FF_ENTRPR_VAL_DAILY(0,,,,,\"DIL\")":33158675.681,"2330-TW^FF_GROSS_INC(LTM_R,0)":1947816.057,"2330-TW^FF_ENTRPR_VAL_EBITDA_OPER(ANN_R,0)":13.3618722922516,"2330-TW^FG_FCF_YIELD_NTM(0)":3.617654,"2330-TW^FE_VALUATION(PE,MEAN,NTMA,,NOW,,,'')":20.080723,"2330-TW^FF_PE(LTM_R)":18.8265717523276,"2330-TW^FG_COMPANY_NAME":"Taiwan Semiconductor Manufacturing Co., Ltd.","TSLA-US^FF_ENTRPR_VAL_DAILY(0,,,,,\"DIL\")":1534729.01,"TSLA-US^FF_GROSS_INC(LTM_R,0)":16207.0,"TSLA-US^FF_ENTRPR_VAL_EBITDA_OPER(ANN_R,0)":105.465822669104,"TSLA-US^FG_FCF_YIELD_NTM(0)":0.18675086,"TSLA-US^FE_VALUATION(PE,MEAN,NTMA,,NOW,,,'')":192.8028,"TSLA-US^FF_PE(LTM_R)":183.958767662729,"TSLA-US^FG_COMPANY_NAME":"Tesla, Inc.","2222-SA^FF_ENTRPR_VAL_DAILY(0,,,,,\"DIL\")":6399717.782,"2222-SA^FF_GROSS_INC(LTM_R,0)":818400.0,"2222-SA^FF_ENTRPR_VAL_EBITDA_OPER(ANN_R,0)":8.04942244205624,"2222-SA^FG_FCF_YIELD_NTM(0)":4.710921,"2222-SA^FE_VALUATION(PE,MEAN,NTMA,,NOW,,,'')":16.205366,"2222-SA^FF_PE(LTM_R)":16.0867839661331,"2222-SA^FG_COMPANY_NAME":"Saudi Arabian Oil Co.","META-US^FF_ENTRPR_VAL_DAILY(0,,,,,\"DIL\")":1957224.2,"META-US^FF_GROSS_INC(LTM_R,0)":146535.0,"META-US^FF_ENTRPR_VAL_EBITDA_OPER(ANN_R,0)":17.3794098537535,"META-US^FG_FCF_YIELD_NTM(0)":1.4939406,"META-US^FE_VALUATION(PE,MEAN,NTMA,,NOW,,,'')":25.77157,"META-US^FF_PE(LTM_R)":26.7299947850272,"META-US^FG_COMPANY_NAME":"Meta Platforms Inc Class A","AVGO-US^FF_ENTRPR_VAL_DAILY(0,,,,,\"DIL\")":1702557.6,"AVGO-US^FF_GROSS_INC(LTM_R,0)":37829.0,"AVGO-US^FF_ENTRPR_VAL_EBITDA_OPER(ANN_R,0)":34.2564433887569,"AVGO-US^FG_FCF_YIELD_NTM(0)":2.551321,"AVGO-US^FE_VALUATION(PE,MEAN,NTMA,,NOW,,,'')":37.575565,"AVGO-US^FF_PE(LTM_R)":73.741760768484,"AVGO-US^FG_COMPANY_NAME":"Broadcom Inc.","AMZN-US^FF_ENTRPR_VAL_DAILY(0,,,,,\"DIL\")":2434614.26,"AMZN-US^FF_GROSS_INC(LTM_R,0)":332383.0,"AMZN-US^FF_ENTRPR_VAL_EBITDA_OPER(ANN_R,0)":18.9567599937782,"AMZN-US^FG_FCF_YIELD_NTM(0)":1.3793522,"AMZN-US^FE_VALUATION(PE,MEAN,NTMA,,NOW,,,'')":29.985893,"AMZN-US^FF_PE(LTM_R)":33.4803442803076,"AMZN-US^FG_COMPANY_NAME":"Amazon.com, Inc.","GOOGL-US^FF_ENTRPR_VAL_DAILY(0,,,,,\"DIL\")":2961133.72,"GOOGL-US^FF_GROSS_INC(LTM_R,0)":218727.0,"GOOGL-US^FF_ENTRPR_VAL_EBITDA_OPER(ANN_R,0)":17.8376272648835,"GOOGL-US^FG_FCF_YIELD_NTM(0)":2.5160515,"GOOGL-US^FE_VALUATION(PE,MEAN,NTMA,,NOW,,,'')":23.572376,"GOOGL-US^FF_PE(LTM_R)":18.7708366618736,"GOOGL-US^FG_COMPANY_NAME":"Alphabet Inc. Class A","AAPL-US^FF_ENTRPR_VAL_DAILY(0,,,,,\"DIL\")":3817901.04349,"AAPL-US^FF_GROSS_INC(LTM_R,0)":190739.0,"AAPL-US^FF_ENTRPR_VAL_EBITDA_OPER(ANN_R,0)":26.3785651380132,"AAPL-US^FG_FCF_YIELD_NTM(0)":3.633594,"AAPL-US^FE_VALUATION(PE,MEAN,NTMA,,NOW,,,'')":31.549032,"AAPL-US^FF_PE(LTM_R)":30.5676324830501,"AAPL-US^FG_COMPANY_NAME":"Apple Inc.","MSFT-US^FF_ENTRPR_VAL_DAILY(0,,,,,\"DIL\")":3825888.75,"MSFT-US^FF_GROSS_INC(LTM_R,0)":193893.0,"MSFT-US^FF_ENTRPR_VAL_EBITDA_OPER(ANN_R,0)":22.7926042377413,"MSFT-US^FG_FCF_YIELD_NTM(0)":2.0747488,"MSFT-US^FE_VALUATION(PE,MEAN,NTMA,,NOW,,,'')":31.512985,"MSFT-US^FF_PE(LTM_R)":36.4627316443819,"MSFT-US^FG_COMPANY_NAME":"Microsoft Corporation","NVDA-US^FF_ENTRPR_VAL_DAILY(0,,,,,\"DIL\")":4295235.04,"NVDA-US^FF_GROSS_INC(LTM_R,0)":115400.0,"NVDA-US^FF_ENTRPR_VAL_EBITDA_OPER(ANN_R,0)":42.0418339594561,"NVDA-US^FG_FCF_YIELD_NTM(0)":2.9489558,"NVDA-US^FE_VALUATION(PE,MEAN,NTMA,,NOW,,,'')":30.851627,"NVDA-US^FF_PE(LTM_R)":49.3809591575352,"NVDA-US^FG_COMPANY_NAME":"NVIDIA Corporation","1398-HK^FF_FCF_YLD(ANN_R_FCF,0)":29.5013159463109,"005930-KR^FF_FCF_YLD(ANN_R_FCF,0)":6.00049941082572,"PG-US^FF_FCF_YLD(ANN_R_FCF,0)":3.59174980017158,"BAC-US^FF_FCF_YLD(ANN_R_FCF,0)":11.7610490855784,"9988-HK^FF_FCF_YLD(ANN_R_FCF,0)":3.38541471189542,"ABBV-US^FF_FCF_YLD(ANN_R_FCF,0)":5.65983658459713,"PLTR-US^FF_FCF_YLD(ANN_R_FCF,0)":0.615698929408719,"HD-US^FF_FCF_YLD(ANN_R_FCF,0)":3.92523949190546,"COST-US^FF_FCF_YLD(ANN_R_FCF,0)":1.67021909923209,"JNJ-US^FF_FCF_YLD(ANN_R_FCF,0)":5.64752368467602,"XOM-US^FF_FCF_YLD(ANN_R_FCF,0)":6.64365511254091,"NFLX-US^FF_FCF_YLD(ANN_R_FCF,0)":1.76792721108131,"MA-US^FF_FCF_YLD(ANN_R_FCF,0)":2.92483326022787,"V-US^FF_FCF_YLD(ANN_R_FCF,0)":3.35075932529872,"LLY-US^FF_FCF_YLD(ANN_R_FCF,0)":0.538747565692314,"700-HK^FF_FCF_YLD(ANN_R_FCF,0)":5.57185519180461,"WMT-US^FF_FCF_YLD(ANN_R_FCF,0)":1.59600427093769,"JPM-US^FF_FCF_YLD(ANN_R_FCF,0)":11.5071892256518,"ORCL-US^FF_FCF_YLD(ANN_R_FCF,0)":-0.0830507044786547,"BRK.B-US^FF_FCF_YLD(ANN_R_FCF,0)":1.1882953927967,"2330-TW^FF_FCF_YLD(ANN_R_FCF,0)":3.33825591124269,"TSLA-US^FF_FCF_YLD(ANN_R_FCF,0)":0.253498376704279,"2222-SA^FF_FCF_YLD(ANN_R_FCF,0)":4.83529659070331,"META-US^FF_FCF_YLD(ANN_R_FCF,0)":3.53290966904296,"AVGO-US^FF_FCF_YLD(ANN_R_FCF,0)":2.40540277201916,"AMZN-US^FF_FCF_YLD(ANN_R_FCF,0)":1.39782649162144,"GOOGL-US^FF_FCF_YLD(ANN_R_FCF,0)":3.08817044066101,"AAPL-US^FF_FCF_YLD(ANN_R_FCF,0)":3.10008237592585,"MSFT-US^FF_FCF_YLD(ANN_R_FCF,0)":1.92857003295827,"NVDA-US^FF_FCF_YLD(ANN_R_FCF,0)":1.72020354627256,"1398-HK^FREF_ENTITY_COUNTRY(HQ,NAME)":"China","TRYTW10Y-FDS^PCTCHG(FG_YIELD(0,,,,\"YTM\"),FG_YIELD(-1AM,,,,\"YTM\"))":-0.76335543,"TRYTW10Y-FDS^FG_YIELD(0,,,,\"YTM\")":1.365,"TRYTW10Y-FDS^FG_YIELD_NAME":"Taiwan China Benchmark Bond - 10 Year","TRYSA10Y-FDS^FG_YIELD(0,,,,\"YTM\")":4.711078,"TRYSA10Y-FDS^FG_YIELD_NAME":"Treasury - SAUDI ARABIA Benchmark Bond 10Y","1398-HK^FMA_ROE(NTMA,-20AY,NOW,FY,\"PORTAGG\",\"MEANR\")":null,"005930-KR^FMA_ROE(NTMA,-20AY,NOW,FY,\"PORTAGG\",\"MEANR\")":null,"PG-US^FMA_ROE(NTMA,-20AY,NOW,FY,\"PORTAGG\",\"MEANR\")":null,"BAC-US^FMA_ROE(NTMA,-20AY,NOW,FY,\"PORTAGG\",\"MEANR\")":null,"9988-HK^FMA_ROE(NTMA,-20AY,NOW,FY,\"PORTAGG\",\"MEANR\")":null,"ABBV-US^FMA_ROE(NTMA,-20AY,NOW,FY,\"PORTAGG\",\"MEANR\")":null,"PLTR-US^FMA_ROE(NTMA,-20AY,NOW,FY,\"PORTAGG\",\"MEANR\")":null,"HD-US^FMA_ROE(NTMA,-20AY,NOW,FY,\"PORTAGG\",\"MEANR\")":null,"COST-US^FMA_ROE(NTMA,-20AY,NOW,FY,\"PORTAGG\",\"MEANR\")":null,"JNJ-US^FMA_ROE(NTMA,-20AY,NOW,FY,\"PORTAGG\",\"MEANR\")":null,"XOM-US^FMA_ROE(NTMA,-20AY,NOW,FY,\"PORTAGG\",\"MEANR\")":null,"NFLX-US^FMA_ROE(NTMA,-20AY,NOW,FY,\"PORTAGG\",\"MEANR\")":null,"MA-US^FMA_ROE(NTMA,-20AY,NOW,FY,\"PORTAGG\",\"MEANR\")":null,"V-US^FMA_ROE(NTMA,-20AY,NOW,FY,\"PORTAGG\",\"MEANR\")":null,"LLY-US^FMA_ROE(NTMA,-20AY,NOW,FY,\"PORTAGG\",\"MEANR\")":null,"700-HK^FMA_ROE(NTMA,-20AY,NOW,FY,\"PORTAGG\",\"MEANR\")":null,"WMT-US^FMA_ROE(NTMA,-20AY,NOW,FY,\"PORTAGG\",\"MEANR\")":null,"JPM-US^FMA_ROE(NTMA,-20AY,NOW,FY,\"PORTAGG\",\"MEANR\")":null,"ORCL-US^FMA_ROE(NTMA,-20AY,NOW,FY,\"PORTAGG\",\"MEANR\")":null,"BRK.B-US^FMA_ROE(NTMA,-20AY,NOW,FY,\"PORTAGG\",\"MEANR\")":null,"2330-TW^FMA_ROE(NTMA,-20AY,NOW,FY,\"PORTAGG\",\"MEANR\")":null,"TSLA-US^FMA_ROE(NTMA,-20AY,NOW,FY,\"PORTAGG\",\"MEANR\")":null,"2222-SA^FMA_ROE(NTMA,-20AY,NOW,FY,\"PORTAGG\",\"MEANR\")":null,"META-US^FMA_ROE(NTMA,-20AY,NOW,FY,\"PORTAGG\",\"MEANR\")":null,"AVGO-US^FMA_ROE(NTMA,-20AY,NOW,FY,\"PORTAGG\",\"MEANR\")":null,"AMZN-US^FMA_ROE(NTMA,-20AY,NOW,FY,\"PORTAGG\",\"MEANR\")":null,"GOOGL-US^FMA_ROE(NTMA,-20AY,NOW,FY,\"PORTAGG\",\"MEANR\")":null,"AAPL-US^FMA_ROE(NTMA,-20AY,NOW,FY,\"PORTAGG\",\"MEANR\")":null,"MSFT-US^FMA_ROE(NTMA,-20AY,NOW,FY,\"PORTAGG\",\"MEANR\")":null,"NVDA-US^FMA_ROE(NTMA,-20AY,NOW,FY,\"PORTAGG\",\"MEANR\")":null,"META-US^JULIAN(FMA_ROE(NTMA,-20AY,NOW,FY,\"PORTAGG\",\"MEANR\").DATES)":null,"NVDA-US^FE_VALUATION(ROE,MEAN,LTMA,,-5AY,0,AY,'')":[33.601074,43.41942,37.802765,59.14008,76.4025,79.382996],"NVDA-US^JULIAN(FE_VALUATION(ROE,MEAN,LTMA,,-5AY,0,AY,'').DATES)":[44090,44455,44820,45184,45551,45916],"NVDA-US^FE_VALUATION(ROE,MEAN,LTMA,,-10AY,0,AY,'')":[12.31765,19.290628,29.1503,40.49242,33.14843,33.601074,43.41942,37.802765,59.14008,76.4025,79.382996],"NVDA-US^JULIAN(FE_VALUATION(ROE,MEAN,LTMA,,-10AY,0,AY,'').DATES)":[42263,42629,42993,43357,43724,44090,44455,44820,45184,45551,45916],"1398-HK^FE_VALUATION(ROE,MEAN,LTMA,,-10AY,0,AY,'')":[16.670918,14.621658,13.690132,13.433364,12.662202,10.966622,11.298362,11.211268,10.52509,9.673291,9.185808],"005930-KR^FE_VALUATION(ROE,MEAN,LTMA,,-10AY,0,AY,'')":[12.630437,12.001524,17.552576,19.805468,11.032209,9.027882,12.443725,12.4852085,6.425949,8.22062,7.6926017],"PG-US^FE_VALUATION(ROE,MEAN,LTMA,,-10AY,0,AY,'')":[16.827942,17.728361,18.130081,20.161842,23.698565,27.872503,30.793772,28.561464,29.02464,30.480125,30.077106],"BAC-US^FE_VALUATION(ROE,MEAN,LTMA,,-10AY,0,AY,'')":[5.0744143,5.3850017,6.996952,9.52075,10.418378,6.8350406,9.584763,10.684534,10.234089,9.101169,9.395706],"9988-HK^FE_VALUATION(ROE,MEAN,LTMA,,-10AY,0,AY,'')":[21.79159,19.240934,21.594881,21.88595,19.204195,17.907978,16.37861,13.432342,14.462797,14.360116,13.879982],"ABBV-US^FE_VALUATION(ROE,MEAN,LTMA,,-10AY,0,AY,'')":[133.6317,140.7014,138.70323,402.71338,null,6794.9854,121.81229,116.9449,132.66055,207.3994,639.1697],"PLTR-US^FE_VALUATION(ROE,MEAN,LTMA,,-10AY,0,AY,'')":[null,null,null,null,null,null,16.517124,6.9773607,12.934907,17.918139,21.495386],"HD-US^FE_VALUATION(ROE,MEAN,LTMA,,-10AY,0,AY,'')":[79.682884,128.80478,258.3211,724.86884,null,26171.098,820.7699,null,2349.9814,315.09253,142.32678],"COST-US^FE_VALUATION(ROE,MEAN,LTMA,,-10AY,0,AY,'')":[21.08769,19.034046,22.499186,23.903078,24.007261,21.341627,26.32706,27.018145,25.390062,29.18713,27.48254],"JNJ-US^FE_VALUATION(ROE,MEAN,LTMA,,-10AY,0,AY,'')":[24.179157,25.894764,25.622818,32.751377,35.965908,32.531796,35.14758,34.44419,33.296227,34.199646,33.68279],"XOM-US^FE_VALUATION(ROE,MEAN,LTMA,,-10AY,0,AY,'')":[11.517295,6.6837587,7.5022163,9.587073,8.0294075,1.3317449,7.6995215,23.803476,21.432894,14.611443,11.499843],"NFLX-US^FE_VALUATION(ROE,MEAN,LTMA,,-10AY,0,AY,'')":[7.294985,4.9593744,13.0758505,20.87743,21.075602,25.570831,30.659939,25.01845,21.77763,32.77132,39.184498],"MA-US^FE_VALUATION(ROE,MEAN,LTMA,,-10AY,0,AY,'')":[52.78844,61.360043,73.70978,95.90477,141.42213,112.52544,113.352776,139.1647,175.04831,157.83531,173.18915],"V-US^FE_VALUATION(ROE,MEAN,LTMA,,-10AY,0,AY,'')":[21.338966,18.929287,23.726648,28.582579,30.70656,29.248276,31.24938,40.43139,42.877983,50.36123,58.430176],"LLY-US^FE_VALUATION(ROE,MEAN,LTMA,,-10AY,0,AY,'')":[20.779732,24.917755,29.051695,43.33039,73.68277,122.11709,103.13284,74.89825,62.10283,70.47159,75.621544],"700-HK^FE_VALUATION(ROE,MEAN,LTMA,,-10AY,0,AY,'')":[28.280046,26.793047,25.959969,24.943773,23.02134,21.36963,18.29755,16.84287,16.603378,20.191326,21.330074],"WMT-US^FE_VALUATION(ROE,MEAN,LTMA,,-10AY,0,AY,'')":[17.98484,17.329567,17.46035,18.017838,18.983295,15.56255,19.950333,19.713385,20.935944,21.173733,21.422897],"JPM-US^FE_VALUATION(ROE,MEAN,LTMA,,-10AY,0,AY,'')":[9.465873,9.051285,9.942557,12.257719,13.412833,9.35227,14.788381,13.849777,14.906255,15.370224,15.71185],"ORCL-US^FE_VALUATION(ROE,MEAN,LTMA,,-10AY,0,AY,'')":[24.357048,23.14876,20.992092,28.443415,61.54493,103.50357,266.54288,null,338.23633,130.55136,70.13455],"BRK.B-US^FE_VALUATION(ROE,MEAN,LTMA,,-10AY,0,AY,'')":[6.672504,6.606058,5.676434,5.893638,6.5135727,5.5456467,5.3618073,6.1524925,6.2646537,6.7324586,6.692065],"2330-TW^FE_VALUATION(ROE,MEAN,LTMA,,-10AY,0,AY,'')":[24.800655,23.550903,22.689884,21.81024,19.547068,24.456022,26.880285,31.89508,25.91097,25.43379,28.595903],"TSLA-US^FE_VALUATION(ROE,MEAN,LTMA,,-10AY,0,AY,'')":[-6.2551565,-9.146866,-18.245512,-21.488564,-9.062871,10.001428,16.011988,28.943983,22.33091,12.071731,8.300494],"2222-SA^FE_VALUATION(ROE,MEAN,LTMA,,-10AY,0,AY,'')":[null,null,null,null,null,23.121075,29.697037,40.641056,32.57412,27.91746,24.770239],"META-US^FE_VALUATION(ROE,MEAN,LTMA,,-10AY,0,AY,'')":[13.819181,18.63482,20.821524,23.518326,20.607817,18.612259,24.903812,23.008259,21.651321,28.229464,31.533354],"AVGO-US^FE_VALUATION(ROE,MEAN,LTMA,,-10AY,0,AY,'')":[51.98222,20.533781,29.704714,33.938046,39.86123,38.03951,46.014343,66.668015,75.20505,36.219185,40.34046],"AMZN-US^FE_VALUATION(ROE,MEAN,LTMA,,-10AY,0,AY,'')":[3.9191864,13.016966,8.816098,17.397121,20.24415,16.776726,19.471409,6.766135,8.535281,17.068724,19.545412],"GOOGL-US^FE_VALUATION(ROE,MEAN,LTMA,,-10AY,0,AY,'')":[16.044596,16.451683,14.360711,15.975504,16.837744,14.70868,24.454563,25.983894,24.111637,27.698845,30.000362],"AAPL-US^FE_VALUATION(ROE,MEAN,LTMA,,-10AY,0,AY,'')":[39.72831,36.357265,34.594696,51.10211,58.92663,87.51151,147.10553,170.82559,161.05191,155.8771,171.29378],"MSFT-US^FE_VALUATION(ROE,MEAN,LTMA,,-10AY,0,AY,'')":[26.779646,30.602858,32.982887,35.545143,35.07231,36.85667,40.549557,40.025284,34.245007,31.466871,28.561747],"NVDA-US^SUM(FF_EPS(QTR_R,0,-3CQ))":3.5135,"1398-HK^FE_VALUATION(ROE,MEAN,LTMA,,-5AY,0,AY,'')":[10.966622,11.298362,11.211268,10.52509,9.673291,9.185808],"005930-KR^FE_VALUATION(ROE,MEAN,LTMA,,-5AY,0,AY,'')":[9.027882,12.443725,12.4852085,6.425949,8.22062,7.6926017],"PG-US^FE_VALUATION(ROE,MEAN,LTMA,,-5AY,0,AY,'')":[27.872503,30.793772,28.561464,29.02464,30.480125,30.077106],"BAC-US^FE_VALUATION(ROE,MEAN,LTMA,,-5AY,0,AY,'')":[6.8350406,9.584763,10.684534,10.234089,9.101169,9.395706],"9988-HK^FE_VALUATION(ROE,MEAN,LTMA,,-5AY,0,AY,'')":[17.907978,16.37861,13.432342,14.462797,14.360116,13.879982],"ABBV-US^FE_VALUATION(ROE,MEAN,LTMA,,-5AY,0,AY,'')":[6794.9854,121.81229,116.9449,132.66055,207.3994,639.1697],"PLTR-US^FE_VALUATION(ROE,MEAN,LTMA,,-5AY,0,AY,'')":[null,16.517124,6.9773607,12.934907,17.918139,21.495386],"HD-US^FE_VALUATION(ROE,MEAN,LTMA,,-5AY,0,AY,'')":[26171.098,820.7699,null,2349.9814,315.09253,142.32678],"COST-US^FE_VALUATION(ROE,MEAN,LTMA,,-5AY,0,AY,'')":[21.341627,26.32706,27.018145,25.390062,29.18713,27.48254],"JNJ-US^FE_VALUATION(ROE,MEAN,LTMA,,-5AY,0,AY,'')":[32.531796,35.14758,34.44419,33.296227,34.199646,33.68279],"XOM-US^FE_VALUATION(ROE,MEAN,LTMA,,-5AY,0,AY,'')":[1.3317449,7.6995215,23.803476,21.432894,14.611443,11.499843],"NFLX-US^FE_VALUATION(ROE,MEAN,LTMA,,-5AY,0,AY,'')":[25.570831,30.659939,25.01845,21.77763,32.77132,39.184498],"MA-US^FE_VALUATION(ROE,MEAN,LTMA,,-5AY,0,AY,'')":[112.52544,113.352776,139.1647,175.04831,157.83531,173.18915],"V-US^FE_VALUATION(ROE,MEAN,LTMA,,-5AY,0,AY,'')":[29.248276,31.24938,40.43139,42.877983,50.36123,58.430176],"LLY-US^FE_VALUATION(ROE,MEAN,LTMA,,-5AY,0,AY,'')":[122.11709,103.13284,74.89825,62.10283,70.47159,75.621544],"700-HK^FE_VALUATION(ROE,MEAN,LTMA,,-5AY,0,AY,'')":[21.36963,18.29755,16.84287,16.603378,20.191326,21.330074],"WMT-US^FE_VALUATION(ROE,MEAN,LTMA,,-5AY,0,AY,'')":[15.56255,19.950333,19.713385,20.935944,21.173733,21.422897],"JPM-US^FE_VALUATION(ROE,MEAN,LTMA,,-5AY,0,AY,'')":[9.35227,14.788381,13.849777,14.906255,15.370224,15.71185],"ORCL-US^FE_VALUATION(ROE,MEAN,LTMA,,-5AY,0,AY,'')":[103.50357,266.54288,null,338.23633,130.55136,70.13455],"BRK.B-US^FE_VALUATION(ROE,MEAN,LTMA,,-5AY,0,AY,'')":[5.5456467,5.3618073,6.1524925,6.2646537,6.7324586,6.692065],"2330-TW^FE_VALUATION(ROE,MEAN,LTMA,,-5AY,0,AY,'')":[24.456022,26.880285,31.89508,25.91097,25.43379,28.595903],"TSLA-US^FE_VALUATION(ROE,MEAN,LTMA,,-5AY,0,AY,'')":[10.001428,16.011988,28.943983,22.33091,12.071731,8.300494],"2222-SA^FE_VALUATION(ROE,MEAN,LTMA,,-5AY,0,AY,'')":[23.121075,29.697037,40.641056,32.57412,27.91746,24.770239],"META-US^FE_VALUATION(ROE,MEAN,LTMA,,-5AY,0,AY,'')":[18.612259,24.903812,23.008259,21.651321,28.229464,31.533354],"AVGO-US^FE_VALUATION(ROE,MEAN,LTMA,,-5AY,0,AY,'')":[38.03951,46.014343,66.668015,75.20505,36.219185,40.34046],"AMZN-US^FE_VALUATION(ROE,MEAN,LTMA,,-5AY,0,AY,'')":[16.776726,19.471409,6.766135,8.535281,17.068724,19.545412],"GOOGL-US^FE_VALUATION(ROE,MEAN,LTMA,,-5AY,0,AY,'')":[14.70868,24.454563,25.983894,24.111637,27.698845,30.000362],"AAPL-US^FE_VALUATION(ROE,MEAN,LTMA,,-5AY,0,AY,'')":[87.51151,147.10553,170.82559,161.05191,155.8771,171.29378],"MSFT-US^FE_VALUATION(ROE,MEAN,LTMA,,-5AY,0,AY,'')":[36.85667,40.549557,40.025284,34.245007,31.466871,28.561747],"NVDA-US^SUM(FF_EPS(QTR_R,-4CQ,-7CQ))":1.4619,"NVDA-US^SUM(FF_EPS(QTR_R,-8CQ,-11CQ))":0.1663,"NVDA-US^SUM(FF_EPS(QTR_R,-12CQ,-15CQ))":0.2789,"NVDA-US^SUM(FF_EPS(QTR_R,-16CQ,-19CQ))":0.1863,"NVDA-US^SUM(FF_EPS(QTR_R,-20CQ,-23CQ))":0.1115,"1398-HK^SUM(FF_EPS(QTR_R,0,-3CQ))":1.1014,"005930-KR^SUM(FF_EPS(QTR_R,0,-3CQ))":4489.9986,"PG-US^SUM(FF_EPS(QTR_R,0,-3CQ))":6.5067,"BAC-US^SUM(FF_EPS(QTR_R,0,-3CQ))":3.4147,"9988-HK^SUM(FF_EPS(QTR_R,0,-3CQ))":8.6141,"ABBV-US^SUM(FF_EPS(QTR_R,0,-3CQ))":2.1013,"PLTR-US^SUM(FF_EPS(QTR_R,0,-3CQ))":0.3009,"HD-US^SUM(FF_EPS(QTR_R,0,-3CQ))":14.721,"COST-US^SUM(FF_EPS(QTR_R,0,-3CQ))":17.6293,"JNJ-US^SUM(FF_EPS(QTR_R,0,-3CQ))":9.35,"XOM-US^SUM(FF_EPS(QTR_R,0,-3CQ))":7.0534,"NFLX-US^SUM(FF_EPS(QTR_R,0,-3CQ))":23.466,"MA-US^SUM(FF_EPS(QTR_R,0,-3CQ))":14.8243,"V-US^SUM(FF_EPS(QTR_R,0,-3CQ))":10.1301,"LLY-US^SUM(FF_EPS(QTR_R,0,-3CQ))":15.0808,"700-HK^SUM(FF_EPS(QTR_R,0,-3CQ))":24.5306,"WMT-US^SUM(FF_EPS(QTR_R,0,-3CQ))":2.6505,"JPM-US^SUM(FF_EPS(QTR_R,0,-3CQ))":19.4895,"ORCL-US^SUM(FF_EPS(QTR_R,0,-3CQ))":4.3198,"BRK.B-US^SUM(FF_EPS(QTR_R,0,-3CQ))":29.1787,"2330-TW^SUM(FF_EPS(QTR_R,0,-3CQ))":56.3034,"TSLA-US^SUM(FF_EPS(QTR_R,0,-3CQ))":1.7269,"2222-SA^SUM(FF_EPS(QTR_R,0,-3CQ))":1.5119,"META-US^SUM(FF_EPS(QTR_R,0,-3CQ))":27.6127,"AVGO-US^SUM(FF_EPS(QTR_R,0,-3CQ))":3.9141,"AMZN-US^SUM(FF_EPS(QTR_R,0,-3CQ))":6.5528,"GOOGL-US^SUM(FF_EPS(QTR_R,0,-3CQ))":9.3885,"AAPL-US^SUM(FF_EPS(QTR_R,0,-3CQ))":6.5782,"MSFT-US^SUM(FF_EPS(QTR_R,0,-3CQ))":13.6415,"1398-HK^SUM(FF_EPS(QTR_R,-4CQ,-7CQ))":1.0951,"005930-KR^SUM(FF_EPS(QTR_R,-4CQ,-7CQ))":4091.0002,"PG-US^SUM(FF_EPS(QTR_R,-4CQ,-7CQ))":6.0191,"BAC-US^SUM(FF_EPS(QTR_R,-4CQ,-7CQ))":2.8438,"9988-HK^SUM(FF_EPS(QTR_R,-4CQ,-7CQ))":3.7811,"ABBV-US^SUM(FF_EPS(QTR_R,-4CQ,-7CQ))":2.9898,"PLTR-US^SUM(FF_EPS(QTR_R,-4CQ,-7CQ))":0.17,"HD-US^SUM(FF_EPS(QTR_R,-4CQ,-7CQ))":10.2607,"COST-US^SUM(FF_EPS(QTR_R,-4CQ,-7CQ))":12.3546,"JNJ-US^SUM(FF_EPS(QTR_R,-4CQ,-7CQ))":6.9183,"XOM-US^SUM(FF_EPS(QTR_R,-4CQ,-7CQ))":8.3525,"NFLX-US^SUM(FF_EPS(QTR_R,-4CQ,-7CQ))":16.0021,"MA-US^SUM(FF_EPS(QTR_R,-4CQ,-7CQ))":13.0871,"V-US^SUM(FF_EPS(QTR_R,-4CQ,-7CQ))":9.2053,"LLY-US^SUM(FF_EPS(QTR_R,-4CQ,-7CQ))":8.0056,"700-HK^SUM(FF_EPS(QTR_R,-4CQ,-7CQ))":17.6347,"WMT-US^SUM(FF_EPS(QTR_R,-4CQ,-7CQ))":1.3677,"JPM-US^SUM(FF_EPS(QTR_R,-4CQ,-7CQ))":17.9288,"ORCL-US^SUM(FF_EPS(QTR_R,-4CQ,-7CQ))":2.8492,"BRK.B-US^SUM(FF_EPS(QTR_R,-4CQ,-7CQ))":31.4439,"2330-TW^SUM(FF_EPS(QTR_R,-4CQ,-7CQ))":35.5976,"TSLA-US^SUM(FF_EPS(QTR_R,-4CQ,-7CQ))":3.6131,"2222-SA^SUM(FF_EPS(QTR_R,-4CQ,-7CQ))":1.8018,"META-US^SUM(FF_EPS(QTR_R,-4CQ,-7CQ))":19.5865,"AVGO-US^SUM(FF_EPS(QTR_R,-4CQ,-7CQ))":1.5509,"AMZN-US^SUM(FF_EPS(QTR_R,-4CQ,-7CQ))":4.1739,"GOOGL-US^SUM(FF_EPS(QTR_R,-4CQ,-7CQ))":6.9716,"AAPL-US^SUM(FF_EPS(QTR_R,-4CQ,-7CQ))":6.5679,"MSFT-US^SUM(FF_EPS(QTR_R,-4CQ,-7CQ))":11.8011,"1398-HK^SUM(FF_EPS(QTR_R,-8CQ,-11CQ))":1.1482,"005930-KR^SUM(FF_EPS(QTR_R,-8CQ,-11CQ))":5240.1606,"PG-US^SUM(FF_EPS(QTR_R,-8CQ,-11CQ))":5.8978,"BAC-US^SUM(FF_EPS(QTR_R,-8CQ,-11CQ))":3.4741,"9988-HK^SUM(FF_EPS(QTR_R,-8CQ,-11CQ))":4.5359,"ABBV-US^SUM(FF_EPS(QTR_R,-8CQ,-11CQ))":4.8693,"PLTR-US^SUM(FF_EPS(QTR_R,-8CQ,-11CQ))":-0.0258,"HD-US^SUM(FF_EPS(QTR_R,-8CQ,-11CQ))":11.3674,"COST-US^SUM(FF_EPS(QTR_R,-8CQ,-11CQ))":10.5677,"JNJ-US^SUM(FF_EPS(QTR_R,-8CQ,-11CQ))":4.9363,"XOM-US^SUM(FF_EPS(QTR_R,-8CQ,-11CQ))":12.5033,"NFLX-US^SUM(FF_EPS(QTR_R,-8CQ,-11CQ))":9.4063,"MA-US^SUM(FF_EPS(QTR_R,-8CQ,-11CQ))":10.6712,"V-US^SUM(FF_EPS(QTR_R,-8CQ,-11CQ))":7.743,"LLY-US^SUM(FF_EPS(QTR_R,-8CQ,-11CQ))":7.0876,"700-HK^SUM(FF_EPS(QTR_R,-8CQ,-11CQ))":23.2796,"WMT-US^SUM(FF_EPS(QTR_R,-8CQ,-11CQ))":0.7578,"JPM-US^SUM(FF_EPS(QTR_R,-8CQ,-11CQ))":15.5467,"ORCL-US^SUM(FF_EPS(QTR_R,-8CQ,-11CQ))":2.504,"BRK.B-US^SUM(FF_EPS(QTR_R,-8CQ,-11CQ))":39.7328,"2330-TW^SUM(FF_EPS(QTR_R,-8CQ,-11CQ))":37.2377,"TSLA-US^SUM(FF_EPS(QTR_R,-8CQ,-11CQ))":3.5248,"2222-SA^SUM(FF_EPS(QTR_R,-8CQ,-11CQ))":2.099,"META-US^SUM(FF_EPS(QTR_R,-8CQ,-11CQ))":8.5785,"AVGO-US^SUM(FF_EPS(QTR_R,-8CQ,-11CQ))":2.4667,"AMZN-US^SUM(FF_EPS(QTR_R,-8CQ,-11CQ))":1.2576,"GOOGL-US^SUM(FF_EPS(QTR_R,-8CQ,-11CQ))":4.7272,"AAPL-US^SUM(FF_EPS(QTR_R,-8CQ,-11CQ))":5.9505,"MSFT-US^SUM(FF_EPS(QTR_R,-8CQ,-11CQ))":9.6843,"1398-HK^SUM(FF_EPS(QTR_R,-12CQ,-15CQ))":1.2104,"005930-KR^SUM(FF_EPS(QTR_R,-12CQ,-15CQ))":6592.9803,"PG-US^SUM(FF_EPS(QTR_R,-12CQ,-15CQ))":5.8022,"BAC-US^SUM(FF_EPS(QTR_R,-12CQ,-15CQ))":3.2018,"9988-HK^SUM(FF_EPS(QTR_R,-12CQ,-15CQ))":2.2023,"ABBV-US^SUM(FF_EPS(QTR_R,-12CQ,-15CQ))":7.0668,"PLTR-US^SUM(FF_EPS(QTR_R,-12CQ,-15CQ))":-0.2667,"HD-US^SUM(FF_EPS(QTR_R,-12CQ,-15CQ))":11.2269,"COST-US^SUM(FF_EPS(QTR_R,-12CQ,-15CQ))":9.6556,"JNJ-US^SUM(FF_EPS(QTR_R,-12CQ,-15CQ))":6.8799,"XOM-US^SUM(FF_EPS(QTR_R,-12CQ,-15CQ))":9.1549,"NFLX-US^SUM(FF_EPS(QTR_R,-12CQ,-15CQ))":11.2454,"MA-US^SUM(FF_EPS(QTR_R,-12CQ,-15CQ))":9.8689,"V-US^SUM(FF_EPS(QTR_R,-12CQ,-15CQ))":6.6344,"LLY-US^SUM(FF_EPS(QTR_R,-12CQ,-15CQ))":6.2708,"700-HK^SUM(FF_EPS(QTR_R,-12CQ,-15CQ))":22.4462,"WMT-US^SUM(FF_EPS(QTR_R,-12CQ,-15CQ))":1.0444,"JPM-US^SUM(FF_EPS(QTR_R,-12CQ,-15CQ))":12.4602,"ORCL-US^SUM(FF_EPS(QTR_R,-12CQ,-15CQ))":1.5421,"BRK.B-US^SUM(FF_EPS(QTR_R,-12CQ,-15CQ))":5.1286,"2330-TW^SUM(FF_EPS(QTR_R,-12CQ,-15CQ))":29.3967,"TSLA-US^SUM(FF_EPS(QTR_R,-12CQ,-15CQ))":2.7675,"2222-SA^SUM(FF_EPS(QTR_R,-12CQ,-15CQ))":2.2384,"META-US^SUM(FF_EPS(QTR_R,-12CQ,-15CQ))":12.0776,"AVGO-US^SUM(FF_EPS(QTR_R,-12CQ,-15CQ))":1.5973,"AMZN-US^SUM(FF_EPS(QTR_R,-12CQ,-15CQ))":1.1174,"GOOGL-US^SUM(FF_EPS(QTR_R,-12CQ,-15CQ))":5.374,"AAPL-US^SUM(FF_EPS(QTR_R,-12CQ,-15CQ))":6.0519,"MSFT-US^SUM(FF_EPS(QTR_R,-12CQ,-15CQ))":9.6441,"1398-HK^SUM(FF_EPS(QTR_R,-16CQ,-19CQ))":1.0877,"005930-KR^SUM(FF_EPS(QTR_R,-16CQ,-19CQ))":4748.6106,"PG-US^SUM(FF_EPS(QTR_R,-16CQ,-19CQ))":5.4942,"BAC-US^SUM(FF_EPS(QTR_R,-16CQ,-19CQ))":2.9946,"9988-HK^SUM(FF_EPS(QTR_R,-16CQ,-19CQ))":7.977,"ABBV-US^SUM(FF_EPS(QTR_R,-16CQ,-19CQ))":3.7126,"PLTR-US^SUM(FF_EPS(QTR_R,-16CQ,-19CQ))":-0.7179,"HD-US^SUM(FF_EPS(QTR_R,-16CQ,-19CQ))":9.6898,"COST-US^SUM(FF_EPS(QTR_R,-16CQ,-19CQ))":7.8901,"JNJ-US^SUM(FF_EPS(QTR_R,-16CQ,-19CQ))":6.651,"XOM-US^SUM(FF_EPS(QTR_R,-16CQ,-19CQ))":-3.1214,"NFLX-US^SUM(FF_EPS(QTR_R,-16CQ,-19CQ))":9.6453,"MA-US^SUM(FF_EPS(QTR_R,-16CQ,-19CQ))":7.1989,"V-US^SUM(FF_EPS(QTR_R,-16CQ,-19CQ))":4.8111,"LLY-US^SUM(FF_EPS(QTR_R,-16CQ,-19CQ))":6.6579,"700-HK^SUM(FF_EPS(QTR_R,-16CQ,-19CQ))":23.2348,"WMT-US^SUM(FF_EPS(QTR_R,-16CQ,-19CQ))":0.6759,"JPM-US^SUM(FF_EPS(QTR_R,-16CQ,-19CQ))":14.9943,"ORCL-US^SUM(FF_EPS(QTR_R,-16CQ,-19CQ))":3.8491,"BRK.B-US^SUM(FF_EPS(QTR_R,-16CQ,-19CQ))":45.4231,"2330-TW^SUM(FF_EPS(QTR_R,-16CQ,-19CQ))":21.3697,"TSLA-US^SUM(FF_EPS(QTR_R,-16CQ,-19CQ))":0.6398,"2222-SA^SUM(FF_EPS(QTR_R,-16CQ,-19CQ))":1.0978,"META-US^SUM(FF_EPS(QTR_R,-16CQ,-19CQ))":13.504,"AVGO-US^SUM(FF_EPS(QTR_R,-16CQ,-19CQ))":0.9284,"AMZN-US^SUM(FF_EPS(QTR_R,-16CQ,-19CQ))":2.869,"GOOGL-US^SUM(FF_EPS(QTR_R,-16CQ,-19CQ))":4.612,"AAPL-US^SUM(FF_EPS(QTR_R,-16CQ,-19CQ))":5.1061,"MSFT-US^SUM(FF_EPS(QTR_R,-16CQ,-19CQ))":8.0551,"1398-HK^SUM(FF_EPS(QTR_R,-20CQ,-23CQ))":0.9122,"005930-KR^SUM(FF_EPS(QTR_R,-20CQ,-23CQ))":3196.3273,"PG-US^SUM(FF_EPS(QTR_R,-20CQ,-23CQ))":4.9613,"BAC-US^SUM(FF_EPS(QTR_R,-20CQ,-23CQ))":2.0809,"9988-HK^SUM(FF_EPS(QTR_R,-20CQ,-23CQ))":9.2268,"ABBV-US^SUM(FF_EPS(QTR_R,-20CQ,-23CQ))":4.7009,"PLTR-US^SUM(FF_EPS(QTR_R,-20CQ,-23CQ))":-0.2687,"HD-US^SUM(FF_EPS(QTR_R,-20CQ,-23CQ))":6.8959,"COST-US^SUM(FF_EPS(QTR_R,-20CQ,-23CQ))":6.4745,"JNJ-US^SUM(FF_EPS(QTR_R,-20CQ,-23CQ))":5.6894,"XOM-US^SUM(FF_EPS(QTR_R,-20CQ,-23CQ))":1.6793,"NFLX-US^SUM(FF_EPS(QTR_R,-20CQ,-23CQ))":5.9271,"MA-US^SUM(FF_EPS(QTR_R,-20CQ,-23CQ))":7.2266,"V-US^SUM(FF_EPS(QTR_R,-20CQ,-23CQ))":5.1228,"LLY-US^SUM(FF_EPS(QTR_R,-20CQ,-23CQ))":6.1481,"700-HK^SUM(FF_EPS(QTR_R,-20CQ,-23CQ))":12.1444,"WMT-US^SUM(FF_EPS(QTR_R,-20CQ,-23CQ))":1.3334,"JPM-US^SUM(FF_EPS(QTR_R,-20CQ,-23CQ))":7.4214,"ORCL-US^SUM(FF_EPS(QTR_R,-20CQ,-23CQ))":2.4652,"BRK.B-US^SUM(FF_EPS(QTR_R,-20CQ,-23CQ))":9.1266,"2330-TW^SUM(FF_EPS(QTR_R,-20CQ,-23CQ))":17.5437,"TSLA-US^SUM(FF_EPS(QTR_R,-20CQ,-23CQ))":0.1281,"2222-SA^SUM(FF_EPS(QTR_R,-20CQ,-23CQ))":1.0073,"META-US^SUM(FF_EPS(QTR_R,-20CQ,-23CQ))":8.1868,"AVGO-US^SUM(FF_EPS(QTR_R,-20CQ,-23CQ))":0.3876,"AMZN-US^SUM(FF_EPS(QTR_R,-20CQ,-23CQ))":1.3008,"GOOGL-US^SUM(FF_EPS(QTR_R,-20CQ,-23CQ))":2.2739,"AAPL-US^SUM(FF_EPS(QTR_R,-20CQ,-23CQ))":3.2893,"MSFT-US^SUM(FF_EPS(QTR_R,-20CQ,-23CQ))":5.7598,"1398-HK^P_PRICE_RETURNS_PR('52W',2,-10AY,0,AM)":[0.1396656,8.765018,-3.1375468,-7.422316,-25.69437,-25.94657,-20.166582,-33.703632,-38.342197,-33.252846,-18.345642,-1.624161,8.515549,2.3685575,1.5047073,6.256819,24.369001,37.25884,30.657112,23.744524,41.43542,36.464096,26.720083,22.691833,25.203514,43.029285,42.46348,41.501522,52.969383,44.349716,40.426064,39.726723,40.972473,29.955685,11.433447,4.311335,0.83462,-14.952087,-5.6983767,-7.2380066,-12.527543,-12.373024,-10.2430105,-4.712695,-15.10219,-5.3145704,4.511249,-6.932533,3.3536077,10.55311,8.960688,9.470248,7.6524734,-2.6811361,-10.236448,-11.30386,-3.7440956,-6.27352,-7.6351347,1.1686087,-16.44541,-14.10256,-12.587696,-13.678956,-7.3699055,-2.9119313,14.8442745,13.19716,5.0719976,4.4662237,-1.124239,0.21599531,9.328675,9.592449,-0.7924557,-2.5571644,0.025355816,0.48787594,-15.006685,-7.9128146,-2.3838878,-5.6589546,-3.4124792,-0.18486977,-4.219061,-10.858393,-6.3958764,-2.730608,-2.6305616,-9.774202,3.739071,-3.450513,4.5952916,1.8595815,-1.5003502,-8.411628,7.860148,16.241764,11.625433,5.295944,-6.648546,7.6262355,2.3118377,2.5840163,16.146814,13.98567,28.656174,45.561386,20.79705,33.502052,28.410578,41.53533,52.751877,64.21219,56.293285,46.51042,31.980217,57.58079,51.24234,38.275505,48.41294],"005930-KR^P_PRICE_RETURNS_PR('52W',2,-10AY,0,AM)":[-3.0003726,15.207445,7.4147463,3.1343818,-13.721734,-13.569528,-13.127345,-8.591658,-4.306632,14.15056,24.96481,39.837635,39.234554,27.854801,25.414276,40.331123,64.53404,65.37849,69.24341,64.766266,89.44005,64.89936,71.925064,50.524437,68.61748,75.15147,83.40311,47.418476,38.816597,32.70985,24.403595,22.404898,9.818649,6.5806746,-6.360692,-1.6851306,-6.433731,-16.607952,-18.649124,-21.32899,-14.458579,-3.025955,-11.508858,-3.0827105,-13.936604,-5.7419896,5.0542355,2.4436116,6.0755253,20.059168,25.29533,44.995247,50.74737,33.9308,13.886488,6.7005396,15.705692,21.830881,18.052555,36.442375,33.140957,20.498169,26.768303,38.52892,55.94641,43.636215,77.03787,78.489456,73.955414,63.667427,54.2675,31.82224,29.750383,21.366167,11.713815,9.5100765,-12.235844,-10.272819,-13.409066,-19.28721,-15.63834,-24.119865,-23.994715,-16.28862,-24.598629,-17.007996,-10.036707,-21.760738,-18.992502,-12.722701,-12.799769,-1.1043549,1.1496186,20.89467,30.735504,12.489069,31.67696,22.2309,18.723906,26.393175,21.286892,16.656912,23.411488,25.28236,21.90175,12.8665085,21.742296,21.965647,-7.449752,-9.885305,-24.471592,-22.684855,-23.602808,-22.701597,-24.80089,-30.047905,-25.690388,-26.483244,-24.402994,-4.962361,26.33816],"PG-US^P_PRICE_RETURNS_PR('52W',2,-10AY,0,AM)":[-14.00165,-6.057185,-11.727911,-6.3857794,-13.814819,-1.8775344,0.7093072,2.7912855,4.1956663,9.092426,8.3164215,18.40806,29.900753,23.235977,14.121569,8.004295,14.410793,15.016961,16.025555,12.684846,8.988142,10.892177,4.6398163,10.139906,9.26112,8.652306,10.639774,11.9081135,10.75058,-6.1974883,-10.957294,-9.975028,-11.928672,-10.573328,-5.682659,-6.3615856,-7.5610876,-10.0413685,8.876586,9.992433,4.8933864,23.80265,34.90319,40.251396,51.941597,51.225056,50.588013,46.779015,47.62213,49.535477,32.077183,33.577312,41.855587,31.45963,8.682501,17.15275,10.17282,8.961177,10.4195,19.651175,17.92097,25.985634,21.07519,12.02352,9.642183,3.9201498,21.778917,15.757788,24.243725,15.16403,15.392137,9.697496,7.2318673,2.8825045,5.9552073,20.335102,20.656193,26.562166,19.005192,19.817184,15.066957,2.7912378,6.722641,6.1376333,-1.7495573,-11.091381,-1.3055146,-4.2983236,-2.3084462,-10.955137,-2.110684,-2.3021102,3.0692697,15.148628,6.036854,4.8797965,14.604998,19.857836,10.571766,-2.3040175,1.8073559,17.772793,16.676294,5.9032917,10.539734,16.826391,14.10948,12.356651,18.412983,21.000433,14.748645,21.833944,9.812271,7.2422385,6.5672994,9.321761,-0.33547878,-1.1704326,-5.6532383,-5.7369413,-8.558792],"BAC-US^P_PRICE_RETURNS_PR('52W',2,-10AY,0,AM)":[-1.0806739,1.4729857,2.9337883,7.4509025,-3.7118912,-25.352657,-16.432142,-9.346038,-13.71628,-23.162264,-21.72159,-13.166785,-3.7536144,3.8012028,14.971149,29.625237,56.804455,103.73883,92.24465,64.3638,74.72955,78.596794,79.94572,61.781837,57.909595,66.45149,37.51905,27.352798,37.89382,32.10255,29.668152,36.191784,31.612932,26.54116,25.140285,29.197037,27.440691,10.594595,5.480659,-13.204461,-7.233131,-7.9395475,-6.896448,1.830411,-6.1106386,-2.9268563,-0.58164,-10.139692,1.4756799,8.163619,20.72444,44.947243,24.792755,25.524723,-28.55364,-26.581467,-22.382677,-5.6400957,-15.347397,2.7464747,-12.813073,-17.554337,-14.056498,-15.002716,-2.2218585,0.9860635,88.775635,87.36546,100.020004,64.95065,62.030685,59.500717,61.262012,95.962715,74.21907,59.666157,43.634808,41.77736,15.873348,-3.9990604,-16.259115,-21.896393,-15.233153,-9.432101,-13.785208,-28.110897,-18.89236,-27.902962,-26.05316,-24.270868,-30.61304,-19.453197,-19.427807,-5.8445096,-0.7423401,-17.873203,-13.990503,-12.372661,-18.623375,9.047806,-5.993515,-0.36925673,28.201687,21.17778,47.86037,38.73448,56.07686,38.280773,39.351418,62.993694,62.228226,38.77753,48.90746,45.35837,17.412388,10.311878,16.773987,15.954208,6.8665504,23.219454,32.603848],"9988-HK^P_PRICE_RETURNS_PR('52W',2,-10AY,0,AM)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24.875618,9.14855,22.883724,23.480202,16.173565,5.1928043,-4.5966268,-10.205835,-26.90438,-44.505493,-43.188198,-34.960632,-51.912354,-44.97872,-53.633614,-59.033424,-59.840202,-58.651028,-49.65585,-51.47199,-50.13858,-42.70627,-54.587727,-52.30024,-28.376139,-12.296987,-16.65306,-11.245865,-1.0471225,1.3593435,-10.546875,-14.489418,-0.7782042,-2.0998836,10.989761,3.2360315,-16.589058,-38.87113,-27.539658,-11.191696,-26.591747,-5.805093,-11.460161,-15.881878,-7.057089,-1.5429735,26.042557,8.53883,21.91603,20.187319,79.113045,88.92816,57.34607,58.214233,57.65263,53.226543,57.143055,90.297554],"ABBV-US^P_PRICE_RETURNS_PR('52W',2,-10AY,0,AM)":[4.7413826,10.41832,-3.1138957,-8.73884,-5.4721174,-4.4311166,-1.2504935,-0.4046142,-1.7561376,-5.3137245,-5.6198,1.071763,10.533035,15.952802,6.5972686,12.226021,25.81892,19.35029,21.569466,12.831486,11.232448,21.22978,19.423592,9.652079,43.325256,56.878532,59.165024,62.9151,70.86131,99.358475,78.3188,49.288654,62.454,45.81455,36.266838,44.367744,11.000562,4.8672915,0.64196587,-7.6561985,-12.823158,-26.510965,-26.084877,-9.282196,-20.733917,-16.544025,-24.359816,-30.946373,-22.3469,-14.0512705,3.9092422,10.395098,10.3447075,23.52922,-3.434074,8.053374,21.908592,29.246307,52.46948,57.999336,34.24046,21.697557,17.022968,23.380863,30.338848,16.626919,57.098843,38.478817,35.98951,26.34139,23.427105,30.728424,26.354527,34.4038,24.014877,31.952168,27.391697,46.51996,47.355293,59.876442,39.28901,25.638748,36.520123,25.366438,38.803516,36.395107,35.568,26.55642,19.453156,6.442499,3.3380866,3.3997178,-4.2763114,3.4797907,-5.9429884,10.604393,11.051548,7.1705103,-5.2628875,-1.7319679,9.366298,23.481405,20.113886,4.688096,19.372797,28.798437,29.236103,32.915665,33.667385,34.13546,24.329817,15.530289,11.539507,14.661074,21.1864,9.493566,16.071201,17.357885,16.713964,10.741102,14.489233],"PLTR-US^P_PRICE_RETURNS_PR('52W',2,-10AY,0,AM)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142.17963,45.19774,-29.243828,-35.754414,-49.8204,-53.9633,-47.59494,-59.96016,-69.07258,-57.894737,-60.2449,-72.82571,-69.07597,-65.15347,-62.377316,-56.527172,-30.493916,-32.31552,-29.066021,17.786074,112.51628,84.26967,58.624233,91.38576,130.5445,145.28534,159.6291,137.5,151.69928,197.34178,148.35413,128.61667,48.14582,74.81707,107.63755,136.85583,141.53226,229.67415,316.2088,318.87476,373.04486,253.00858,323.7203,498.24487,499.9576,426.36905,467.4888,368.9066],"HD-US^P_PRICE_RETURNS_PR('52W',2,-10AY,0,AM)":[33.22046,40.954006,25.550293,39.70356,20.432568,8.904278,14.269102,21.44289,21.84713,17.900585,18.994118,16.086042,9.214914,7.2530985,5.826819,3.828776,13.605392,21.03778,16.517294,11.412775,19.503557,25.761545,16.19234,14.278042,27.67607,32.932617,36.766922,37.504303,48.720455,35.13986,23.057138,22.26032,20.44189,30.78779,33.005512,31.212212,34.00701,20.421505,7.96355,-3.2865644,-7.7986536,6.166053,4.8064947,20.05148,5.710876,5.6906343,12.035561,6.893015,13.418377,25.097729,37.342728,28.488958,32.751892,34.075665,-7.065344,0.34447908,28.132116,24.590528,21.839619,42.743156,24.949646,24.968588,20.74257,28.08305,25.651777,15.086544,74.95371,67.95972,41.212296,23.850464,27.380896,22.102047,22.105133,24.579884,43.459953,51.288162,41.51969,29.77494,19.731213,-2.8800488,-6.6535053,-7.7168584,-7.4160814,-0.16143322,-16.050602,-17.782848,-17.863964,-17.041218,-12.266141,-5.9405923,-11.074818,-1.5283883,-2.1092892,12.839592,12.315428,4.499817,21.557404,10.464549,-0.06252527,11.070299,11.234498,15.941048,33.05963,17.645693,24.626995,18.744326,19.66821,11.553216,21.93576,44.435226,35.8737,18.852139,16.98879,17.102718,-4.036194,5.9253693,13.8892765,4.431832,-0.8058727,13.631392,12.962902],"COST-US^P_PRICE_RETURNS_PR('52W',2,-10AY,0,AM)":[18.635487,29.171444,17.992138,23.796988,12.746024,2.4613857,3.82303,3.8602948,1.7701149,14.611244,17.13463,16.539717,7.2467923,1.3034225,-1.639837,-0.31377077,7.6228857,19.213915,9.678375,12.438011,23.437775,12.431979,-3.5481215,-0.120317936,11.928808,11.360085,18.307697,26.71907,24.568558,14.734578,17.117453,21.313095,17.556358,16.478682,42.058254,40.88739,46.554886,44.938446,36.52384,12.163555,10.881424,14.242708,27.250576,27.416122,25.804901,28.133656,31.97056,24.074268,23.876595,32.542072,33.356274,43.137123,45.591045,50.21975,22.336329,32.269394,23.368788,16.86157,17.279482,26.785076,20.110167,28.8198,26.134336,30.219769,24.547459,15.037573,19.537401,19.253386,32.63658,30.204273,30.077003,39.23105,39.35653,24.202097,43.342793,50.718437,39.864326,45.77576,67.228935,63.722527,29.492165,19.854916,27.823185,22.90119,9.511232,1.5330434,0.16349554,-15.946263,-5.4976463,-0.94795823,-9.717215,-16.215515,1.0610342,16.76072,7.5705647,1.6587734,11.332977,26.814365,11.228979,43.090225,44.68794,47.923267,53.887558,50.095844,64.55611,67.088425,60.205925,60.54406,67.90617,59.562313,56.31591,54.989494,35.74555,49.2306,24.17034,35.90571,30.015587,15.632307,12.400651,11.357474,5.4031014],"JNJ-US^P_PRICE_RETURNS_PR('52W',2,-10AY,0,AM)":[-8.057117,4.4474125,-3.7070215,5.475211,-2.5363624,5.7709455,9.4742775,12.810993,15.225577,22.118246,26.135242,25.407803,28.560627,27.918636,18.244589,13.204789,21.451187,18.657244,22.88742,16.890812,14.718973,18.291092,10.551643,14.509988,16.35958,18.877089,22.52947,26.09999,31.457985,15.673244,6.732917,8.120537,0.6225586,-5.3984346,-3.4743547,1.3560176,6.742108,3.0106187,7.9431653,-3.5642684,-10.454237,6.738353,6.23821,7.6138735,13.272619,17.50474,9.106183,1.8070698,-4.576606,1.7070293,-4.0451407,9.604692,18.997478,14.919674,-5.022013,11.477196,12.95917,6.0230374,15.813231,17.007614,17.691957,12.561941,14.847458,8.454334,12.032604,12.968779,30.381334,11.343252,18.426048,16.825401,15.599847,23.131132,14.194023,12.401152,10.605526,18.51846,7.1184397,3.8588643,10.912239,15.368021,7.29059,6.087625,8.569706,-3.359449,4.12097,5.43108,9.450733,4.198158,5.460131,-2.884698,-9.377956,-5.3475437,-8.127946,-0.72755814,-6.443453,5.7658195,0.58939457,-1.4829159,-11.000008,-9.953165,-4.661691,2.6805282,5.620253,-10.230136,-0.20997524,-7.100314,-2.589792,-4.651308,6.711924,7.5924873,6.7771435,-4.3405294,-5.0150037,3.4521818,5.555439,9.981394,1.2477279,10.117971,12.665689,14.64076,9.079611],"XOM-US^P_PRICE_RETURNS_PR('52W',2,-10AY,0,AM)":[-21.230078,-5.9660316,-11.968493,-5.221176,-9.764081,-9.851533,1.3232589,-0.025093555,6.2714577,11.641634,19.115507,16.196012,17.123354,11.803949,9.757328,19.287956,18.195593,4.935622,2.558875,-0.27465224,-4.4673147,-5.1271796,-11.266792,-8.566737,-2.343607,-0.70572495,-2.4661183,-5.160528,4.562831,-3.3570588,-4.8841953,-0.09124279,3.3189774,1.9640326,5.534649,4.757583,7.7222586,2.0228863,2.0657897,-5.060953,-14.221466,6.280625,12.254322,7.7591896,-2.840954,-5.248266,-3.9385378,-8.421212,-7.006258,-12.120384,-7.2560015,-2.9300451,0.6822109,-16.374302,-54.746483,-49.296444,-41.687424,-31.261217,-38.16563,-31.80614,-45.23643,-46.628643,-40.44484,-32.58791,-25.151337,-7.1025133,85.551834,56.69036,54.74397,43.2438,39.432323,38.853274999999996,58.30717,94.81982,80.941414,49.13311,51.702488,58.932518,37.387062,61.751305,57.319546,49.86832,50.746643,70.89172,74.53599,67.220116,80.49138,77.32154,66.50847,53.006195,36.036884,36.86875,16.586172,18.97868,25.572468,20.133305,27.151955,14.531576,-6.138831,-1.0194719,-10.698337,-7.1391463,13.441801,5.9603095,19.046307,7.4323773,19.032515,15.014946,-0.037914515,13.5826,19.020796,11.166954,17.83663,10.980522,3.791988,-9.238082,-4.999632,6.696999,0.10199547,-7.050407,5.444622],"NFLX-US^P_PRICE_RETURNS_PR('52W',2,-10AY,0,AM)":[59.45389,91.57607,101.909325,171.29343,124.94462,33.73753,64.810455,64.17171,1.726973,0.1755476,0.26495457,-22.911089,-4.4196787,-7.9470215,3.4485936,1.2883306,25.46922,59.47219,45.33467,30.341995,78.87118,59.66052,64.37461,78.70058,87.33307,99.74376,69.728264,52.095997,65.69185,96.12703,120.54854,115.35125,105.87792,158.28943,148.56009,89.69292,99.61671,70.90981,46.391487,40.768097,58.619606,27.330791,12.572802,16.791212,9.482312,-13.5261,-8.612167,-6.0910583,-19.27529,-17.355656,1.7134428,14.004648,-3.6341429,5.940342,-17.324184,22.17493,27.944458,28.375471,44.09957,61.372078,64.41604,85.40938,62.390266,72.522285,46.86643,46.49843,75.35472,24.448383,11.63479,12.904406,0.55366755,7.3009014,21.212757,15.93349,43.477356,12.619316,4.9574733,-28.567331,-31.772995,-36.83012,-62.196728,-64.79559,-65.16991,-52.56217,-59.057117,-63.71095,-55.48153,-50.815483,-35.897533,-11.89962,-13.277208,-0.732857,78.94484,149.18373,152.83784,69.09521,68.63794,56.87827,52.58808,62.549496,44.59467,66.5051,99.4404,82.35832,82.927345,51.83506,48.518932,62.250565,75.46732,94.55685,78.369484,95.11927,75.04156,82.72832,49.752853,55.724503,95.16641,83.05745,90.50312,86.808304,72.36324],"MA-US^P_PRICE_RETURNS_PR('52W',2,-10AY,0,AM)":[21.914696,38.77443,17.78735,21.917557,8.637118,-0.3836751,2.2020936,9.131575,3.9111495,0.66974163,-3.7780821,-1.5439928,7.9998374,7.016754,6.65648,4.2270064,22.865463,27.858662,26.192617,17.096054,24.23117,30.682743,39.954124,39.499367,43.430412,46.013237,45.613907,48.08922,50.32866,61.810814,63.137268,57.32905,63.397503,65.38081,61.618458,54.70939,54.967594,42.879547,33.12751,29.270231,22.547758,27.860605,28.472328,38.852264,32.459915,31.224464,36.292183,35.497345,26.441109,34.672188,40.673542,52.877747,62.793137,55.913185,2.4649978,3.3177018,12.54443,17.677248,8.797789,22.984743,25.395702,22.613,20.102692,12.424767,3.405726,0.6002188,63.115658,57.26664,31.874634,20.077217,29.938137,11.780071,1.7887473,5.659461,10.704184,6.785989,14.389837,12.780369,-9.414906,-4.929906,-8.92418,-14.68975,-14.307791,-0.6427467,-8.503675,-15.726394,-6.7057014,-1.429081,2.2452235,-3.429401,1.5806675,4.7368526,16.04296,22.707176,24.607967,10.458624,31.526577,39.796196,16.551865,21.615171,14.757526,28.134335,37.527073,24.18722,21.385157,19.33813,10.8395815,19.59318,20.836878,28.883886,32.272182,27.4253,22.825325,22.096241,10.671544,12.306225,27.849161,28.638803,25.958288,24.808704,18.490196],"V-US^P_PRICE_RETURNS_PR('52W',2,-10AY,0,AM)":[31.605375,50.818207,27.711714,26.934433,14.297354,6.0210824,8.369791,22.790611,12.631321,14.347971,12.626659,9.480703,16.448032,11.926186,2.2637248,-1.1482835,11.880064,24.10345,25.350475,12.328887,20.411074,21.092426,24.976467,29.019606,29.34407,32.319164,39.614426,44.17987,49.364723,40.36051,39.257656,38.088596,41.48296,44.425713,43.80295,37.028824,40.286232,31.740892,27.099573,20.423603,14.832794,19.29295,26.806091,32.337593,26.988686,26.495243,30.34929,27.537287,19.89143,26.30087,27.548111,38.741146,47.247005,47.78228,-1.6263127,1.9814372,13.591361,14.395845,8.587289,14.211237,17.217148,13.301981,19.052578,12.52327,1.5224457,-0.51538944,48.747932,40.273666,26.205444,19.754076,28.999031,20.394505,10.002875,16.436005,1.7813802,3.5550237,6.9929123,10.747933,-5.1226735,-3.543073,-12.249142,-17.106783,-14.924913,-7.0834455,-13.217849,-18.322123,-1.5888214,-2.7447402,4.549229,-0.51555634,3.4564257,10.858583,17.446495,22.056807,19.03882,11.096584,24.394548,32.527374,19.226933,25.091887,19.853771,24.31922,31.841457,16.863274,22.36513,22.07464,11.590147,12.621725,21.448135,20.71129,25.756931,23.362959,20.526266,28.423405,16.712975,23.01606,31.422401,32.29233,30.897629,30.017208,17.878937],"LLY-US^P_PRICE_RETURNS_PR('52W',2,-10AY,0,AM)":[31.877731,35.306297,23.84075,27.889156,19.575905,6.661141,4.6682596,5.1662087,10.202813,-10.129541,-4.7020855,-2.3291767,-4.2178273,2.6757002,-2.7458668,-12.768155,0.21671057,12.039518,20.3637,17.287338,3.543985,13.172388,7.4145317,3.7269592,7.348001,11.283159,11.282158,24.424135,13.073433,1.3034225,-2.7603924,-4.210472,5.569589,8.768475,8.469653,32.73344,30.672539,32.574654,39.842224,32.64358,40.378498,60.60866,61.016594,53.1811,46.90528,32.205738,24.819147,8.234322,6.41464,-0.63337684,3.1720161,12.2471695,23.835564,19.507456,6.745422,31.896008,41.484844,49.689545,54.91737,38.91169,39.919888,38.168873,26.716995,42.87888,37.9243,48.599995,50.3783,24.654448,26.221203,37.390495,43.540966,82.93431,55.67,64.84308,86.088684,64.641,32.742046,21.1573,46.99836,67.44492,54.734303,32.33131,45.279648,16.571903,35.57577,41.97925,38.79701,30.713009,46.799896,34.448982,20.707357,25.705004,47.577976,57.256866,39.123417,77.922356,88.014046,88.07672,68.458984,60.458828,77.20619,141.83337,130.80241,100.92683,77.89513,97.64513,111.03327,69.93148,61.49521,49.60041,27.615225,37.067436,20.166565,12.216557,7.6380014,-0.9377718,-1.1015773,-7.4321327,-15.541678,-24.150198,-16.563665],"700-HK^P_PRICE_RETURNS_PR('52W',2,-10AY,0,AM)":[12.149024,30.022263,13.29093,40.86733,8.198488,6.9800615,11.530006,5.1184297,-1.4787495,9.86408,23.56534,36.666237,60.382725,46.998417,32.450615,21.505487,44.002377,52.64083,46.75598,40.59806,62.331104,61.859917,55.55706,65.78024,61.854126,70.53025,99.4365,111.89353,126.33943,116.85183,111.16727,75.15865,53.43915,50.504707,34.20528,1.0202765,-1.867491,-20.696712,-25.721848,-22.089338,-25.31823,-25.158245,-23.218369,-2.1152139,-7.518077,-19.67109,-4.6540318,0.4741192,5.334294,17.966616,11.432695,16.852772,21.185553,21.75728,-4.5234976,3.6441326,13.258612,36.387444,41.881298,49.395,54.651703,68.75737,87.093994,59.29078,62.196003,80.02953,84.99016,55.80151,35.77819,33.273186,10.241974,-10.159892,-15.391499,-9.972048,-15.599126,-20.588488,-24.591953,-33.964493,-39.865273,-37.963997,-37.978275,-36.21879,-40.46634,-30.895584,-32.71548,-46.623665,-39.36416,-27.556694,-14.7854805,-15.022927,-3.1678796,3.223586,4.194653,4.7190666,11.61747,15.0757675,12.126076,28.174507,16.996515,4.9776077,-23.167456,-23.183012,-17.050451,-16.810661,15.96855,10.841763,8.12639,14.296603,20.12986,39.236057,25.372482,30.118084,36.576332,65.133415,81.87718,49.720417,30.20438,35.337902,37.850616,62.118374,72.23757],"WMT-US^P_PRICE_RETURNS_PR('52W',2,-10AY,0,AM)":[-13.12542,-18.236143,-28.504515,-25.298904,-27.160423,-21.07293,-15.995026,-10.874253,-14.156097,1.5382051,3.0614734,3.7693262,16.073013,17.496454,27.116978,21.13551,11.567699,7.5467944,6.6068172,8.85111,16.964363,8.490205,6.4917445,14.161646,14.082682,28.71238,43.3902,40.134335,53.850067,56.054474,29.666185,21.599781,17.416298,8.608818,17.549824,24.672663,21.504343,14.372932,0.3689766,-3.191036,-2.0385385,-0.8391082,15.077793,21.279694,20.239603,33.064663,33.85601,16.982985,24.777328,27.292263,21.958029,33.88959,22.723175,22.080803,10.073519,31.048752,28.414833,11.72167,17.31968,27.059818,19.98098,23.31351,30.501604,22.678507,27.579296,25.634539,27.045834,8.013523,14.852786,16.459167,8.792675,15.459275,8.094716,-1.2384474,-4.6176195,0.1284957,0.26820898,-6.871462,10.697055,14.496506,7.851219,-10.709018,-7.4956536,-6.0783205,-6.703001,-5.2658024,5.372727,1.1516452,1.4440417,9.739137,-2.9724479,-3.966254,2.6847243,31.015991,22.944403,16.021765,25.24308,25.492168,6.6870093,6.6839576,13.087475,19.889927,32.807575,22.666025,30.029274,29.990494,37.690853,40.221764,48.769676,53.179718,50.873756,88.556206,71.2681,87.330055,41.058743,54.102516,55.04583,42.128384,37.33852,38.371468,29.628014],"JPM-US^P_PRICE_RETURNS_PR('52W',2,-10AY,0,AM)":[9.761465,16.40935,13.318872,18.69961,6.587541,0.48366785,-2.1110415,-0.91317296,-3.7527144,-6.415719,-4.481763,-0.33203363,5.6717396,15.896726,19.83168,29.518913,55.481148,59.539413,59.933235,40.218292,45.85812,42.18602,47.33251,43.518112,40.79299,48.179688,30.097115,26.207542,32.367672,29.488886,28.768194,33.384155,32.14637,27.315056,22.444557,27.304924,27.446234,13.534713,14.231146,-2.0031393,-6.344384,-6.2627196,-5.1529408,3.6757827,1.0032177,4.5493364,7.2478533,-3.3098102,8.155621,13.629877,21.36184,41.227795,37.85497,38.17376,-14.623922,-18.823545,-19.280933,-4.0257454,-10.049719,1.1791468,-13.368761,-12.086457,-6.13662,-8.930951,5.174017,9.142542,80.19095,81.19322,93.43109,58.045925,56.17305,59.560966,63.03183,67.87906,44.488823,36.249195,14.513838,9.713244,-7.6907635,-14.462381,-26.052874,-25.560051,-25.258345,-19.977314,-23.814297,-29.81053,-16.927534,-16.827887,-12.166452,-5.462676,-2.3880184,13.691771,17.393875,30.538809,43.052925,25.317812,30.234028,36.934925,17.161417,30.788685,20.81783,29.838133,52.60247,33.78186,54.735207,40.589333,46.226456,46.05644,43.20154,54.853188,67.714035,48.440945,54.810215,60.70809,26.476622,29.99208,35.264862,42.809784,36.833527,40.430023,52.123512],"ORCL-US^P_PRICE_RETURNS_PR('52W',2,-10AY,0,AM)":[-5.86797,0.8888483,-5.3516865,-2.890867,-18.72372,-17.47659,-5.914551,-5.2902403,-8.048993,-12.084389,4.0005684,6.482637,3.2854795,4.6886444,5.763483,2.0501375,16.954506,18.273365,15.431786,8.199787,15.105761,18.541945,22.80643,21.092236,21.187424,29.243326,25.91387,20.101309,28.332006,23.878468,16.12947,6.3126445,4.8096895,5.2175403,-2.2574306,-0.77676773,-5.21729,0.2946496,5.673051,-5.6628647,-1.5247166,3.7773132,2.7161956,20.492447,18.847824,17.985285,22.953236,13.263583,9.689975,17.8285,13.327765,17.825317,17.352236,9.635174,-17.893494,0.10582209,-1.293993,4.267037,-3.0696154,5.4322243,15.737164,9.759045,3.0468225,18.293106,14.703644,13.895309,59.097324,49.433506,51.549435,43.51547,59.217823,70.21793,46.66817,59.92148,69.849075,66.92394,44.507217,29.365719,21.420347,4.946637,-10.335177,-9.546131,-16.69495,-11.077863,-19.882505,-31.333805,-14.992875,-21.565645,3.3676267,12.6919985,7.917094,22.595919,43.433334,85.822334,74.59977,47.464764,64.87776,71.607445,45.714424,30.996502,21.304953,28.837978,53.609146,27.828884,26.114035,14.5869255,21.196854,20.809353,51.56603,62.73377,63.061214,67.75509,51.345444,54.09515,20.21532,8.811342,32.88368,54.579853,71.02827,83.27521,81.97528],"BRK.B-US^P_PRICE_RETURNS_PR('52W',2,-10AY,0,AM)":[-4.4055104,-0.6607294,-8.397472,-6.470263,-14.527714,-13.334232,-4.212904,0.51852465,-2.347505,1.6319513,2.3560762,3.2755852,9.375465,9.910048,17.839455,21.25404,28.237617,30.476046,24.494028,13.093591,15.340149,20.064783,16.290401,21.257805,22.657848,30.364836,15.896357,19.338692,29.88882,21.491587,18.887865,21.682024,20.915592,12.436235,13.294387,16.254066,21.16816,11.635447,19.972538,1.6983628,-5.649334,0.68171024,-1.6889691,6.85097,3.4372926,6.5766215,10.874998,-3.7772179,-2.791512,-0.25735497,1.0856509,13.425005,15.785492,11.84535,-12.990064,-11.255902,-16.6174,-11.142522,-10.273397,7.7371,4.4026017,1.2518525,6.079912,-2.1776497,2.2509336,8.148146,41.474937,44.770145,70.057915,55.29895,45.489765,37.2061,26.376438,34.28302,21.56155,35.266556,37.91592,28.68966,33.642136,28.70705,6.4022303,-5.139339,-0.44329762,5.942297,-0.9729445,-3.1849146,8.963871,-0.056636333,-1.1268139,-2.3665428,-10.145479,-7.141405,4.6752214,25.971853,24.299408,15.476931,32.94542,26.977657,16.550064,18.081547,13.682151,31.737947,37.01155,24.138367,27.604628,20.732367,28.67571,25.528801,22.813034,34.503067,31.808626,27.685833,28.166712,20.294476,26.521265,30.114376,24.494099,20.883263,7.3843718,8.2479,8.678997],"2330-TW^P_PRICE_RETURNS_PR('52W',2,-10AY,0,AM)":[9.148955,16.845585,3.2490015,11.400247,7.5674057,2.5537252,10.320854,15.162361,1.839459,16.700459,27.104832,44.66008,41.32905,43.043232,38.478043,33.894253,36.077404,33.07973,26.494349,21.543407,46.98317,36.8603,30.138991999999998,25.319016,30.036867,30.717468,36.527134,26.999128,38.345528,31.644201,38.580166,33.03063,16.383696,14.673531,8.780205,16.324245,23.834324,3.234136,-1.5573204,0.07164478,-6.2446356,-0.49459934,-2.8350413,9.417319,11.090767,8.017898,18.343592,8.074808,5.100882,30.233896,38.348377,57.2016,61.292255,54.77315,21.331596,18.093025,26.779675,41.394104,44.319534,76.86682,78.27481,56.19222,62.609055,57.169556,81.85966,98.53934,128.08995,117.76288,94.43129,96.43705,67.86773,39.351917,34.09103,34.819557,28.287495,20.824455,15.500784,4.004669,-6.922179,-7.5463114,-4.9336553,-14.033037,-18.21509,-8.3396015,-19.69561,-26.600826,-18.50186,-20.434834,-23.196756,-16.466845,-7.458198,-7.9177675,-0.6955266,18.468725,27.129387,5.485344,19.615269,35.11844,22.279846,24.288845,17.248238,32.055496,50.43322,55.76601,69.86381,60.00217,81.926476,82.20298,72.75414,95.17875,81.33304,88.53385,93.664375,66.79721,24.342037,10.300768,20.634949,13.069892,8.938158,27.269506,37.424133],"MSFT-US^JULIAN(P_PRICE_RETURNS_PR('52W',2,-10AY,0,AM).DATES)":[42263,42293,42324,42354,42384,42416,42445,42475,42506,42537,42566,42598,42629,42657,42690,42720,42748,42782,42810,42838,42871,42902,42930,42963,42993,43024,43055,43084,43116,43147,43175,43206,43236,43266,43297,43328,43357,43389,43420,43448,43481,43511,43539,43571,43601,43630,43662,43693,43724,43754,43784,43815,43846,43875,43906,43937,43966,43998,44028,44057,44090,44120,44151,44181,44211,44243,44271,44302,44330,44363,44393,44424,44455,44484,44516,44546,44575,44608,44636,44665,44697,44728,44757,44789,44820,44848,44881,44911,44939,44973,45001,45030,45062,45093,45121,45154,45184,45215,45246,45275,45307,45338,45366,45398,45428,45457,45489,45520,45551,45581,45611,45642,45673,45702,45730,45763,45793,45824,45854,45884,45916],"TSLA-US^P_PRICE_RETURNS_PR('52W',2,-10AY,0,AM)":[0.5791068,0.29159784,-17.15247,18.553173,6.837952,-23.850418,13.403153,22.460663,-16.295618,-13.90251,-16.242308,-8.036196,-21.677792,-9.392298,-14.175707,-13.653999,18.691015,73.32605,18.077778,19.435823,52.19647,70.42171,47.961914,62.29596,89.507,78.413345,69.90155,73.8283,43.032635,24.740623,22.629284,-4.2072353,-9.630621,-4.5745015,-5.3938866,-7.566607,-21.830315,-21.109528,13.379204,8.233463,1.7614245,-7.838309,-15.408498,-6.1296043,-20.298105,-39.919483,-18.61335,-34.43434,-17.747295,-6.088442,1.0704875,4.3176174,48.386086,163.36703,61.59097,172.61127,244.54414,356.9747,494.59552,651.62103,809.6825,746.333,479.39337,716.2123,696.68274,397.61877,660.4197,396.3567,267.0596,207.9378,114.64839,107.84085,71.35774,87.80742,158.45523,48.838245,24.214195,15.97172,24.132776,34.520576,22.828697,5.6921363,10.69783,34.032406,20.219685,-24.849617,-46.83373,-51.37763,-64.4034,-34.3592,-34.25721,-43.654762,-31.035168,22.261978,18.071579,-26.409918,-9.665841,23.869455,24.967897,60.778843,79.66503,-1.0344446,-9.354389,-15.075678,4.996395,-30.678766,-8.820814,-4.202133,-17.351223,-12.834751,32.070507,82.65089,88.17698,88.56445,53.833843,53.74578,100.17159,84.89412,25.378084,54.366302,85.91586],"2222-SA^P_PRICE_RETURNS_PR('52W',2,-10AY,0,AM)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-3.1169653,3.8595796,8.881998,32.80202,20.81852,20.321465,12.905943,8.623159,8.711422,0.894928,8.412099,9.125126,2.962315,9.035325,12.637604,19.422138,25.379992,35.552776,24.29607,18.035149,28.304804,18.131268,7.967174,3.2002926,0.4953742,-0.6491065,-0.39885044,-13.215733,-12.89174,-13.0741415,-3.4823835,1.272726,-1.1615932,5.3174973,8.29432,15.093613,22.52686,14.904987,10.924852,12.539064,5.4188013,-1.7324865,-8.794755,-6.839168,-13.086635,-14.575731,-13.64702,-11.965293,-7.4781537,-5.562842,-7.067156,-12.654185,-8.598447,-6.445962,-2.997917,-8.194744,-9.226817,-9.30739],"META-US^P_PRICE_RETURNS_PR('52W',2,-10AY,0,AM)":[22.831226,34.297134,38.942314,42.977642,28.251183,34.156334,43.691563,32.567562,47.5628,41.11769,30.191624,30.586742,38.116657,35.941315,11.822367,12.248337,34.471916,31.719315,24.790525,26.133383,26.215553,31.689835,36.38843,37.87509,33.728073,36.471703,54.366516,49.44016,38.99797,32.516445,32.216583,18.250954,22.312725,30.740988,29.54303,2.7647018,-5.053812,-9.01903,-22.306364,-19.244354,-17.293571,-9.702158,-9.724796,8.517861,2.0687819,-7.865453,-1.6358614,5.151689,14.723992,19.37902,35.627388,37.387203,50.31179,30.637383,-12.031573,-1.4647484,13.212002,29.956425,18.19564,45.367527,41.510033,40.295433,42.983078,39.28356,13.660419,27.915775,91.274574,73.71915,52.76824,40.49649,41.6013,40.315426,41.568005,21.760654,22.942352,21.485828,35.116432,-20.962154,-27.08751,-30.592436,-36.684185,-51.410534,-52.18603,-51.03939,-60.786472,-61.416004,-66.98449,-64.33861,-58.043377,-20.365751,0.6384015,5.3811073,19.386124,74.67522,95.42548,63.977264,100.8091,153.35278,195.14262,188.35127,168.25815,174.48387,145.06557,125.876526,98.365105,84.81767,58.901657,79.58715,78.10936,80.140366,67.03514,87.0938,66.991066,56.244133,23.983265,0.8719921,35.79967,39.73248,43.993916,46.62572,46.429813],"AVGO-US^P_PRICE_RETURNS_PR('52W',2,-10AY,0,AM)":[51.98486,62.154495,38.172005,50.139153,19.835365,15.98984,16.212082,25.040388,12.9475,13.467073,23.912407,43.16244,31.861246,46.620083,39.89601,25.895035,48.56758,67.42005,52.08061,34.697056,71.51097,51.56497,58.415176,49.594616,47.1918,47.753906,65.18714,49.540413,48.761738,21.91248,16.346718,20.635246,2.1559834,15.581441,-16.784704,-15.612745,-1.9281626,-0.6770849,-10.231191,1.0151029,-1.3174772,15.547144,11.895299,32.083523,27.829372,2.440393,44.99315,36.069572,26.680672,25.801945,37.598694,31.782818,26.72869,17.269087,-32.87202,-15.103036,-10.432636,22.319544,14.833474,26.50869,33.25316,37.54246,27.52738,37.792004,53.82992,60.992897,166.62453,92.10294,71.66631,55.338882,55.34154,53.858208,42.825542,36.6063,54.03483,50.65085,35.788906,25.677347,30.688488,23.66011,35.70523,9.795225,6.584513,16.281355,1.9105673,-11.581146,-7.317048,-7.7359676,0.07709265,3.7966847,8.216249,11.484504,13.678133,80.303696,88.82129,55.506958,75.37129,116.99321,92.54027,107.89263,96.993576,112.16132,101.888725,118.77806,124.51589,99.67147,93.981575,102.46167,95.987366,98.8988,71.57798,124.66905,108.46829,87.06061,56.953205,32.97528,63.857735,47.06514,67.65009,86.464485,121.94543],"AMZN-US^P_PRICE_RETURNS_PR('52W',2,-10AY,0,AM)":[60.907375,88.45671,97.61147,129.02802,98.7036,36.474346,53.81545,63.22597,66.82159,67.93287,59.46573,43.74622,47.61752,51.04897,15.232873,12.134302,40.447926,61.991955,48.609543,43.890892,35.939823,37.658024,35.16054,28.027332,28.20617,22.282959,52.351677,54.946125,59.68622,71.61727,84.16256,62.942123,64.3028,77.97381,81.91973,92.86022,98.56583,80.84941,40.105865,35.567093,29.039133,10.000944,8.218325,29.243147,20.178532,8.458352,10.283184,-4.980069,-8.240324,-2.3368537,7.4130535,11.137545,11.531186,31.566895,-1.3554275,29.261314,28.78604,39.878677,49.25617,78.56445,70.263985,84.12592,79.99874,83.186844,66.71411,53.121723,83.042336,41.16162,34.91429,30.588806,19.124973,4.795718,13.32444,2.1077394,13.083113,4.210484,3.6863565,-3.271377,-0.9631753,-8.967007,-31.235535,-39.295803,-37.458687,-12.227684,-29.173452,-35.20938,-45.140797,-47.97212,-39.1368,-37.919235,-34.658794,-32.428734,2.3368716,21.059227,21.739124,-6.7067204,11.173582,23.994387,47.065483,69.55342,56.094574,72.70503,81.30977,78.83134,61.931217,45.277657,43.31751,31.087578,31.697416,40.99585,41.48743,55.317722,44.071556,33.746635,10.741258,-4.903996,11.958826,17.663074,15.630507,30.091785,26.588785],"GOOGL-US^P_PRICE_RETURNS_PR('52W',2,-10AY,0,AM)":[13.033735,29.501617,35.164536,55.89167,40.96744,30.205393,34.84794,44.16679,33.63465,32.921623,25.972664,16.220617,19.90173,18.252218,3.939128,4.281533,15.4773,17.352713,14.872718,8.844292,32.084072,32.360363,32.768406,17.858421,16.731775,25.447428,34.422672,31.42892,36.074806,30.080627,30.393112,24.509037,12.386346,20.734655,22.479046,29.630302,25.299692,12.258387,1.8884659,-0.544703,-3.642875,2.5903463,3.4494877,17.762161,9.2621565,-6.3623247,-3.5979629,-3.6640406,4.5544147,9.701002,24.507725,29.379772,33.102036,34.496105,-9.854662,2.0715833,17.27537,33.155666,31.337023,29.235983,22.771442,26.122284,33.03163,29.138683,20.04031,38.97796,94.21154,81.54092,67.9156,66.98929,67.626,83.8452,89.94901,81.76889,66.71196,64.404526,61.163425,30.514072,27.915108,13.055396,0.46173334,-12.203938,-11.989683,-12.008935,-28.417242,-31.590992,-33.153458,-37.512543,-33.529125,-30.658215,-24.730175,-14.092952,4.4257045,16.500914,13.63852,5.751848,33.514713,44.050335,38.523006,45.938812,54.67868,47.12596,46.89418,41.820515,45.74512,43.11638,46.810867,26.764763,15.322733,19.034565,28.44999,48.84944,35.876728,27.383053,16.206432,-0.21209121,-4.125154,0.47789812,-0.029796362,27.028883,59.607742],"AAPL-US^P_PRICE_RETURNS_PR('52W',2,-10AY,0,AM)":[17.381584,17.317331,1.6949534,6.077206,-7.526082,-22.548258,-13.622999,-11.752838,-25.602644,-21.985424,-20.515877,-3.660661,0.8275628,9.011185,-1.5216887,6.476295,24.950207,43.01369,35.572792,28.555977,68.76895,48.629524,53.747784,49.76082,40.797245,38.33153,58.072914,52.63405,50.4004,29.423035,28.542446,26.629889,22.93402,32.923878,30.09813,34.54043,43.55682,41.04717,14.806068,-2.472186,-10.741645,0.017690659,5.771172,15.055477,2.5545716,2.5617838,8.756865,-1.685822,-0.22649765,7.147825,40.93596,71.66909,106.525894,92.75813,31.850899,45.780098,63.090385,84.84497,91.044,128.94203,105.98454,105.14264,82.631805,84.25719,64.75845,65.219894,108.97825,88.63305,65.81226,48.866318,52.692093,32.360985,33.54831,20.762384,26.293028,35.608746,35.083794,30.321121,27.847195,25.934696,14.845884,0.50148964,1.7157435,15.1390915,1.8504262,-3.2037437,-0.89166164,-21.461332,-21.283382,-10.379434,-1.752466,0.55652857,18.935703,43.03081,29.204798,2.6519418,15.540707,29.918634,28.211128,45.5451,37.022495,19.23622,13.429999,3.0684233,10.910213,16.125536,23.793018,28.673637,24.232662,30.348122,20.260452,27.685951,24.912941,33.453835,23.987448,15.236462,11.793995,-6.192863,-10.090846,3.5297036,10.596347],"MSFT-US^P_PRICE_RETURNS_PR('52W',2,-10AY,0,AM)":[-2.7207315,14.140964,11.34845,27.679241,15.17117,20.474995,34.33039,35.28117,10.237503,13.007891,20.61535,26.399183,32.788563,26.392471,14.753866,14.027047,24.737251,29.610168,22.062551,20.432068,38.21491,42.358482,38.78547,31.274902,34.820496,38.45278,42.580868,41.8674,44.041397,45.556164,49.391853,48.003006,42.691456,46.03745,46.954227,48.785973,54.358948,45.52665,32.413578,27.369095,21.344233,18.271124,25.16594,30.427874,34.878887,32.727577,32.797527,28.472614,22.158491,28.500689,41.389465,48.86569,60.03082,75.96412,18.383646,48.539555,46.736645,47.95337,50.599827,57.30723,52.115524,58.21881,46.49426,42.482937,31.697178,32.874275,77.31946,48.774326,38.853443,34.256805,39.014317,42.394722,50.222015,39.76643,57.729603,49.407925,46.84001,24.183071,24.853838,10.376525,6.2389374,-4.032612,-7.893008,0.1821518,-19.134151,-23.864143,-27.993595,-23.973257,-20.768011,-11.600476,-5.2460074,3.271687,20.39758,41.09446,37.19193,10.752523,35.875,46.94325,56.99625,50.20231,64.58308,55.39291,58.161377,46.071316,36.39035,32.214485,31.217802,31.579708,31.593204,26.026297,12.867975,22.714436,9.598196,0.29717684,-7.928741,-9.685242,8.729529,9.090197,13.339281,24.269497,18.899166],"NVDA-US^P_PRICE_RETURNS_PR('52W',2,-10AY,0,AM)":[22.776329,62.374104,56.267487,74.29038,40.5951,22.970259,46.454227,66.75362,101.30975,126.0926,170.6264,169.70844,175.24106,144.03444,204.96729,205.60507,256.86282,301.1654,215.8633,161.76205,226.58505,220.65723,211.09805,165.3013,188.63925,201.33485,132.01408,94.8121,113.63163,128.23381,142.06197,143.20192,80.39629,74.57468,50.88925,56.317055,63.583935,24.506533,-22.104263,-21.243286,-32.191032,-35.9927,-31.678104,-18.435902,-34.676235,-45.60634,-32.43102,-37.78822,-34.534065,-20.666176,1.3134241,54.340923,67.902084,88.26481,16.065048,57.130577,113.57524,151.4949,143.31602,209.09813,178.36308,185.06653,165.31796,135.66034,109.81534,111.9602,171.06696,116.27702,77.60328,96.62045,79.399345,72.71457,77.91248,56.653297,123.703125,114.54637,104.27692,73.08065,84.43103,39.248013,21.295488,-12.344301,-16.837496,-5.303544,-40.614414,-48.330868,-47.28103,-41.57168,-36.35242,-16.932678,4.361367,25.987732,69.36816,173.8699,196.0297,130.5264,239.7505,310.8191,211.18597,188.53217,233.79102,230.17743,262.65884,226.79324,223.10815,206.8111,177.98703,186.56903,166.0932,194.52345,190.50577,170.07005,136.9687,87.94208,38.39395,19.571758,43.54073,9.747303,35.662388,46.919918,49.793877],"NVDA-US^FF_GROSS_MGN(ANN_R,-5AY,0)":[62.1267631434329,62.3448275862069,64.9290332169131,56.9288944909913,72.717573290437,74.9886970581699],"NVDA-US^JULIAN(FF_GROSS_MGN(ANN_R,-5AY,0).DATES)":[43861,44225,44592,44957,45322,45688],"1398-HK^FF_GROSS_MGN(ANN_R,-5AY,0)":[null,null,null,null,null,null],"005930-KR^FF_GROSS_MGN(ANN_R,-5AY,0)":[34.4543126985699,37.2433232417956,38.9661133820525,36.3795758984111,29.4315745681432,37.1929983538488],"PG-US^FF_GROSS_MGN(ANN_R,-5AY,0)":[51.1825229034531,51.4254184292809,47.6536096873558,48.0525815184255,51.6890967288997,51.3383323050638],"BAC-US^FF_GROSS_MGN(ANN_R,-5AY,0)":[null,null,null,null,null,null],"9988-HK^FF_GROSS_MGN(ANN_R,-5AY,0)":[42.6681001587173,39.7810366532876,35.4851112814775,35.2970632690485,35.4084499260496,39.3162221595489],"ABBV-US^FF_GROSS_MGN(ANN_R,-5AY,0)":[77.1358143449769,69.1773644223212,69.4930334359485,71.6729252075654,69.3471777311389,70.122838782973],"PLTR-US^FF_GROSS_MGN(ANN_R,-5AY,0)":[67.359589525355,67.7353608993725,77.9877799244952,78.5636593452547,80.6245988785678,80.2481724874516],"HD-US^FF_GROSS_MGN(ANN_R,-5AY,0)":[32.2821501474257,32.3404738475513,32.0501200738305,31.9708010647828,31.6285558954339,31.5169828353624],"COST-US^FF_GROSS_MGN(ANN_R,-5AY,0)":[12.9774791588901,13.1505567848598,12.8847694828229,12.1487173612274,12.2596888026745,12.6133313421339],"JNJ-US^FF_GROSS_MGN(ANN_R,-5AY,0)":[66.9540754813489,66.0926221963862,68.1371189658482,69.6172965951388,68.9613866967306,68.6305857980837],"XOM-US^FF_GROSS_MGN(ANN_R,-5AY,0)":[21.493388542745,18.0417578716956,24.099675590888,25.8444503268921,24.6698490610139,22.5278604798946],"NFLX-US^FF_GROSS_MGN(ANN_R,-5AY,0)":[38.2817170109395,38.8850825106169,41.6365612264648,39.3707052384032,41.5378395534695,45.8802973154585],"MA-US^FF_GROSS_MGN(ANN_R,-5AY,0)":[96.3217437659184,95.4055290503889,95.5091881586612,96.008280455425,96.2590042583675,96.2995845022906],"V-US^FF_GROSS_MGN(ANN_R,-5AY,0)":[79.018148583366,75.8353932069944,76.0464633893383,77.5025588536336,77.000581876091,77.5204587207037],"LLY-US^FF_GROSS_MGN(ANN_R,-5AY,0)":[78.8471963977688,77.6554821147687,74.1765071472965,76.77128662224,79.2457530015444,81.3104010194771],"700-HK^FF_GROSS_MGN(ANN_R,-5AY,0)":[43.9495983185304,45.078039430449,42.9748731517288,41.962701423852,47.197195471376,51.7693867690915],"WMT-US^FF_GROSS_MGN(ANN_R,-5AY,0)":[24.688528219496,24.8297865871652,25.0987334876753,24.140463839526,24.3753905496625,24.8510613302789],"JPM-US^FF_GROSS_MGN(ANN_R,-5AY,0)":[null,null,null,null,null,null],"ORCL-US^FF_GROSS_MGN(ANN_R,-5AY,0)":[75.6219924234668,77.1881716445564,76.3737040527804,65.6764223085238,65.7238345197409,66.4907054129863],"BRK.B-US^FF_GROSS_MGN(ANN_R,-5AY,0)":[20.4998900304773,19.8704737077919,19.9801516874688,19.665585060592,19.4648844113015,23.3091836212722],"2330-TW^FF_GROSS_MGN(ANN_R,-5AY,0)":[43.4975114969493,51.0405426844274,49.6921439959876,58.1664649116907,52.8411090446457,54.7381208828412],"TSLA-US^FF_GROSS_MGN(ANN_R,-5AY,0)":[16.5554560989503,21.0235920852359,25.2791557512588,25.598438535759,18.2488917363314,17.8626266762207],"2222-SA^FF_GROSS_MGN(ANN_R,-5AY,0)":[57.6679050926394,50.3963038704731,55.5999701682961,54.3660730162246,51.1824661950486,48.2754926806958],"META-US^FF_GROSS_MGN(ANN_R,-5AY,0)":[81.9369987411064,80.5827953236782,80.7943762772516,79.6293596549151,80.7223021156098,81.684001920961],"AVGO-US^FF_GROSS_MGN(ANN_R,-5AY,0)":[47.1832544143028,46.6761553918285,54.2258652094718,62.0064452007349,65.0492755241631,57.2362042889828],"AMZN-US^FF_GROSS_MGN(ANN_R,-5AY,0)":[40.9900114786006,39.5677918687057,42.0325144416396,43.8053398653263,46.9820889550006,48.8543934641568],"GOOGL-US^FF_GROSS_MGN(ANN_R,-5AY,0)":[55.4553227345386,53.5333150534686,56.9148853538806,55.0679127725857,56.7475265092445,58.1752223368886],"AAPL-US^FF_GROSS_MGN(ANN_R,-5AY,0)":[37.5830871491876,37.937990151377,41.7793596251678,43.3096305613601,44.1311295772076,46.2063498152339],"MSFT-US^FF_GROSS_MGN(ANN_R,-5AY,0)":[67.781001992798,68.9258007710247,68.4016744842891,68.920085883491,69.7644438279714,68.8237423861652],"1398-HK^FG_TOTAL_RETURNC(0,-12AM)":48.41294,"1398-HK^P_PRICE(0)/P_PRICE_LOW_PR(0,,,,,,\"PRICE\",\"INTRA\",\"52W\")-1":0.3967135,"1398-HK^P_PRICE(0)/P_PRICE_HIGH_PR(0,,,,,,\"PRICE\",\"INTRA\",\"52W\")":0.91820985,"1398-HK^FG_TOTAL_RETURNC(0,-6AM)":8.4289665,"1398-HK^FG_TOTAL_RETURNC(0,-3AM)":-0.38639307,"1398-HK^FG_TOTAL_RETURNC(0,-1AM)":-0.16778708,"005930-KR^FG_TOTAL_RETURNC(0,-12AM)":26.33816,"005930-KR^P_PRICE(0)/P_PRICE_LOW_PR(0,,,,,,\"PRICE\",\"INTRA\",\"52W\")-1":0.59118235,"005930-KR^P_PRICE(0)/P_PRICE_HIGH_PR(0,,,,,,\"PRICE\",\"INTRA\",\"52W\")":0.99874216,"005930-KR^FG_TOTAL_RETURNC(0,-6AM)":46.916973,"005930-KR^FG_TOTAL_RETURNC(0,-3AM)":39.649082,"005930-KR^FG_TOTAL_RETURNC(0,-1AM)":10.893858,"PG-US^FG_TOTAL_RETURNC(0,-12AM)":-8.558792,"PG-US^P_PRICE(0)/P_PRICE_LOW_PR(0,,,,,,\"PRICE\",\"INTRA\",\"52W\")-1":0.054299235,"PG-US^P_PRICE(0)/P_PRICE_HIGH_PR(0,,,,,,\"PRICE\",\"INTRA\",\"52W\")":0.87596303,"PG-US^FG_TOTAL_RETURNC(0,-6AM)":-4.660666,"PG-US^FG_TOTAL_RETURNC(0,-3AM)":-1.0896981,"PG-US^FG_TOTAL_RETURNC(0,-1AM)":2.3905158,"BAC-US^FG_TOTAL_RETURNC(0,-12AM)":32.603848,"BAC-US^P_PRICE(0)/P_PRICE_LOW_PR(0,,,,,,\"PRICE\",\"INTRA\",\"52W\")-1":0.5321337,"BAC-US^P_PRICE(0)/P_PRICE_HIGH_PR(0,,,,,,\"PRICE\",\"INTRA\",\"52W\")":0.99158347,"BAC-US^FG_TOTAL_RETURNC(0,-6AM)":25.310719,"BAC-US^FG_TOTAL_RETURNC(0,-3AM)":14.715171,"BAC-US^FG_TOTAL_RETURNC(0,-1AM)":8.532179,"9988-HK^FG_TOTAL_RETURNC(0,-12AM)":90.297554,"9988-HK^P_PRICE(0)/P_PRICE_LOW_PR(0,,,,,,\"PRICE\",\"INTRA\",\"52W\")-1":0.9844861,"9988-HK^P_PRICE(0)/P_PRICE_HIGH_PR(0,,,,,,\"PRICE\",\"INTRA\",\"52W\")":0.9789541,"9988-HK^FG_TOTAL_RETURNC(0,-6AM)":14.907206,"9988-HK^FG_TOTAL_RETURNC(0,-3AM)":35.96102,"9988-HK^FG_TOTAL_RETURNC(0,-1AM)":29.974604,"ABBV-US^FG_TOTAL_RETURNC(0,-12AM)":14.489233,"ABBV-US^P_PRICE(0)/P_PRICE_LOW_PR(0,,,,,,\"PRICE\",\"INTRA\",\"52W\")-1":0.32018805,"ABBV-US^P_PRICE(0)/P_PRICE_HIGH_PR(0,,,,,,\"PRICE\",\"INTRA\",\"52W\")":0.9751764,"ABBV-US^FG_TOTAL_RETURNC(0,-6AM)":3.9743423,"ABBV-US^FG_TOTAL_RETURNC(0,-3AM)":14.305151,"ABBV-US^FG_TOTAL_RETURNC(0,-1AM)":4.6301126,"PLTR-US^FG_TOTAL_RETURNC(0,-12AM)":368.9066,"PLTR-US^P_PRICE(0)/P_PRICE_LOW_PR(0,,,,,,\"PRICE\",\"INTRA\",\"52W\")-1":3.7678523,"PLTR-US^P_PRICE(0)/P_PRICE_HIGH_PR(0,,,,,,\"PRICE\",\"INTRA\",\"52W\")":0.89610523,"PLTR-US^FG_TOTAL_RETURNC(0,-6AM)":97.42578,"PLTR-US^FG_TOTAL_RETURNC(0,-3AM)":20.401657,"PLTR-US^FG_TOTAL_RETURNC(0,-1AM)":-3.900212,"HD-US^FG_TOTAL_RETURNC(0,-12AM)":12.962902,"HD-US^P_PRICE(0)/P_PRICE_LOW_PR(0,,,,,,\"PRICE\",\"INTRA\",\"52W\")-1":0.29156327,"HD-US^P_PRICE(0)/P_PRICE_HIGH_PR(0,,,,,,\"PRICE\",\"INTRA\",\"52W\")":0.9592144,"HD-US^FG_TOTAL_RETURNC(0,-6AM)":21.38685,"HD-US^FG_TOTAL_RETURNC(0,-3AM)":19.86779,"HD-US^FG_TOTAL_RETURNC(0,-1AM)":6.1156034,"COST-US^FG_TOTAL_RETURNC(0,-12AM)":5.4031014,"COST-US^P_PRICE(0)/P_PRICE_LOW_PR(0,,,,,,\"PRICE\",\"INTRA\",\"52W\")-1":0.09791744,"COST-US^P_PRICE(0)/P_PRICE_HIGH_PR(0,,,,,,\"PRICE\",\"INTRA\",\"52W\")":0.88298935,"COST-US^FG_TOTAL_RETURNC(0,-6AM)":5.606532,"COST-US^FG_TOTAL_RETURNC(0,-3AM)":-3.1482935,"COST-US^FG_TOTAL_RETURNC(0,-1AM)":-2.054441,"JNJ-US^FG_TOTAL_RETURNC(0,-12AM)":9.079611,"JNJ-US^P_PRICE(0)/P_PRICE_LOW_PR(0,,,,,,\"PRICE\",\"INTRA\",\"52W\")-1":0.25433624,"JNJ-US^P_PRICE(0)/P_PRICE_HIGH_PR(0,,,,,,\"PRICE\",\"INTRA\",\"52W\")":0.9740561,"JNJ-US^FG_TOTAL_RETURNC(0,-6AM)":10.10853,"JNJ-US^FG_TOTAL_RETURNC(0,-3AM)":14.521181,"JNJ-US^FG_TOTAL_RETURNC(0,-1AM)":0.6339431,"XOM-US^FG_TOTAL_RETURNC(0,-12AM)":5.444622,"XOM-US^P_PRICE(0)/P_PRICE_LOW_PR(0,,,,,,\"PRICE\",\"INTRA\",\"52W\")-1":0.17259705,"XOM-US^P_PRICE(0)/P_PRICE_HIGH_PR(0,,,,,,\"PRICE\",\"INTRA\",\"52W\")":0.90770936,"XOM-US^FG_TOTAL_RETURNC(0,-6AM)":4.380226,"XOM-US^FG_TOTAL_RETURNC(0,-3AM)":2.9037595,"XOM-US^FG_TOTAL_RETURNC(0,-1AM)":7.690871,"NFLX-US^FG_TOTAL_RETURNC(0,-12AM)":72.36324,"NFLX-US^P_PRICE(0)/P_PRICE_LOW_PR(0,,,,,,\"PRICE\",\"INTRA\",\"52W\")-1":0.77097714,"NFLX-US^P_PRICE(0)/P_PRICE_HIGH_PR(0,,,,,,\"PRICE\",\"INTRA\",\"52W\")":0.89513475,"NFLX-US^FG_TOTAL_RETURNC(0,-6AM)":30.77451,"NFLX-US^FG_TOTAL_RETURNC(0,-3AM)":-2.0271719,"NFLX-US^FG_TOTAL_RETURNC(0,-1AM)":-3.1026244,"MA-US^FG_TOTAL_RETURNC(0,-12AM)":18.490196,"MA-US^P_PRICE(0)/P_PRICE_LOW_PR(0,,,,,,\"PRICE\",\"INTRA\",\"52W\")-1":0.25952017,"MA-US^P_PRICE(0)/P_PRICE_HIGH_PR(0,,,,,,\"PRICE\",\"INTRA\",\"52W\")":0.97449183,"MA-US^FG_TOTAL_RETURNC(0,-6AM)":11.453724,"MA-US^FG_TOTAL_RETURNC(0,-3AM)":3.2600045,"MA-US^FG_TOTAL_RETURNC(0,-1AM)":0.81140995,"V-US^FG_TOTAL_RETURNC(0,-12AM)":17.878937,"V-US^P_PRICE(0)/P_PRICE_LOW_PR(0,,,,,,\"PRICE\",\"INTRA\",\"52W\")-1":0.26768064,"V-US^P_PRICE(0)/P_PRICE_HIGH_PR(0,,,,,,\"PRICE\",\"INTRA\",\"52W\")":0.90551513,"V-US^FG_TOTAL_RETURNC(0,-6AM)":2.8300405,"V-US^FG_TOTAL_RETURNC(0,-3AM)":-4.178649,"V-US^FG_TOTAL_RETURNC(0,-1AM)":-1.2889385,"LLY-US^FG_TOTAL_RETURNC(0,-12AM)":-16.563665,"LLY-US^P_PRICE(0)/P_PRICE_LOW_PR(0,,,,,,\"PRICE\",\"INTRA\",\"52W\")-1":0.22592902,"LLY-US^P_PRICE(0)/P_PRICE_HIGH_PR(0,,,,,,\"PRICE\",\"INTRA\",\"52W\")":0.8136425,"LLY-US^FG_TOTAL_RETURNC(0,-6AM)":-5.607569,"LLY-US^FG_TOTAL_RETURNC(0,-3AM)":-5.105901,"LLY-US^FG_TOTAL_RETURNC(0,-1AM)":9.05267,"700-HK^FG_TOTAL_RETURNC(0,-12AM)":72.23757,"700-HK^P_PRICE(0)/P_PRICE_LOW_PR(0,,,,,,\"PRICE\",\"INTRA\",\"52W\")-1":0.76809216,"700-HK^P_PRICE(0)/P_PRICE_HIGH_PR(0,,,,,,\"PRICE\",\"INTRA\",\"52W\")":0.9930716,"700-HK^FG_TOTAL_RETURNC(0,-6AM)":24.777294,"700-HK^FG_TOTAL_RETURNC(0,-3AM)":26.594698,"700-HK^FG_TOTAL_RETURNC(0,-1AM)":8.952702,"WMT-US^FG_TOTAL_RETURNC(0,-12AM)":29.628014,"WMT-US^P_PRICE(0)/P_PRICE_LOW_PR(0,,,,,,\"PRICE\",\"INTRA\",\"52W\")-1":0.3346238,"WMT-US^P_PRICE(0)/P_PRICE_HIGH_PR(0,,,,,,\"PRICE\",\"INTRA\",\"52W\")":0.9821462,"WMT-US^FG_TOTAL_RETURNC(0,-6AM)":22.084272,"WMT-US^FG_TOTAL_RETURNC(0,-3AM)":9.940636,"WMT-US^FG_TOTAL_RETURNC(0,-1AM)":3.4199953,"JPM-US^FG_TOTAL_RETURNC(0,-12AM)":52.123512,"JPM-US^P_PRICE(0)/P_PRICE_LOW_PR(0,,,,,,\"PRICE\",\"INTRA\",\"52W\")-1":0.52943206,"JPM-US^P_PRICE(0)/P_PRICE_HIGH_PR(0,,,,,,\"PRICE\",\"INTRA\",\"52W\")":0.99449986,"JPM-US^FG_TOTAL_RETURNC(0,-6AM)":34.538223,"JPM-US^FG_TOTAL_RETURNC(0,-3AM)":14.903235,"JPM-US^FG_TOTAL_RETURNC(0,-1AM)":6.437409,"ORCL-US^FG_TOTAL_RETURNC(0,-12AM)":81.97528,"ORCL-US^P_PRICE(0)/P_PRICE_LOW_PR(0,,,,,,\"PRICE\",\"INTRA\",\"52W\")-1":1.579926,"ORCL-US^P_PRICE(0)/P_PRICE_HIGH_PR(0,,,,,,\"PRICE\",\"INTRA\",\"52W\")":0.8869895,"ORCL-US^FG_TOTAL_RETURNC(0,-6AM)":106.642105,"ORCL-US^FG_TOTAL_RETURNC(0,-3AM)":45.57197,"ORCL-US^FG_TOTAL_RETURNC(0,-1AM)":23.50974,"BRK.B-US^FG_TOTAL_RETURNC(0,-12AM)":8.678997,"BRK.B-US^P_PRICE(0)/P_PRICE_LOW_PR(0,,,,,,\"PRICE\",\"INTRA\",\"52W\")-1":0.121237755,"BRK.B-US^P_PRICE(0)/P_PRICE_HIGH_PR(0,,,,,,\"PRICE\",\"INTRA\",\"52W\")":0.9057686,"BRK.B-US^FG_TOTAL_RETURNC(0,-6AM)":-4.588026,"BRK.B-US^FG_TOTAL_RETURNC(0,-3AM)":0.15501976,"BRK.B-US^FG_TOTAL_RETURNC(0,-1AM)":2.8897643,"2330-TW^FG_TOTAL_RETURNC(0,-12AM)":37.424133,"2330-TW^P_PRICE(0)/P_PRICE_LOW_PR(0,,,,,,\"PRICE\",\"INTRA\",\"52W\")-1":0.64102566,"2330-TW^P_PRICE(0)/P_PRICE_HIGH_PR(0,,,,,,\"PRICE\",\"INTRA\",\"52W\")":0.99610895,"2330-TW^FG_TOTAL_RETURNC(0,-6AM)":35.19441,"2330-TW^FG_TOTAL_RETURNC(0,-3AM)":25.365852,"2330-TW^FG_TOTAL_RETURNC(0,-1AM)":8.898306,"TSLA-US^FG_TOTAL_RETURNC(0,-12AM)":85.91586,"TSLA-US^P_PRICE(0)/P_PRICE_LOW_PR(0,,,,,,\"PRICE\",\"INTRA\",\"52W\")-1":0.9877422,"TSLA-US^P_PRICE(0)/P_PRICE_HIGH_PR(0,,,,,,\"PRICE\",\"INTRA\",\"52W\")":0.8630206,"TSLA-US^FG_TOTAL_RETURNC(0,-6AM)":68.6615,"TSLA-US^FG_TOTAL_RETURNC(0,-3AM)":28.101349,"TSLA-US^FG_TOTAL_RETURNC(0,-1AM)":27.547192,"2222-SA^FG_TOTAL_RETURNC(0,-12AM)":-9.30739,"2222-SA^P_PRICE(0)/P_PRICE_LOW_PR(0,,,,,,\"PRICE\",\"INTRA\",\"52W\")-1":0.013454795,"2222-SA^P_PRICE(0)/P_PRICE_HIGH_PR(0,,,,,,\"PRICE\",\"INTRA\",\"52W\")":0.80517244,"2222-SA^FG_TOTAL_RETURNC(0,-6AM)":-6.374055,"2222-SA^FG_TOTAL_RETURNC(0,-3AM)":-6.427431,"2222-SA^FG_TOTAL_RETURNC(0,-1AM)":-1.6049087,"META-US^FG_TOTAL_RETURNC(0,-12AM)":46.429813,"META-US^P_PRICE(0)/P_PRICE_LOW_PR(0,,,,,,\"PRICE\",\"INTRA\",\"52W\")-1":0.6235932,"META-US^P_PRICE(0)/P_PRICE_HIGH_PR(0,,,,,,\"PRICE\",\"INTRA\",\"52W\")":0.978336,"META-US^FG_TOTAL_RETURNC(0,-6AM)":28.305222,"META-US^FG_TOTAL_RETURNC(0,-3AM)":10.949696,"META-US^FG_TOTAL_RETURNC(0,-1AM)":-0.7933974,"AVGO-US^FG_TOTAL_RETURNC(0,-12AM)":121.94543,"AVGO-US^P_PRICE(0)/P_PRICE_LOW_PR(0,,,,,,\"PRICE\",\"INTRA\",\"52W\")-1":1.6068065,"AVGO-US^P_PRICE(0)/P_PRICE_HIGH_PR(0,,,,,,\"PRICE\",\"INTRA\",\"52W\")":0.9619752,"AVGO-US^FG_TOTAL_RETURNC(0,-6AM)":85.11147,"AVGO-US^FG_TOTAL_RETURNC(0,-3AM)":43.13749,"AVGO-US^FG_TOTAL_RETURNC(0,-1AM)":17.516481,"AMZN-US^FG_TOTAL_RETURNC(0,-12AM)":26.588785,"AMZN-US^P_PRICE(0)/P_PRICE_LOW_PR(0,,,,,,\"PRICE\",\"INTRA\",\"52W\")-1":0.45030355,"AMZN-US^P_PRICE(0)/P_PRICE_HIGH_PR(0,,,,,,\"PRICE\",\"INTRA\",\"52W\")":0.965075,"AMZN-US^FG_TOTAL_RETURNC(0,-6AM)":18.236935,"AMZN-US^FG_TOTAL_RETURNC(0,-3AM)":8.306336,"AMZN-US^FG_TOTAL_RETURNC(0,-1AM)":1.3071895,"GOOGL-US^FG_TOTAL_RETURNC(0,-12AM)":59.607742,"GOOGL-US^P_PRICE(0)/P_PRICE_LOW_PR(0,,,,,,\"PRICE\",\"INTRA\",\"52W\")-1":0.78723407,"GOOGL-US^P_PRICE(0)/P_PRICE_HIGH_PR(0,,,,,,\"PRICE\",\"INTRA\",\"52W\")":0.9925704,"GOOGL-US^FG_TOTAL_RETURNC(0,-6AM)":52.084805,"GOOGL-US^FG_TOTAL_RETURNC(0,-3AM)":42.21041,"GOOGL-US^FG_TOTAL_RETURNC(0,-1AM)":23.288559,"AAPL-US^FG_TOTAL_RETURNC(0,-12AM)":10.596347,"AAPL-US^P_PRICE(0)/P_PRICE_LOW_PR(0,,,,,,\"PRICE\",\"INTRA\",\"52W\")-1":0.40742183,"AAPL-US^P_PRICE(0)/P_PRICE_HIGH_PR(0,,,,,,\"PRICE\",\"INTRA\",\"52W\")":0.91560936,"AAPL-US^FG_TOTAL_RETURNC(0,-6AM)":11.816299,"AAPL-US^FG_TOTAL_RETURNC(0,-3AM)":20.160543,"AAPL-US^FG_TOTAL_RETURNC(0,-1AM)":2.8325915,"MSFT-US^FG_TOTAL_RETURNC(0,-12AM)":18.899166,"MSFT-US^P_PRICE(0)/P_PRICE_LOW_PR(0,,,,,,\"PRICE\",\"INTRA\",\"52W\")-1":0.4763769,"MSFT-US^P_PRICE(0)/P_PRICE_HIGH_PR(0,,,,,,\"PRICE\",\"INTRA\",\"52W\")":0.91644615,"MSFT-US^FG_TOTAL_RETURNC(0,-6AM)":31.462812,"MSFT-US^FG_TOTAL_RETURNC(0,-3AM)":6.415224,"MSFT-US^FG_TOTAL_RETURNC(0,-1AM)":-1.9785941,"NVDA-US^FG_TOTAL_RETURNC(0,-12AM)":49.793877,"NVDA-US^P_PRICE(0)/P_PRICE_LOW_PR(0,,,,,,\"PRICE\",\"INTRA\",\"52W\")-1":1.0189333,"NVDA-US^P_PRICE(0)/P_PRICE_HIGH_PR(0,,,,,,\"PRICE\",\"INTRA\",\"52W\")":0.94796187,"NVDA-US^FG_TOTAL_RETURNC(0,-6AM)":43.75124,"NVDA-US^FG_TOTAL_RETURNC(0,-3AM)":20.872128,"NVDA-US^FG_TOTAL_RETURNC(0,-1AM)":-3.0812562,"1398-HK^FG_TOTAL_RETURNC(-10AY,0,AM)":[-7.80952,4.132223,-6.7460356,-2.5531888,-11.572045,-1.7283976,6.2814116,2.8368711,-11.034483,4.651165,14.114475,11.751151,-0.61855316,-2.0746887,-5.084753,2.0089269,3.5010934,8.456659,1.1695862,-3.2755315,2.3904324,0.97277164,6.9429636,7.210624,1.4159322,11.867356,-5.4602146,1.3201356,11.889256,1.746726,-1.0014236,-3.7572265,3.3033133,-7.994187,-7.226819,0.35842657,-1.964289,-5.6466284,4.8262596,1.2891412,3.8181782,1.926446,2.5773168,1.0050297,-7.9602003,3.4234166,1.5980482,-10.630631,8.870972,0.9259224,2.935791,2.139032,2.094233,-5.6410255,-7.6087,-0.19607544,-1.375246,1.9920349,0.12208223,-3.0991733,-9.16844,3.7558675,4.751134,0.86393356,10.492504,-1.9379854,9.288538,-1.627481,-8.272064,1.2024164,-5.2359047,-1.7857134,-0.90909004,-0.22936463,-1.149416,-0.9302318,10.563374,1.0615706,-7.5630245,7.954538,-4.000002,-2.19298,-2.97935,1.4962554,-4.9140096,-6.7183375,3.3240914,2.949059,10.677088,-6.3529434,6.2814116,0.47280788,3.9999962,-4.751134,-5.243802,-6.557375,11.111105,1.3157845,-0.7792175,-3.1413555,-1.6216278,7.967043,1.2722611,0.50251484,17.75,-7.855624,8.498073,5.720818,-7.7921987,11.971819,-3.5639405,5.6521773,6.174767,13.999998,-0.87718964,-6.725663,6.072104,10.017883,4.133892,-4.180062,-0.16778708],"005930-KR^FG_TOTAL_RETURNC(-10AY,0,AM)":[1.05263,9.809029,-0.15810132,2.8503537,-11.4661875,3.1802177,7.5342417,3.5031796,-4.000002,12.900639,7.8131676,3.2938123,-2.6147962,3.274393,-1.2048185,15.083445,3.8032413,3.7097692,10.04734,0.7651329,10.376013,-1.7248809,11.073756,-8.478605,9.090912,7.2763205,3.4495592,-9.250629,-0.36433935,-1.9999981,4.3673515,-0.853771,-0.9733796,-4.4132414,-2.6268125,-3.908795,3.6158204,-4.198617,0.9174347,-11.477274,7.4033737,11.097706,-4.017371,7.744217,-12.063492,5.8965087,7.287872,-6.2966943,7.2892904,8.430624,5.9171557,1.8621922,11.6642,1.8121958,-20.873785,0.9458184,-2.3469388,8.881927,3.9605737,7.8066945,5.1724195,-1.8657327,11.428571,11.3122225,22.183382,-3.5227299,-2.4734974,1.7735124,-4.529202,2.1223426,-2.0102024,-6.7669153,2.284944,-7.435596,1.7118454,9.116411,-0.18749237,-3.234154,-5.882353,-4.909146,-0.45045018,-8.144796,-0.864619,1.6666651,-7.86885,0.86547136,11.367679,-5.1036654,3.3440351,4.2553186,-5.9654655,9.301925,0.46082735,9.785938,2.738142,-8.719349,7.4626923,-6.035888,8.172358,0.6868124,-0.49658418,0.27548075,-0.6868124,11.144436,-2.2499979,1.7902851,10.663307,-8.551884,-19.700748,-7.089174,-10.084033,3.925228,-1.6779602,3.1307578,-2.321428,0.60631037,3.8391232,0.7042289,13.794649,10.664606,10.893858],"PG-US^FG_TOTAL_RETURNC(-10AY,0,AM)":[-7.2996616,6.8473697,1.4396667,7.5564384,-7.420665,9.605503,-0.15957355,2.0062447,-0.8141041,2.1805763,3.1171322,1.4526129,1.6978502,0.4315734,-5.189294,1.7910838,-0.79120994,8.922375,0.71593523,-1.541996,-3.4724653,3.9656878,-2.8552353,6.9592714,0.89787245,-0.1393795,-3.455031,2.9579878,-1.8173873,-7.7459154,-4.3946686,-0.45586824,-5.567217,5.235958,2.7784944,6.1893463,-0.09559393,-3.1096756,16.848015,3.005755,-5.453223,8.634388,4.02112,3.8851976,2.3039103,2.8581977,4.2176247,3.5033822,0.47826767,-1.8538654,3.21697,4.1645885,0.4061818,0.6526232,-13.98446,11.981571,-5.0461054,3.0712843,5.6124687,8.9666,1.9244909,4.8583865,-0.8060336,-3.622824,-1.8139482,-4.516959,0.797379,6.4448595,1.2033701,-3.7895799,5.821657,3.589046,-0.3664255,0.21511316,2.5542617,9.457159,-0.80690384,-0.5954683,-5.221188,5.882752,-1.626271,-14.053631,8.813381,4.0206313,-7.770288,-9.545845,14.134466,6.137991,0.29248,-8.523703,4.1927934,5.6756973,3.7822604,-3.9810002,0.34105778,2.7439237,0.16969442,-4.821783,5.2918196,-5.803829,4.0497303,5.8216214,2.4569988,-3.3647358,8.325839,-0.6374419,0.095927715,1.1656642,5.569124,-2.742046,-1.0695755,0.94373226,-6.217134,2.1114945,3.11867,-0.94064474,-1.2434363,-1.4698625,-4.444313,1.0939717,2.3905158],"BAC-US^FG_TOTAL_RETURNC(-10AY,0,AM)":[-7.449073,-1.2859702,8.126545,2.1248937,-18.53521,-15.283543,9.058189,5.1840663,-0.49999952,-4.1293263,2.629602,11.054171,2.583909,3.2924533,23.4375,15.141619,1.5445709,6.8231225,2.9055238,-11.419505,7.38585,-2.0074427,3.3290625,-0.08260608,1.2921095,7.629204,1.9817114,8.982468,7.5757504,2.3367405,1.0091662,-6.9630027,3.7754774,-5.341297,1.7076492,3.1564713,-0.6586313,-6.0586095,-2.7339637,-11.280269,16.217327,2.3198605,1.1718631,1.9795179,-4.3172655,-1.3960779,3.3880115,-6.760949,12.18226,0.13276339,9.148157,5.9482336,0.05763769,0.37441254,-40.95442,4.794514,0.09337664,21.144653,-7.248056,10.614288,-2.6083112,-5.3125024,13.778877,4.7817945,14.937317,3.8170338,10.375309,4.0116906,8.199226,-1.338017,-8.889961,8.887136,-1.5328586,14.635348,1.5311718,-3.9708674,6.466663,-0.48006773,-9.791261,-12.219625,-7.3462844,-7.9797564,1.2558818,13.612402,-6.2656345,-7.092607,17.854893,-14.639163,11.135637,0.14191866,-17.346066,1.8985152,-7.317072,7.5335145,-0.27406812,0.6183505,-0.71210265,-6.4147053,9.447945,14.639389,-4.4047594,6.1332583,4.5942664,-2.0615637,13.091124,0.6546259,12.461769,-10.854298,0.056624413,9.462917,9.228969,-2.1970391,2.5731206,0.68610907,-12.379056,-8.706278,19.716036,-0.051999092,3.647828,1.9769669,8.532179],"9988-HK^FG_TOTAL_RETURNC(-10AY,0,AM)":[null,null,null,null,null,null,null,null,null,null,null,null,null,null,null,null,null,null,null,null,null,null,null,null,null,null,null,null,null,null,null,null,null,null,null,null,null,null,null,null,null,null,null,null,null,null,null,null,null,null,null,null,9.154224,-2.0054638,-16.60465,13.106525,-2.909273,8.278311,9.380865,5.831909,10.615885,7.692313,-13.60544,-1.1811018,-3.9840639,9.626555,-16.199858,6.413734,-13.157892,-0.58651567,2.9498577,-13.849092,-16.019953,6.7986846,2.1013618,-26.937044,7.1251035,-5.2590904,-25.959188,5.292177,-11.413616,21.04019,-0.19531846,-11.986303,-3.5019398,-15.6105995,7.5767994,9.708118,31.174098999999998,-9.964728,-21.155727,17.3913,-9.25926,6.822157,1.4737964,-3.9806306,-3.3613443,-5.7391286,0.061500072,-11.923784,-3.2517374,6.7251444,-1.5068471,-4.798335,16.43536,-6.66129,3.7087917,6.0927153,2.3720384,20.670723,-11.874681,-3.2683492,-4.623592,54.25731,9.427881,-22.38586,17.077805,-6.992608,0.79716444,3.778553,29.974604],"ABBV-US^FG_TOTAL_RETURNC(-10AY,0,AM)":[-13.313913,-4.1070757,6.1560273,-3.9660037,0.6049037,-6.6794577,5.232668,6.7027807,4.940355,-2.481985,4.8887253,5.4011345,-5.1992774,-4.014051,2.2768855,1.1049747,0.6732583,-0.82271695,7.1893334,-1.7154813,4.241383,6.282735,3.8155437,-3.6793888,24.06987,4.9299955,3.7675738,3.1544328,5.9241056,15.718603,-4.1231036,-17.716122,13.434124,-5.2075386,-2.3637414,2.046752,-2.586031,-2.9233754,-0.41345358,-6.467825,1.1914253,-5.4938674,0.60606,-0.08304119,-0.88517666,-1.0188639,-10.7727165,-6.8392158,9.545242,7.4472666,18.568563,0.9026289,1.1452317,5.366349,-21.031374,11.803043,10.811138,5.8979154,5.259776,-4.8538804,-5.56432,-2.5921881,14.014149,6.3847065,6.849265,-5.718422,6.3723564,-1.4483273,7.8954697,-0.7730007,2.831781,0.774467,-8.723927,2.3640037,6.4849496,13.193607,4.1924477,7.3599815,6.9788218,4.93418,-4.2141557,-10.497207,11.433565,-7.206088,1.0592699,0.20143986,6.2473655,5.6693196,-3.3565402,-2.6497424,3.858757,4.9967766,-11.32496,-3.245163,-0.81014633,11.425638,0.3761053,-2.2486687,-6.0789227,11.39716,5.830443,9.914541,0.21972656,-7.751024,1.1135817,2.579856,1.2876153,14.598107,0.94379187,-1.9063532,-13.372887,4.024482,2.1747231,11.036264,9.799349,-18.178923,7.1877956,3.7169814,0.73188543,8.453142,4.6301126],"PLTR-US^FG_TOTAL_RETURNC(-10AY,0,AM)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64.05767,62.71186,-1.0802507,8.580351,-8.010054,-12.260842,-10.636401,23.505974,-13.830638,14.646697,16.857136,-16.171843,-3.6250055,-20.709032,-12.704468,-12.742037,-15.604872,5.3435087,-35.2657,-4.601991,17.861795,7.7433586,-20.123201,-3.2133698,7.03851,-14.39206,0.86956024,39.51149,-17.816687,10.4010105,7.4914813,72.12248,0.6134987,-5.7926836,-0.7766962,13.242018,13.882483,-7.9413233,-9.175825,47.852386,-3.8870752,-6.853986,-1.0511875,8.8683605,21.637678,11.893976,13.185787,15.477824,56.856655,15.174103,-8.59406,72.09706,-27.626722,7.5023174,39.704468,9.180045,6.7180514,17.4011,-3.900212],"HD-US^FG_TOTAL_RETURNC(-10AY,0,AM)":[-1.098299,4.1758657,-1.5479863,10.462832,-10.28592,0.16773939,9.821903,3.495586,0.24442673,-5.4048004,5.8260083,1.0758281,-6.9522915,0.24580956,-0.862205,8.377266,-0.051814318,4.813385,5.7203054,-1.8960476,8.464109,-0.45118332,-2.4004042,-0.41208863,4.657364,3.6742449,1.9973159,9.550309,7.5199842,-4.75778,-3.7320435,-2.531302,6.8508983,8.189726,-0.8277595,-1.7548323,7.5478554,-7.409006,-8.554602,-2.1070242,2.756977,8.670366,-4.569787,12.204361,-5.9128466,7.699752,5.5838943,-6.2643824,14.113188,2.1256328,0.5892277,-8.593249,6.166196,7.084167,-32.20328,21.150578,19.754814,5.061519,3.2526493,8.706606,0.90926886,2.1411061,-2.8123438,-3.036219,2.2256017,-0.072562695,3.0640721,16.307426,-1.3563693,-5.949712,6.1959267,4.2016506,0.911808,4.1677833,11.963129,2.2548199,-6.890595,-5.8897853,-4.912412,-7.9749823,-2.8011322,-7.0210876,6.9297194,11.95923,-15.148151,0.16667843,13.920343,3.27909,2.4339676,-3.0101776,-10.10276,1.9042253,-3.374523,7.1777105,5.36654,5.2227497,-2.882129,-7.4891148,3.063941,16.296434,1.2514114,1.0936618,3.616643,-10.288567,2.359414,1.8909097,6.423712,-1.9126594,6.1568975,9.580898,-2.4915755,1.1497736,-0.3360033,0.041532516,-13.641792,-1.5143335,10.055208,-6.5701723,1.086092,11.745941,6.1156034],"COST-US^FG_TOTAL_RETURNC(-10AY,0,AM)":[-1.697582,5.8839917,3.1501412,4.0332317,-7.6001463,-0.5832374,3.3196926,-0.5776942,-4.535961,7.291317,6.3866496,1.4724612,-9.536248,-1.4440536,1.6370654,5.4357886,0.9039283,8.871614,-4.944527,1.0654807,5.693376,-2.274853,-8.443541,4.745102,1.5898943,-2.1503448,7.9780936,12.720787,-0.6226301,0.2768278,-2.9703498,4.6860695,2.420354,4.3329477,3.6320686,3.8817763,5.7221413,-3.2713115,1.7092705,-10.371399,1.5068054,3.273499,7.913339,5.025685,1.1252165,5.136597,7.880068,-2.3338616,5.5537105,3.4950972,1.8556595,-3.3458471,3.2470226,5.262208,-11.036414,13.553214,-6.7355275,0.71855783,8.265865,3.2901287,2.2154212,10.999907,-0.26769042,-0.21526217,-1.9705474,-2.0608664,-7.556498,13.28342,3.9148211,-1.3032675,8.16003,10.559071,2.307558,-2.3569524,16.618025,4.9191236,-8.982504,2.0250678,6.048012,8.649408,-16.102589,-8.648616,15.758371,5.9275746,-8.838743,-9.816724,15.486633,-11.9555,5.1576495,4.063225,-3.340608,0.82912445,1.1972547,5.5426836,4.401791,2.259004,-0.29026866,2.8542638,1.2934208,13.868439,5.7679534,6.3901544,0.22652149,-1.3312638,10.946608,7.8933716,-0.57264566,2.4748445,4.2821527,-2.2569299,2.3540497,9.45903,-7.364506,16.666615,-15.667301,7.0614696,6.1382174,-4.0425777,-3.3514142,2.312088,-2.054441],"JNJ-US^FG_TOTAL_RETURNC(-10AY,0,AM)":[-3.4990907,3.8367987,3.0333877,4.7424197,-7.838482,5.4845333,5.73045,2.5789022,3.8663983,2.6462913,5.4526806,-2.1707296,-1.0729969,-0.5835116,-1.0207534,0.27809143,-1.1045873,3.036654,9.499788,-2.7012348,2.2241712,5.842471,-1.3025701,1.1840105,0.8479357,1.2421012,2.0202756,3.209138,3.0885816,-9.335428,1.0365963,-1.4362633,-4.8649015,-1.4611542,1.6964316,6.2474847,5.993724,-2.1005154,6.9054008,-8.317894,-3.7293255,6.5135956,1.5612602,0.3052354,0.13766289,2.0537496,-5.417943,-0.86037517,-0.6524682,4.346156,-0.17015338,5.8039904,4.520774,1.3023019,-14.768714,17.729877,0.51447153,-3.3032238,3.3157945,-0.6767154,0.77245235,-0.20214915,1.8568516,-0.08570552,7.1022987,2.9756784,-1.6315103,0.53913593,4.918635,-2.8011024,2.2319555,5.7941675,-6.541806,-2.3725927,0.84934235,7.0623517,-2.988267,-0.37534833,5.0489902,3.0827403,-1.0116696,-3.8909137,4.791856,-5.981028,0.692296,-1.8735051,5.4724574,1.9244075,-1.2751222,-8.758569,-1.9747376,7.667339,-3.9194405,3.850782,-2.6548147,7.831371,-5.6757154,-2.4279952,-4.7165575,4.191661,3.4544945,-1.7318726,1.0411978,-8.67998,6.805122,-4.8917413,3.7584186,5.5492997,5.5654407,-1.6228557,-6.2576056,-5.841315,2.7250648,5.6709647,5.0993085,-5.4664907,-1.6763031,3.4406304,6.1589956,7.1974754,0.6339431],"XOM-US^FG_TOTAL_RETURNC(-10AY,0,AM)":[-5.1812115,11.0094185,-1.0418892,-2.1631658,-1.983577,5.6462884,2.031517,2.5340915,6.3038945,1.8421412,4.2753816,-6.7671356,-4.4244766,2.9870272,-0.041753054,6.3323617,-5.2972136,-3.812915,-0.2794683,-0.46301484,2.002716,1.138699,-2.6470244,-3.7581503,3.356135,3.421998,-1.8139124,3.066039,4.7452807,-11.098396,-1.8552363,4.55271,5.484402,-1.6581237,2.2687793,-4.46679,6.3076854,-2.0742893,-1.7726183,-4.2806444,-5.213022,9.6752405,3.1398773,1.3100386,-4.891956,-2.6322722,2.1250844,-8.924824,7.9502225,-7.4596524,2.6536345,1.1706829,-1.6857147,-10.592831,-43.13273,13.511157,9.395123,14.761901,-8.132786,-0.5139053,-12.47685,-9.812223,14.547455,14.51782,9.588099,10.532951,13.585699,-4.1448174,8.807934,5.4796696,-10.57722,-0.9270668,-0.21451116,12.128269,5.3065658,-5.613655,17.109346,10.230625,-1.8123806,14.168728,4.6082377,0.48378706,-7.49535,9.207069,1.9134045,6.4156294,14.7457485,-7.271284,8.0706835,3.070259,-12.7019825,14.866877,-10.893661,2.5458455,-3.985536,6.2360525,9.7423315,-5.7840643,-5.96332,-1.522541,-3.181368,7.178223,7.26887,6.6684723,0.11088848,-7.431918,6.3513875,2.650392,-4.6204624,7.0535064,-0.30686855,-9.085571,2.6274562,-1.8700957,3.3813834,-6.8900824,4.7859073,3.9652467,-0.22225976,-4.232383,7.690871],"NFLX-US^FG_TOTAL_RETURNC(-10AY,0,AM)":[-15.649563,-4.8904715,12.486113,10.139203,-15.166342,-14.407915,11.566532,12.239563,-20.078915,7.091558,3.090942,-3.3235073,4.5836806,2.0004034,13.521242,7.8392267,7.6316237,6.2154055,1.6759396,-1.0180771,11.537922,-4.4100103,5.7356596,5.4990053,7.2773337,11.148882,-3.5375953,-2.7568936,16.521145,25.725628,14.336502,-3.3506095,6.6313624,19.43692,2.1684766,-19.486618,13.062895,-4.981351,-17.375868,-6.7677555,31.685661,1.5595198,1.2861848,-0.5533099,-0.04172921,-5.449331,7.7296615,-17.2655,-2.8104305,-2.7218103,3.0564427,3.1115413,11.311269,12.338316,-21.44059,46.958244,3.4200907,-3.9763093,20.92495,-8.477598,0.24446249,9.699082,-9.738308,9.544981,-5.115944,11.9081135,-5.9664783,4.29554,-9.728474,-0.19457936,7.696831,-2.336371,13.241434,7.125318,9.408081,-14.015132,-11.059791,-24.274767,-10.186392,-4.5870247,-45.325832,-7.0559144,9.091425,29.9191,-2.2630155,-4.218549,33.05217,-5.0029397,14.485228,5.375278,-11.590773,9.214354,-1.4411032,29.426216,2.3034573,-5.987644,-4.4554114,-9.099608,29.413557,1.0943294,1.9446611,21.34279,3.7554622,1.9211769,-1.1335671,9.640956,-1.9510567,2.7044773,3.3275485,0.7896662,17.373228,11.786974,-8.545404,25.66924,-13.281691,4.7527194,23.907328,2.8383613,2.0369768,-0.9085834,-3.1026244],"MA-US^FG_TOTAL_RETURNC(-10AY,0,AM)":[-5.27122,5.471933,0.67595243,1.770091,-11.144983,-2.851987,4.444194,7.625675,-0.5482018,-2.152884,-3.1367242,5.1578164,3.9113164,1.7181754,3.0927896,-0.5480766,5.311334,0.5519867,3.083253,-1.0931611,6.536591,2.9285192,4.328537,4.22014,6.9577694,3.4353495,2.8108358,2.0421743,5.9613705,8.232176,3.928268,-4.614556,10.64589,3.7166,2.4085164,-0.23519993,7.0530415,-4.5588374,-4.206377,-1.8639445,1.4229417,12.307226,4.079056,4.0036917,5.552089,2.635944,6.480801,-0.8170068,-0.10205507,1.6542077,0.902009,5.7625175,8.001053,6.4470887,-30.884296,4.8692107,13.041019,9.1560955,-1.5538156,9.169865,4.6052694,-0.6016314,-1.1638105,-0.99865794,-2.539438,5.5528045,12.065887,1.1088014,-5.7643056,-0.024729967,6.530726,-6.085968,-4.7447443,2.9258728,3.8089871,-4.5026484,5.5856347,2.899444,-9.988773,3.9577603,-7.850313,-6.3536882,7.867372,8.0223675,-12.281137,-8.240175,18.729437,0.8985877,8.750332,-2.1223903,-5.3189993,7.1877956,2.0970345,-0.97569823,7.0548415,-2.022314,5.0561666,-3.033948,-1.012063,5.4067016,2.4965763,9.286797,1.6448379,-3.231454,-0.20660758,-3.103274,-0.09934902,5.715513,6.148696,3.4234047,1.521194,1.6133666,-1.2034714,7.9558015,-6.5726995,-2.5496542,13.604593,-2.5048077,-2.1810293,4.712701,0.81140995],"V-US^FG_TOTAL_RETURNC(-10AY,0,AM)":[-4.3519316,7.057333,3.9986491,1.2167335,-10.055095,-1.016295,1.9840598,10.65358,-2.6712,0.7069349,-0.06381273,3.2056093,1.7350912,0.4630208,-2.6743412,-2.1603465,3.5992384,7.8905463,3.0088067,-1.299423,4.8160195,1.2767911,2.9308677,6.762612,1.9163847,2.8490067,2.6915908,2.5220752,5.772269,1.3865471,2.1994233,-2.128005,7.3925138,3.383267,2.4870515,1.7333508,5.1119804,-4.1260777,-0.9262979,-3.6310434,1.6655564,5.69613,7.2803855,3.068304,3.0518532,2.9053211,5.6878448,-0.461334,-1.1894703,0.99936724,1.2368917,3.5990477,7.898402,4.7992945,-27.71411,6.84824,13.163924,5.11744,0.32143593,1.777041,4.317534,-2.3741066,6.375122,-2.0827413,-3.2073796,3.286779,8.080805,0.7610202,0.37744045,1.1721134,8.066201,-5.0117073,-4.686439,2.9688478,-6.682396,-0.37642717,0.1399517,6.7687035,-7.4075756,0.43423176,-6.8600893,-4.428488,11.102879,3.5639763,-10.979092,-5.525094,15.336561,-1.5465856,7.8157425,1.4404655,-3.7107587,7.620144,-1.3251245,-0.6768763,6.225157,-1.4071584,0.7438779,-0.41481853,3.761375,3.8057685,2.794242,5.2198887,1.6082764,-4.130161,3.3204198,-3.280443,-0.52095056,-0.4957199,8.639395,-1.0190129,7.89845,2.0184755,0.43052435,11.711634,-6.2208533,-0.14165044,10.380864,-2.6402235,-1.5697122,-1.3793826,-1.2889385],"LLY-US^FG_TOTAL_RETURNC(-10AY,0,AM)":[0.6435394,-3.4813464,0.2788663,6.229222,-5.85236,-9.106577,-1.1591434,4.208052,4.346931,-5.160302,8.040404,0.1563549,-1.302594,0.59643984,-2.3074389,-4.71797,5.5790544,4.1022897,6.184399,1.0471821,-7.4266076,3.658688,3.016615,-3.7260711,2.1687984,4.2576313,-2.308327,3.715241,-1.4444172,-6.7338943,1.924777,-0.45967698,2.0250797,7.021427,2.5207162,17.80964,1.3510942,4.973054,3.0470014,-1.6691566,4.3509364,5.4231524,1.1920333,-3.211236,-2.1548808,-4.274827,-2.6132047,2.1561623,-0.35287738,-1.9794762,5.4612517,8.534325,15.12413,0.30152798,-8.319151,19.593441,3.3891082,2.813542,0.7879734,-8.588982,0.5796552,-3.2061577,-3.2797098,22.377132,10.880554,8.310186,-7.2220087,-0.864321,4.1297317,12.5121,5.299878,16.497839,-14.410615,2.960527,8.695006,8.2725525,-12.514341,1.0181427,12.566174,9.195482,-0.4882872,-3.777808,15.11091,-6.122714,-0.45760274,7.2841406,6.79301,1.966393,0.48629045,-9.537596,1.0611176,13.716507,16.826975,2.5329232,0.39087534,21.787775,5.3859115,7.1187973,-4.3462696,-2.8382182,10.931063,23.454071,-3.5662234,-0.9851873,3.435433,13.918722,7.188797,-1.9321561,0.15399456,-0.77094436,-18.432594,4.395604,-2.7471125,11.638069,-3.64694,-9.659725,3.2643914,6.6267014,-2.2016406,-11.024308,9.05267],"700-HK^FG_TOTAL_RETURNC(-10AY,0,AM)":[-5.5788097,8.271801,1.7053246,1.8108606,-9.749669,1.6788363,8.327341,9.542763,-3.2667994,5.8790207,9.478676,5.735922,7.3695064,-0.38132668,-5.7894707,-6.602335,6.9602966,7.7783585,4.150939,4.438412,12.228954,5.571711,4.4754148,13.483167,4.8267245,4.958689,10.179973,-0.71465373,14.190245,0.63033104,4.0715933,-13.370591,-1.6873419,3.7046552,-6.975615,-14.577871,1.2891293,-14.72727,3.1982899,6.336081,7.1980834,0.8459091,7.549429,9.637892,-7.1138263,-9.483737,9.87879,-9.983462,6.1887383,-4.500866,-3.323263,12.437498,11.172867,3.7500024,-17.638552,19.01697,3.8348079,6.552696,14.304829,-1.2670636,5.52814,4.2095304,7.1813226,-4.271346,12.860894,15.503883,-15.369135,0.23790598,-7.7531695,2.5951982,-5.4484367,-19.539011,-0.61701536,9.889137,1.3922572,-9.930354,4.595673,3.6383271,-22.931545,2.0163417,-6.5170946,5.505705,-11.588687,-6.7692337,-3.234315,-15.006828,18.138039,7.608688,23.035086,3.3495426,-12.179822,8.749998,-5.6376576,6.0367227,-2.8650105,-6.7498627,-3.527975,-5.0441384,7.8353167,-3.2019675,-10.178119,3.3286095,-2.741605,6.3424945,31.544077,-3.5090327,-0.47392845,-1.4285684,1.3955951,10.058236,-3.5593987,1.1471391,-5.719924,24.163174,9.83572,-14.09396,14.397324,0.2952814,1.373899,14.617622,8.952702],"WMT-US^FG_TOTAL_RETURNC(-10AY,0,AM)":[-10.62448,-8.965844,-1.7320454,5.074084,2.703154,6.4104676,3.935361,1.5737534,-3.682214,7.9975843,3.3239722,-0.3897965,-0.027430058,-6.0656013,4.2951107,0.12984276,-5.4240646,2.5919914,3.0269623,3.8472533,3.362155,0.17307997,1.4619827,6.741011,-0.7409394,6.6683292,16.18849,-2.005881,3.6865354,4.061973,-14.394546,-2.6129842,-0.19389391,-2.8213203,4.7072887,13.20889,-4.105842,1.289773,1.9622207,-5.4622054,4.899299,3.7778974,-1.0390341,4.582405,-1.0498285,7.659662,5.216837,-1.0614991,2.2833943,3.3313036,-0.46055317,1.8578172,-3.8493335,1.7169952,-9.441,24.511265,-4.407203,-4.994452,10.488915,0.71337223,2.7601838,6.2013865,5.3417087,-4.248184,-0.54320693,0.7051945,-8.423728,5.8586597,-0.38829446,-1.6986847,3.215456,6.884873,-3.7943661,-3.0890107,1.8641114,0.51630735,1.1999488,-7.9484344,8.851946,8.487522,-5.3008738,-18.615473,7.005477,8.445942,-4.4342337,-2.072233,13.85417,-3.5102367,1.7793417,-0.70202947,-3.7568629,7.376337,1.2576699,3.8389683,-0.5593717,3.3405185,3.378129,-2.0833194,-3.207016,-1.7488599,5.9512854,5.270946,7.219553,-1.3843119,7.335818,4.7023773,4.43151,5.240035,9.680057,0.81926584,3.730607,12.853252,-3.7630439,13.953996,-17.964245,7.1344495,7.9928637,-4.0207624,0.9120822,5.344188,3.4199953],"JPM-US^FG_TOTAL_RETURNC(-10AY,0,AM)":[-5.5236397,-1.9617736,6.5353274,1.5336037,-14.949661,2.2966266,0.9768605,5.7872415,-0.33941865,0.9082079,3.9583445,2.3839235,0.1674056,3.3221245,14.632713,9.741604,2.635789,4.4175386,1.2261152,-7.3730526,3.8033128,-1.6322315,7.620454,-0.17344356,-0.5103648,7.40484,0.643909,7.7891707,6.318617,2.1466136,0.6627202,-4.0526333,2.8400302,-4.7997117,3.037107,3.789103,-1.1065602,-3.6353707,1.26127,-8.818978,3.0455709,2.975607,0.9474158,5.060518,0.18901825,-1.3386011,5.5693865,-6.428075,10.620129,1.2421012,8.230281,6.0294867,0.5846143,0.15300512,-35.719482,-0.10737777,-1.6374648,18.812572,-1.056838,2.3997664,-2.6462317,2.7406693,15.5551195,2.8729677,15.7148,4.3349624,6.1251283,0.4482627,6.986296,-4.7192216,-2.229327,4.621148,-0.52853227,6.014204,-0.7502556,-2.9934645,-0.96999407,-1.8303871,-10.709679,-8.189404,-6.2321606,-4.0842237,0.4610181,9.455514,-5.298066,-4.170436,19.722986,-2.8771043,11.429024,-0.8320987,-7.8056755,6.9347024,-3.178829,6.6557407,5.2669764,0.28042793,-0.91884136,0.0849247,2.4348974,9.098709,2.2932053,6.5718174,6.2950373,-4.433674,11.985624,-4.291993,10.857463,0.16384125,-2.8555393,8.228386,9.689676,-2.3358166,6.682396,8.778071,-15.9622555,-0.55984855,16.528023,1.0464907,6.218326,1.6338944,6.437409],"ORCL-US^FG_TOTAL_RETURNC(-10AY,0,AM)":[-2.892667,-1.9672692,2.00696,2.0724058,-11.942535,4.6307206,12.661064,2.3675442,-2.5597274,-3.3275008,8.49725,-1.0773301,-5.8083296,-0.9279549,3.3585072,-1.5113413,0.79990625,5.9347987,9.954309,-3.367591,2.9318213,-0.4415989,12.131298,-2.224058,-1.0355294,0.64127445,0.6958604,-1.8292725,3.0684352,2.2585154,3.076315,-11.536253,1.4766574,-0.9629786,5.1210046,-0.7428825,2.3908615,-1.6761899,6.095791,-8.931017,3.538084,7.615483,2.3588538,3.5752892,0.0915885,-2.4890184,10.454214,-8.565092,-0.83971024,5.6190014,0.96634626,-4.306978,3.1223655,0.072169304,-22.9854,26.280964,-1.4525175,3.1557083,2.6821852,-2.902186,11.49447,0.16350746,-5.2081585,9.851265,-1.2154043,0.58271885,7.5796604,18.610455,-0.07599592,-2.2943318,13.916874,3.80615,-3.9308548,9.631168,0.29371977,7.9594135,-14.730662,-9.693235,0.9723425,-0.2478838,-12.259281,-1.4345169,3.414762,12.411642,-13.443154,-6.0878396,24.226402,-0.3880322,12.503505,-1.6591907,-3.3059776,13.320351,2.6538491,27.694654,-4.6028376,-3.295046,-1.2398064,-4.216838,5.482471,-9.897965,3.5425901,4.447782,12.784123,-3.6071956,1.2767434,13.073015,3.5325885,-3.6042333,23.903393,2.8406858,5.1324606,-6.8085375,-6.5858603,9.1638565,-14.291453,-12.744337,23.68219,31.534672,14.549208,2.892661,23.50974],"BRK.B-US^FG_TOTAL_RETURNC(-10AY,0,AM)":[-7.0070863,0.9277344,-0.38113594,1.935482,-7.1680903,1.9185066,8.766341,2.5888562,-1.1153638,0.09869337,2.8030157,0.870049,-1.5145421,-0.57237744,8.947158,4.889226,-1.7358601,3.6071777,3.7796617,-6.422341,0.435853,4.199004,-0.59244037,5.3519726,0.7561326,4.486084,-3.144288,8.64048,6.325209,-3.0909717,1.5555263,-4.2230425,-0.19674897,-3.0682921,0.12515783,8.10417,4.244554,-3.0225992,4.0890217,-8.429104,-0.7950008,3.4675598,-0.4773736,3.6659956,-3.3852696,0.25900602,3.7629128,-6.1818895,5.312443,-0.49446225,4.993081,3.2356381,1.2695551,-1.2754083,-21.618164,5.732131,-9.95425,7.7104926,4.777837,10.444487,4.0908217,-3.4974217,9.999525,-4.800516,5.218327,5.049467,2.5358796,8.194828,6.8244457,-2.6042402,-1.8402696,4.1561723,-4.125065,2.414322,-0.29907823,5.9323907,7.982135,-2.6162386,6.481862,2.4456263,-10.176277,-13.168871,3.6937833,10.115623,-10.383171,-0.7787168,13.235771,-2.8371572,5.88001,-2.9782236,-2.0020723,5.870664,1.2541413,4.4973016,0.8217335,3.8171768,3.8829684,-5.8799505,3.9366841,-0.93369484,1.2903214,12.431455,0.5271077,-2.7466714,4.081428,-1.8348157,8.226061,1.2781978,1.6355038,3.0789375,0.9856343,-3.2065988,1.6717911,3.625679,7.2999835,0.35951138,-0.4143715,-4.6819983,-3.8594127,1.2497067,2.8897643],"2330-TW^FG_TOTAL_RETURNC(-10AY,0,AM)":[2.777779,6.177604,-1.8181801,6.296301,-4.529619,7.6642394,5.762708,2.2435904,-9.404391,11.0726595,9.682358,3.5398245,-1.1395991,8.357346,-4.2553186,2.777779,-2.9729724,5.292475,0.5290985,-0.526315,8.201063,3.4229875,3.9881349,0.0,2.5821567,8.924484,0.0,-3.3613443,4.565215,-1.663202,7.8224063,-4.5098066,-5.338812,0.21692514,0.30382872,6.9351196,9.205019,-9.195405,-4.641348,-1.5486717,-2.2471905,4.3678164,5.286348,7.5313807,-3.8910508,-4.4534388,12.0754,-2.34375,6.2000036,12.518919,3.5413146,9.446251,0.29650927,0.14947653,-17.462688,4.6611667,4.0139675,5.704701,14.394224,19.440556,7.259953,-1.4186025,7.7950954,5.7851195,17.96049,5.1580667,-3.0063272,-0.07750988,-8.688527,8.617592,-2.2430003,-0.8488953,3.210616,0.0,1.6666651,-0.36885142,11.074376,-3.8690448,-13.196593,0.7168412,-7.4733076,-1.778847,-3.0511796,6.598985,-9.576374,-12.711864,18.203878,-2.7319074,7.218683,4.5544505,-3.8352609,2.178216,-2.131784,17.176342,0.33955574,-8.29103,3.5135865,-2.3297489,6.97248,0.86028576,-0.8547008,17.75862,10.248899,5.127454,6.7258835,10.0489025,14.4251585,-8.151656,-1.8545032,10.348463,-0.95694065,5.226469,1.8433213,-4.072398,-9.528303,-10.431444,16.725147,3.1476855,10.243904,4.4247746,8.898306],"TSLA-US^FG_TOTAL_RETURNC(-10AY,0,AM)":[7.8552246,-13.4375515,-5.594474,9.425616,-12.587958,-24.303621,43.023754,14.680326,-18.160397,4.6281576,1.1333942,1.4564514,-8.143652,-4.3281374,-6.4016876,10.090792,17.413187,13.123059,-2.5655508,16.008389,4.2796135,17.157185,-11.744732,10.717535,4.6567917,-7.690668,-10.867101,9.904003,-0.98701715,-1.3439059,-4.21471,-9.379196,-1.6242623,25.024462,-13.421017,8.174789,-11.998808,-6.3041983,28.099335,3.2175422,-5.375868,-11.030191,-10.539824,-0.75155497,-16.472786,-5.87306,17.429722,-12.853628,10.398293,6.97664,35.580383,8.328354,34.597633,55.802464,-44.368343,67.4366,7.2409034,22.893751,52.794434,10.000396,33.80909,-0.47311187,-7.1826577,52.606033,32.658936,-3.6239922,-14.988321,9.292639,-20.281708,2.565539,6.505525,6.511748,10.321056,11.36607,25.111794,-12.117797,13.2363205,-12.025415,-9.005958,17.229807,-26.459896,-11.743986,12.654471,27.699257,-1.0480881,-32.42459,-8.815068,-19.628721,-18.524927,65.065346,-8.864575,0.47248602,-9.989184,56.461693,7.9987645,-19.823725,21.62677,-7.460189,-8.006459,8.523488,-13.250494,-9.076441,-18.194544,-3.949386,11.285078,1.8130898,44.126736,-15.762395,4.9324512,-2.4032116,44.905792,44.36891,-10.625887,-14.010924,-29.749329,-3.3722699,44.88926,-5.9574842,-2.2665799,2.7637005,27.547192],"2222-SA^FG_TOTAL_RETURNC(-10AY,0,AM)":[null,null,null,null,null,null,null,null,null,null,null,null,null,null,null,null,null,null,null,null,null,null,null,null,null,null,null,null,null,null,null,null,null,null,null,null,null,null,null,null,null,null,null,null,null,null,null,null,null,null,null,null,-8.947367,-4.335266,-16.01208,8.185005,4.666674,4.767525,2.6113749,1.3638139,8.208954,-1.24138,-0.1332283,0.5649686,-1.6853988,-0.42857528,2.439034,0.71936846,0.5617857,-0.4208684,-1.133138,1.2945414,0.42858124,6.1166286,0.5235791,-5.1144123,4.1134834,2.861023,8.609271,5.7441473,8.720934,-8.69022,-5.844152,9.793102,-7.5345936,-3.0137002,-3.9146662,-7.8635035,3.2206178,3.1201243,-5.3667903,6.138921,8.49328,1.253593,-1.0769188,7.153964,-0.12359619,-1.6200244,2.118075,-2.2288263,-2.887541,0.0,-0.68387985,-4.3200016,1.1334181,-6.8907557,1.9855618,-0.17699003,-1.6921163,-0.55045485,3.3210278,3.5360694,-0.8771956,-1.5929222,-6.6546736,0.12271404,1.9493222,-1.9763887,-3.4782588,-1.4742017,-1.6049087],"META-US^FG_TOTAL_RETURNC(-10AY,0,AM)":[-1.0273278,4.3766736999999996,6.6639304,2.6432157,-11.068451,6.9916844,10.402525,-2.2642195,8.236038,-3.6066413,2.1592855,5.5108666,4.679644,-0.9219885,-9.024084,3.0342102,7.0659876,4.2854905,4.5950413,-0.42860508,7.4539065,0.57417154,6.1935782,6.26992,0.9647012,1.6779304,2.9051065,0.32852888,-0.9934485,-0.57738423,4.358363,-10.946024,11.144817,6.905031,5.810559,-15.697533,-7.086426,-2.1808803,-12.123692,3.2466173,2.415657,10.139632,2.1415353,7.7659965,4.539621,-3.0269027,12.413824,-9.880299,1.3718009,1.7882109,2.9279947,1.4454126,12.050331,-3.422469,-31.828367,20.710909,19.64823,11.746014,2.2406101,8.429837,0.87275505,0.9145379,4.899788,-1.1793733,-8.81852,8.995068,1.9381642,9.631908,3.1876683,4.7920465,3.0445814,7.4451804,1.7732382,-12.946976,5.604136,-2.3501277,-0.89579225,-34.757458,-5.9619427,3.2166123,-4.8244357,-19.581085,2.3808002,8.967829,-18.487776,-13.350189,-10.673714,5.4755807,14.6947975,25.887001,18.841326,8.080816,7.824278,17.661835,9.918154,-4.7204256,2.0455956,6.9394946,4.0604115,0.2184391,9.715748,28.808582,2.3867846,3.2348752,-5.308551,6.6415906,-2.8502822,7.6828837,1.2058735,8.158934,-3.937304,12.752665,-2.0729184,20.508755,-17.449469,-17.328835,27.479053,9.729981,0.11250973,11.711311,-0.7933974],"AVGO-US^FG_TOTAL_RETURNC(-10AY,0,AM)":[8.1584215,-7.9245567,0.33037663,18.811226,-16.618013,5.226302,18.12421,4.6154857,-8.257776,11.553264,1.594913,6.974423,-0.37956238,-0.6715715,-1.3286948,6.920433,1.1377573,15.367126,7.3013783,-4.964912,13.893604,-1.4199078,5.9428573,1.2505531,-1.1325121,-1.1466265,10.313368,-2.3446262,-0.277555,-5.454892,2.4026632,-1.4619291,-3.5529494,12.35708,-24.281889,2.6765108,13.249313,1.5738845,-0.2979219,7.247174,-0.17991066,12.0103245,2.9652834,10.716904,-6.659335,-10.548628,7.8772902,-3.6426961,5.4350257,0.8693099,8.468521,3.266108,-4.008216,3.4912825,-40.96988,40.02403,0.8207798,19.319534,1.2751102,5.29325,11.963892,4.1162014,0.5704522,11.577951,5.799842,9.707296,-2.238673,0.88728666,-7.763326,5.4639816,1.2768269,4.287815,3.935337,-0.08083582,13.019382,9.126711,-3.3070862,0.1408577,1.6593814,-4.8354745,1.5369892,-14.672112,0.26232004,11.566162,-8.909643,-14.28219,19.815027,8.633459,5.0252438,3.7202,5.987954,-1.9614041,3.5348892,35.33766,2.913475,-6.256044,2.2437215,6.5621853,6.3130856,17.736423,-0.85359216,11.706257,-0.80129504,8.01524,6.250274,22.86688,-2.057898,-2.1579325,-1.0258257,8.145201,-6.77526,51.66222,-8.002985,1.5823126,-16.091656,-10.427183,30.92606,10.275149,11.65123,9.091557,17.516481],"AMZN-US^FG_TOTAL_RETURNC(-10AY,0,AM)":[-0.7770181,8.22351,13.499546,4.3160915,-15.625143,-8.607817,10.203421,8.988798,13.543916,0.96389055,2.4989247,3.8888335,1.8952012,5.708277,-9.292078,1.5110731,7.83484,3.3042073,1.0993481,3.6617398,9.201169,2.2400022,1.4275432,-2.3587286,0.88021755,1.981163,13.012505,3.6798,10.662007,11.022639,8.489752,-8.282858,10.113072,8.107567,6.2075734,3.5133243,4.435146,-7.6251507,-12.448072,-0.094121695,5.771041,-4.50356,6.493366,8.799553,2.390182,-1.9868076,7.500243,-10.812974,0.85184574,-1.6821027,-2.1345556,1.7085433,6.145668,13.681496,-20.878082,42.568134,0.066030025,8.527327,14.707077,4.9375057,-2.2210717,6.322396,-4.328209,3.5099864,-4.218191,5.305624,-5.417329,9.948051,-5.193204,5.968225,4.637444,-7.6851788,5.7366014,-2.2710562,3.8627028,-4.611528,-3.987068,-2.490157,-3.1603336,-0.91278553,-26.957315,-6.452906,9.540808,27.5033,-14.677441,-13.4623165,-9.148735,-9.534597,11.6776705,0.030577183,1.9256234,2.4690151,10.623348,10.661375,7.323289,0.2895832,3.9386868,-5.5844426,7.7555656,4.998946,2.127099,10.675108,2.896583,5.1026344,0.16909838,0.016331673,5.096376,-8.268577,4.4222355,1.0817289,8.41136,14.964712,-5.2676735,3.6345482,-13.437992,-11.9323015,17.931509,5.1121235,3.28089,3.5127044,1.3071895],"GOOGL-US^FG_TOTAL_RETURNC(-10AY,0,AM)":[-3.459686,4.4777036,7.9244018,3.4873843,-8.511573,1.006341,5.534804,2.989328,-6.371796,-0.8284211,1.5712857,8.912098,-0.40192008,0.8308649,-3.0599058,3.828299,2.6054502,1.3514876,3.304553,-3.427589,14.809918,-0.62097309999999994,1.9079566,-3.3411443,-0.951004,7.9183936,3.8757682,2.2442222,5.4757357,-3.1131148,3.552723,-7.7854815,3.6315799,6.9348574,3.2123685,2.3025393,-3.764528,-3.8116097,-5.719805,-1.5501738,3.5941482,2.7645469,6.3119054,3.4957528,-3.848493,-8.290416,6.182444,2.2324085,4.44535,0.92316866,7.2839856,2.0366788,6.574571,4.7284365,-29.348862,17.188263,9.195745,5.3464413,4.7322154,-0.6792486,0.49580336,3.67769,13.161314,-0.94925165,-1.6827941,22.173845,-1.2701929,9.54274,-0.1914382,6.0161114,5.1315427,8.93085,3.8323522,-1.5611529,4.6035767,-2.3202002,-3.436935,-1.2492716,-3.2362282,-4.91482,-9.693837,-7.349819,5.417156,8.877003,-15.529984,-6.0700417,2.3715854,-8.689928,2.0607114,3.6799788,5.0361156,8.522725,9.773123,3.3637285,1.5299916,2.6152134,6.759906,1.2336254,-1.5564978,-3.1621873,7.45852,-1.3825536,0.46967268,9.363937,12.810886,1.6144395,4.033041,-11.396254,-2.8764367,4.491973,4.438126,14.142429,-1.906842,-3.9811373,-10.549289,-7.3478756,8.387136,6.493056,3.5073757,11.439026,23.288559],"AAPL-US^FG_TOTAL_RETURNC(-10AY,0,AM)":[0.38807392,-4.613006,3.2654881,-2.4830341,-12.762708,0.031113625,9.65439,3.661406,-14.015561,3.909254,1.2608886,11.327076,5.0649166,2.3581624,-6.0096684,5.4368615,2.647233,14.186489,3.9491653,0.25588274,10.674381,-8.490383,4.7585487,8.429182,-0.6648004,0.0,7.403755,1.677382,1.2760878,-1.7398715,3.2418966,-1.2358129,7.444203,0.35072565,1.0961652,12.131572,4.931557,-0.7550061,-12.578159,-14.493876,-6.3693466,10.46213,9.21253,7.054591,-4.229718,1.3994098,6.101477,1.364851,6.489098,6.5802693,13.729918,5.3055286,12.642038,3.3282042,-25.462378,18.364227,7.615745,14.419424,9.659743,19.26701,-2.417165,6.1446548,1.2500286,6.2427163,-0.5242169,4.915571,-5.721152,6.840813,-4.840988,2.1184802,12.477911,3.3864975,-1.5418231,-2.6547492,4.4045925,14.079464,0.47022104,-0.17322302,-7.510871,3.5716534,-11.819935,-10.636246,15.462101,15.383029,-12.905275,-8.175177,7.7014565,-9.597421,0.1858592,14.235771,1.3922334,6.005776,4.2971373,7.46789,3.1202674,-7.279688,-0.8835077,2.1198869,6.2859535,4.1431665,-7.05573,-0.59266686,-5.315125,-1.8769503,12.23241,11.931109,10.508728,-3.6241472,-4.3043556,7.1468115,-2.8182566,11.573326,-9.074253,7.2761893,-12.718725,-9.002763,8.879685,-6.07782,5.9167504,10.323107,2.8325915],"MSFT-US^FG_TOTAL_RETURNC(-10AY,0,AM)":[-5.126548,7.246053,13.165653,5.108297,-9.157312,0.9021282,6.380892,2.3919106,-6.8643274,-2.0853877,6.5687656,7.6349974,-0.33077598,0.29693842,4.571891,4.4425726,0.64206123,3.524232,0.18599033,0.47957897,7.4672937,0.85002184,3.9714217,1.7343998,2.253902,3.1071663,7.689774,4.387021,1.7271161,4.6129107,2.8260827,-0.45454502,3.6104918,3.067422,4.7737956,3.0025005,5.3233027,-2.0905018,-2.0139158,-2.086991,-0.6130338,2.695012,7.565701,4.1929007,7.1463346,2.730167,3.4956574,-0.35207272,0.14691353,2.9927373,6.8086267,4.060912,6.841123,11.542404,-26.739264,30.734015,3.4568548,5.9738636,5.3468943,2.4421334,-1.604259,7.1250916,-1.1062562,1.2115121,-3.023535,14.601458,-2.2342503,9.688271,-4.8285666,3.9584398,9.079957,4.933214,3.8044453,-0.33091307,11.603832,-4.1283073,-4.5244637,-3.24952,-1.706171,-4.9458265,-6.5504017,-6.092632,4.796505,14.0191555,-16.210287,-6.611103,6.0596704,1.2245059,-2.2313952,9.857416,5.3595304,3.598845,8.946657,10.050476,0.8500576,-6.9980326,3.0649185,0.732851,13.315654,-1.4461577,5.270672,3.723085,3.058958,-0.4418671,1.7261505,5.1260114,1.5703678,-6.7415357,3.0754924,-3.5285413,-0.26915073,9.035624,-5.9810934,-3.8037598,-4.6752157,-4.3622613,22.467672,5.4747224,5.5265665,2.8776526,-1.9785941],"NVDA-US^FG_TOTAL_RETURNC(-10AY,0,AM)":[-1.4546037,20.606052,9.117007,9.516215,-18.269516,-0.44264197,23.08774,12.175226,13.627791,12.990189,10.830688,18.785572,0.56688786,5.012727,38.854385,9.745253,3.0076742,3.6933064,-3.0851185,-8.014643,43.27154,10.939312,8.791721,0.12123585,9.152353,9.893953,6.91154,-9.411806,14.903938,10.780978,2.7867317,-7.5814486,6.2724113,7.8902364,-6.431431,3.7228107,7.4342966,-11.069709,-33.112316,-10.844183,1.6319633,5.7108283,8.03746,10.835636,-14.887625,-9.603375,15.514385,-4.5008364,13.05393,7.7687263,5.138755,10.345781,10.561848,16.41426,-32.18386,50.050926,15.24601,6.853187,11.757744,14.10247,8.250797,10.363984,-2.1449566,-1.9888341,-2.892208,19.213427,-13.272799,19.721615,-10.491758,25.074446,1.9693851,9.850777,11.508644,-1.7084956,38.15297,-6.0006914,-5.09035,-1.599741,-7.5853586,-13.21848,-18.788225,-9.613382,1.0319829,19.775402,-30.071247,-14.934081,41.711952,4.1792393,1.979351,30.19706,16.10483,4.7648787,9.174835,46.156002,6.5047264,-4.3612185,0.9606242,4.999995,7.3435307,-1.1839092,15.3242,28.787554,20.970894,-0.47987103,7.9437137,39.775646,-4.185629,-1.4086723,-6.253171,16.21853,4.612434,-7.022744,1.1893988,3.95298,-12.365496,-14.120161,29.581774,6.8686366,18.439411,5.2984834,-3.0812562],"MSFT-US^JULIAN(FG_TOTAL_RETURNC(-10AY,0,AM).DATES)":[42263,42293,42324,42354,42384,42416,42445,42475,42506,42537,42566,42598,42629,42657,42690,42720,42748,42782,42810,42838,42871,42902,42930,42963,42993,43024,43055,43084,43116,43147,43175,43206,43236,43266,43297,43328,43357,43389,43420,43448,43481,43511,43539,43571,43601,43630,43662,43693,43724,43754,43784,43815,43846,43875,43906,43937,43966,43998,44028,44057,44090,44120,44151,44181,44211,44243,44271,44302,44330,44363,44393,44424,44455,44484,44516,44546,44575,44608,44636,44665,44697,44728,44757,44789,44820,44848,44881,44911,44939,44973,45001,45030,45062,45093,45121,45154,45184,45215,45246,45275,45307,45338,45366,45398,45428,45457,45489,45520,45551,45581,45611,45642,45673,45702,45730,45763,45793,45824,45854,45884,45916],"1398-HK^FF_SALES(QTR_R,0,-3AY)":[417242.82635231,416534.77278865,415254.75099798,426068.497931986,433914.968526555,456730.99515448,412957.032054235,429550.210304194,452253.015723379,454209.425516314,396448.076648377,420198.871178491,429962.075430649],"005930-KR^FF_SALES(QTR_R,0,-3AY)":[74566317.0,79140503.0,75788269.0,79098731.0,74068302.0,71915601.0,67779938.0,67404652.0,60005533.0,63745371.0,70464575.0,76781680.0,77203607.0],"PG-US^FF_SALES(QTR_R,0,-3AY)":[20889.0,19776.0,21882.0,21737.0,20532.0,20195.0,21441.0,21871.0,20553.0,20068.0,20773.0,20612.0,19515.0],"BAC-US^FF_SALES(QTR_R,0,-3AY)":[49962.0,48816.0,48023.0,51728.0,49793.0,49387.0,44646.0,45332.0,43917.0,42064.0,35862.0,29732.0,26183.0],"9988-HK^FF_SALES(QTR_R,0,-3AY)":[267235.858418866,252810.845296412,302969.08077104,257350.143187599,262562.94865,241388.859209914,281438.328687777,242700.387266288,261471.424320309,238518.546971491,272316.518463708,237253.314224259,243896.046909942],"ABBV-US^FF_SALES(QTR_R,0,-3AY)":[15423.0,13343.0,15102.0,14460.0,14462.0,12310.0,14301.0,13927.0,13865.0,12225.0,15121.0,14812.0,14583.0],"PLTR-US^FF_SALES(QTR_R,0,-3AY)":[1003.697,883.855,827.519,725.516,678.134,634.338,608.35,558.159,533.317,525.186,508.624,477.88,473.01],"HD-US^FF_SALES(QTR_R,0,-3AY)":[45277.0,39856.0,39704.0,40217.0,43175.0,36418.0,34786.0,37710.0,42916.0,37257.0,35831.0,38872.0,43792.0],"COST-US^FF_SALES(QTR_R,0,-3AY)":[63205.0,63723.0,62151.0,79697.0,58515.0,58442.0,57799.0,78939.0,53648.0,55266.0,54437.0,72091.0],"JNJ-US^FF_SALES(QTR_R,0,-3AY)":[23741.0,21894.0,22519.0,22470.0,22448.0,21382.0,21391.0,21345.0,21534.0,20882.0,19957.0,20016.0,24037.0],"XOM-US^FF_SALES(QTR_R,0,-3AY)":[78962.0,81039.0,81514.0,87102.0,90089.0,81203.0,80636.0,89619.0,80463.0,82993.0,91924.0,105567.0,112678.0],"NFLX-US^FF_SALES(QTR_R,0,-3AY)":[11116.551,10378.005,10192.747,9776.519,9526.009,9381.681,8832.825,8541.668,8187.301,8161.503,7852.053,7925.589,7970.141],"MA-US^FF_SALES(QTR_R,0,-3AY)":[8153.0,7245.0,7481.0,7369.0,6958.0,6351.0,6553.0,6543.0,6277.0,5754.0,5815.0,5750.0,5496.0],"V-US^FF_SALES(QTR_R,0,-3AY)":[10172.0,9594.0,9510.0,9617.0,8900.0,8775.0,8634.0,8609.0,8123.0,7985.0,7936.0,7787.0,7275.0],"LLY-US^FF_SALES(QTR_R,0,-3AY)":[15557.7,12728.5,13532.8,11439.1,11302.8,8768.0,9353.4,9498.6,8312.1,6960.0,7301.8,6941.6,6488.0],"700-HK^FF_SALES(QTR_R,0,-3AY)":[199094.232316777,192475.128320734,186489.595374839,181930.641429345,173918.970044081,173529.861240346,167768.15208501,166944.914725076,166613.831291894,171827.294841816,159323.562768968,160431.365359014,159034.626992908],"WMT-US^FF_SALES(QTR_R,0,-3AY)":[177402.0,165609.0,180554.0,169588.0,169335.0,161508.0,173388.0,160804.0,161632.0,152301.0,164048.0,152813.0,152859.0],"JPM-US^FF_SALES(QTR_R,0,-3AY)":[69830.0,68721.0,71040.0,69233.0,75943.0,66480.0,63429.0,62252.0,61314.0,54477.0,47207.0,41181.0,35288.0],"ORCL-US^FF_SALES(QTR_R,0,-3AY)":[14926.0,15903.0,14130.0,14059.0,13307.0,14287.0,13280.0,12941.0,12453.0,13837.0,12398.0,12275.0,11445.0],"BRK.B-US^FF_SALES(QTR_R,0,-3AY)":[92515.0,89725.0,94916.0,92995.0,93653.0,89869.0,93376.0,93210.0,92503.0,85393.0,78072.0,76904.0,76201.0],"2330-TW^FF_SALES(QTR_R,0,-3AY)":[933791.869,839253.664,868461.178,759692.143,673510.177,592644.201,625528.856,546732.758,480841.254,508632.973,625531.868,613142.743,534140.808],"TSLA-US^FF_SALES(QTR_R,0,-3AY)":[22496.0,19335.0,25707.0,25182.0,25500.0,21301.0,25167.0,23350.0,24927.0,23329.0,24318.0,21454.0,16934.0],"2222-SA^FF_SALES(QTR_R,0,-3AY)":[407142.0,429612.0,428591.0,464625.0,470611.0,437847.0,459287.0,488935.0,448318.0,459833.0,487168.0,613935.0,648373.0],"META-US^FF_SALES(QTR_R,0,-3AY)":[47516.0,42314.0,48385.0,40589.0,39071.0,36455.0,40111.0,34146.0,31999.0,28645.0,32165.0,27714.0,28822.0],"AVGO-US^FF_SALES(QTR_R,0,-3AY)":[15952.0,15004.0,14916.0,14054.0,13072.0,12487.0,11961.0,9295.0,8876.0,8733.0,8915.0,8930.0,8464.0],"AMZN-US^FF_SALES(QTR_R,0,-3AY)":[167702.0,155667.0,187792.0,158877.0,147977.0,143313.0,169961.0,143083.0,134383.0,127358.0,149204.0,127101.0,121234.0],"GOOGL-US^FF_SALES(QTR_R,0,-3AY)":[96540.0,89974.0,96449.0,88251.0,84640.0,80467.0,86160.0,76694.0,74600.0,69703.0,75379.0,68454.0,69309.0],"AAPL-US^FF_SALES(QTR_R,0,-3AY)":[94036.0,95359.0,124300.0,94930.0,85777.0,90753.0,119575.0,89498.0,81797.0,94836.0,117154.0,90146.0,82959.0],"MSFT-US^FF_SALES(QTR_R,0,-3AY)":[76441.0,70066.0,69632.0,65585.0,64727.0,61858.0,62020.0,56517.0,56189.0,52857.0,52747.0,50122.0,51865.0],"NVDA-US^FF_SALES(QTR_R,0,-3AY)":[46743.0,44062.0,39331.0,35082.0,30040.0,26044.0,22103.0,18120.0,13507.0,7192.0,6051.0,5931.0,6704.0],"NVDA-US^JULIAN(FF_SALES(QTR_R,0,-3AY).DATES)":[45869,45777,45688,45596,45504,45412,45322,45230,45138,45044,44957,44865,44771],"1398-HK^FF_EPS(QTR_R,0,0-13Q,FQ)":[0.2542,0.2525,0.2938,0.3009,0.2508,0.2676,0.2891,0.2876,0.2619,0.2898,0.2916,0.3049,0.2714,0.311],"005930-KR^FF_EPS(QTR_R,0,0-13Q,FQ)":[737.3971,1191.6774,1120.9089,1440.0152,1419.5674,974.7316,886.8129,809.8883,227.7482,206.2888,3459.9814,1346.1422,1612.6965,1638.3976],"PG-US^FF_EPS(QTR_R,0,0-13Q,FQ)":[1.4792,1.5385,1.8836,1.6054,1.2689,1.5187,1.405,1.8265,1.3659,1.3735,1.5851,1.5733,1.2095,1.326],"BAC-US^FF_EPS(QTR_R,0,0-13Q,FQ)":[0.892,0.8995,0.8158,0.8074,0.8268,0.7648,0.352,0.9002,0.8789,0.9425,0.8465,0.8062,0.7267,0.8047],"9988-HK^FF_EPS(QTR_R,0,0-13Q,FQ)":[2.5054,0.7161,2.8479,2.5447,1.3553,0.18,0.7748,1.471,1.8707,1.3046,2.4732,-1.1126,1.2667,-0.933],"ABBV-US^FF_EPS(QTR_R,0,0-13Q,FQ)":[0.524,0.7201,-0.0181,0.8753,0.7679,0.7665,0.4577,0.9977,1.1366,0.1284,1.3909,2.2134,0.5141,2.5129],"PLTR-US^FF_EPS(QTR_R,0,0-13Q,FQ)":[0.1275,0.0838,0.0312,0.0584,0.0556,0.044,0.0396,0.0308,0.0124,0.0076,0.014,-0.0598,-0.0873,-0.0498],"HD-US^FF_EPS(QTR_R,0,0-13Q,FQ)":[4.5785,3.4537,3.0151,3.6737,4.5978,3.629,2.8179,3.8138,4.6451,3.8233,3.3026,4.2415,5.0468,4.0919],"COST-US^FF_EPS(QTR_R,0,0-13Q,FQ)":[4.2787,4.019,4.0414,5.2902,3.779,3.919,3.5756,4.86,2.9301,3.2983,3.0684,4.201,3.0412,2.9196],"JNJ-US^FF_EPS(QTR_R,0,0-13Q,FQ)":[2.2889,4.5379,1.4136,1.1096,1.9348,1.3394,1.6658,1.9783,1.9591,-0.0261,1.3282,1.6751,1.8044,1.931],"XOM-US^FF_EPS(QTR_R,0,0-13Q,FQ)":[1.6352,1.7642,1.7244,1.9296,2.1404,2.056,1.9027,2.2534,1.938,2.7864,3.0812,4.6977,4.2169,1.2846],"NFLX-US^FF_EPS(QTR_R,0,0-13Q,FQ)":[7.1868,6.6146,4.2672,5.3974,4.8831,5.2806,2.1109,3.7275,3.2943,2.8848,0.1224,3.1048,3.2009,3.5265],"MA-US^FF_EPS(QTR_R,0,0-13Q,FQ)":[4.0715,3.5886,3.6366,3.5276,3.5032,3.2203,2.9723,3.3913,2.9979,2.4697,2.622,2.5816,2.3357,2.682],"V-US^FF_EPS(QTR_R,0,0-13Q,FQ)":[2.6641,2.2948,2.5511,2.6201,2.3657,2.2526,2.355,2.232,1.9664,2.0,1.9529,1.8237,1.5665,1.6643],"LLY-US^FF_EPS(QTR_R,0,0-13Q,FQ)":[6.2908,3.0638,4.654,1.0722,3.2814,2.4816,2.3064,-0.0638,1.9532,1.4889,2.0393,1.6062,1.0549,2.0994],"700-HK^FF_EPS(QTR_R,0,0-13Q,FQ)":[6.5985,5.6149,6.0472,6.27,5.5178,4.8731,3.1108,4.133,3.0834,3.1214,12.2806,4.7942,2.3152,3.0178],"WMT-US^FF_EPS(QTR_R,0,0-13Q,FQ)":[0.8765,0.5573,0.6504,0.5663,0.557,0.6338,0.678,0.0559,0.9731,0.2062,0.7727,-0.2211,0.6253,0.2476],"JPM-US^FF_EPS(QTR_R,0,0-13Q,FQ)":[5.2368,5.0692,4.809,4.3745,6.1204,4.4432,3.039,4.3262,4.7522,4.1017,3.5718,3.121,2.7627,2.6317],"ORCL-US^FF_EPS(QTR_R,0,0-13Q,FQ)":[1.0062,1.1937,1.0216,1.0983,1.0274,1.109,0.8517,0.8885,0.8572,1.187,0.683,0.634,0.5635,1.163],"BRK.B-US^FF_EPS(QTR_R,0,0-13Q,FQ)":[5.7339,2.1336,9.1301,12.1811,14.0814,5.8831,17.3618,-5.8824,16.5165,16.2515,8.2364,-1.2716,-19.775,2.5225],"2330-TW^FF_EPS(QTR_R,0,0-13Q,FQ)":[15.3606,13.9456,14.451599999999999,12.5456,9.5586,8.6962,9.2053,8.1375,7.0113,7.9828,11.4115,10.8321,9.1414,7.8185],"TSLA-US^FF_EPS(QTR_R,0,0-13Q,FQ)":[0.333,0.1162,0.658,0.6197,0.4022,0.411,2.27,0.5299,0.7772,0.7261,1.0723,0.9492,0.6511,0.9545],"2222-SA^FF_EPS(QTR_R,0,0-13Q,FQ)":[0.3541,0.3956,0.3587,0.4035,0.4388,0.4272,0.4252,0.5106,0.4501,0.4856,0.5181,0.6452,0.7182,0.5871],"META-US^FF_EPS(QTR_R,0,0-13Q,FQ)":[7.135,6.4262,8.0177,6.0338,5.159,4.712,5.3297,4.3858,2.9816,2.1992,1.7621,1.6356,2.4648,2.7225],"AVGO-US^FF_EPS(QTR_R,0,0-13Q,FQ)":[0.8518,1.0288,1.1379,0.8956,-0.4021,0.4419,0.2837,0.8253,0.7735,0.8152,0.8797,0.7718,0.6974,0.5932],"AMZN-US^FF_EPS(QTR_R,0,0-13Q,FQ)":[1.6809,1.5869,1.8572,1.4278,1.2593,0.9776,1.0013,0.9357,0.646,0.3066,0.027,0.278,-0.1993,-0.3776],"GOOGL-US^FF_EPS(QTR_R,0,0-13Q,FQ)":[2.3115,2.8102,2.149,2.1178,1.8903,1.8889,1.6416,1.5508,1.439,1.1738,1.0523,1.0621,1.2087,1.2311],"AAPL-US^FF_EPS(QTR_R,0,0-13Q,FQ)":[1.5677,1.6458,2.3979,0.9668,1.3974,1.5284,2.1774,1.4647,1.2603,1.5246,1.8801,1.2855,1.1955,1.5247],"MSFT-US^FF_EPS(QTR_R,0,0-13Q,FQ)":[3.65,3.4612,3.2282,3.3021,2.9491,2.9362,2.9285,2.9873,2.6893,2.4516,2.1979,2.3455,2.2302,2.2203],"NVDA-US^FF_EPS(QTR_R,0,0-13Q,FQ)":[1.077,0.7629,0.8942,0.7794,0.668,0.5979,0.4934,0.3706,0.2476,0.082,0.0571,0.0272,0.0261,0.0638],"NVDA-US^P_DATE(0,0-13Q,FQ)":["07/31/2025","04/30/2025","01/31/2025","10/31/2024","07/31/2024","04/30/2024","01/31/2024","10/31/2023","07/31/2023","04/28/2023","01/31/2023","10/31/2022","07/29/2022","04/29/2022"],"1398-HK^FF_OPER_MGN(QTR_R,0,-13Q,FQ)":[25.283319453999,25.2116996290924,29.3184091003793,28.0952307983062,23.1897506063811,24.1789679543219,27.8094086295946,27.5070315268781,23.6504554242272,26.6060321736103,27.4899360118884,30.8926250037472,26.9235120911992,30.75491856096],"005930-KR^FF_OPER_MGN(QTR_R,0,-13Q,FQ)":[6.25756398830856,8.44472899041342,8.56689707479663,11.5973124777438,14.099934409189,9.18573704195283,4.16748241935541,3.5965143770789,1.11360230730723,1.0038532837153,6.11105793230144,14.1230707637551,18.2590730508226,18.1546567796881],"PG-US^FF_OPER_MGN(QTR_R,0,-13Q,FQ)":[21.0397817032888,23.144215210356,25.6832099442464,26.5261995675576,17.8745373076174,22.847239415697,26.7524835595355,26.6883087193087,19.7148834719992,20.9786725134543,22.5773841043662,24.6700950902387,17.8170637970792,20.7729219338527],"BAC-US^FF_OPER_MGN(QTR_R,0,-13Q,FQ)":[15.5518193827309,16.9452638479187,14.9636632446952,14.2321373337457,15.2892976924467,14.9006823658048,9.40509788110917,16.9284390717374,18.92205751759,21.8191327500951,22.2993698064804,29.62464684515,28.2244204254669,31.7912171039535],"9988-HK^FF_OPER_MGN(QTR_R,0,-13Q,FQ)":[14.067724064413,12.0746529980461,16.9121269016327,14.5431559007708,14.795918367347,6.65467788023833,11.9075237758692,14.9401663775079,19.0133927808811,7.3198847262248,15.2347470898788,12.1331621423331,12.1344652282844,8.19251955383923],"ABBV-US^FF_OPER_MGN(QTR_R,0,-13Q,FQ)":[37.6061725993646,29.9557820580079,30.9892729439809,27.3997233748271,34.5318766422348,24.2810722989439,35.3471785189847,32.6129101744812,34.2733501622791,47.2229038854806,40.2552741220819,39.3532271131515,38.4900226290887,37.0881961885064],"PLTR-US^FF_OPER_MGN(QTR_R,0,-13Q,FQ)":[26.8325002465884,19.9181992521398,1.33447087015525,15.5944183174458,15.5336555901931,12.7504579577449,10.8151557491576,7.16337101076933,1.88893284856849,0.783531929640165,-3.5047500707792,-13.0139365531096,-8.82539481194901,-8.83575254784847],"HD-US^FF_OPER_MGN(QTR_R,0,-13Q,FQ)":[14.4775493075955,12.8788639100763,11.3212774531533,13.4719148618743,15.1337579617834,13.946400131803,11.9099637785316,14.3357199681782,15.3532482057974,14.8992135706042,13.2622589377913,15.8160115250051,16.4641943734015,15.2385113601316],"COST-US^FF_OPER_MGN(QTR_R,0,-13Q,FQ)":[4.00284787595918,3.63448048585283,3.53333011536419,3.8169567235906,3.75459283944288,3.52828445296191,3.43258533884669,3.52297343518413,3.12966000596481,3.44334672312091,3.21656226463619,3.46367785160422,3.40520191649555,3.49106041923551],"JNJ-US^FF_OPER_MGN(QTR_R,0,-13Q,FQ)":[28.8067056990017,28.7613044669773,15.6134819485768,22.7681352914998,28.3232359230221,27.6073332709756,19.6110513767472,28.1049426095104,27.5332033063992,28.6993582990135,24.6680362779977,27.0483613109512,25.6687606606482,27.6841701147464],"XOM-US^FF_OPER_MGN(QTR_R,0,-13Q,FQ)":[10.6278969630962,12.1237922481768,10.0841573226685,11.8895088516911,12.2145877965123,13.2137975197961,9.10387420010913,14.3485198451221,11.9471061233113,16.3664405431783,16.5876158565772,18.3182244451391,19.7412094641367,9.57914677242464],"NFLX-US^FF_OPER_MGN(QTR_R,0,-13Q,FQ)":[34.2888275329282,30.6854930210575,21.7599338039098,29.2639537651387,26.9731321899864,28.1781164804047,16.9380577561539,22.4358286929438,22.3172813604874,21.0049178441765,7.00331492922934,19.3426381307433,19.8024476605872,25.0595372232045],"MA-US^FF_OPER_MGN(QTR_R,0,-13Q,FQ)":[62.3942107199804,60.40027605245,53.6960299425211,58.3661283756276,58.4363322793906,57.6444654385136,55.9133221425301,58.963778083448,58.5311454516489,58.0118178658325,55.0472914875322,57.4086956521739,57.0960698689956,57.015503875969],"V-US^FF_OPER_MGN(QTR_R,0,-13Q,FQ)":[66.958316948486,67.4067125286637,68.6119873817035,66.3408547364043,67.1797752808989,66.2108262108262,69.3073893907806,66.2097804623069,67.7705281300012,67.1008140262993,68.7247983870968,65.6864004109413,67.0652920962199,67.0746974544443],"LLY-US^FF_OPER_MGN(QTR_R,0,-13Q,FQ)":[45.1274931384459,41.652983462309,41.9868763301017,38.76528747891,38.0799447924408,29.8756843065693,32.9088887463382,36.063209315057,26.7417379482923,22.9741379310345,28.9599824700759,28.0252391379509,25.4392725030826,32.9052496798976],"700-HK^FF_OPER_MGN(QTR_R,0,-13Q,FQ)":[34.5152408619868,32.7532190510048,28.3943959268409,30.1202801552696,30.5666068757487,32.3038727029924,25.3988504858373,27.370735650768,24.8719907779743,24.3502726921179,19.5875933054624,20.2572576788276,17.6835728248056,16.4957813849458],"WMT-US^FF_OPER_MGN(QTR_R,0,-13Q,FQ)":[4.10705629023348,4.30834073027432,4.3527144233858,3.95546854730288,4.68893022706469,4.23570349456374,4.18368053152467,3.85686923210865,4.52633141952089,4.09714972324542,3.38986150395006,1.7635934115553,4.48387075671043,3.89774597546073],"JPM-US^FF_OPER_MGN(QTR_R,0,-13Q,FQ)":[26.3525705284262,26.9626460616114,30.4588963963964,24.8970866494302,31.2760886454314,25.9040312876053,21.6367907424049,27.9476964595515,29.3668656424308,29.632689024726,27.1146228313598,29.2562103882859,30.9963727046021,30.5536384096024],"ORCL-US^FF_OPER_MGN(QTR_R,0,-13Q,FQ)":[31.4350797266515,32.6479280638873,31.4861995753715,30.8343409915357,30.638010069888,34.1499265066144,30.0828313253012,28.9931226334905,27.6640167028025,31.2567753125678,27.2221326020326,25.5234215885947,24.5522062035824,38.9611486486486],"BRK.B-US^FF_OPER_MGN(QTR_R,0,-13Q,FQ)":[16.844835972545,14.1699637782112,17.2815963588857,13.9641916232055,15.6642072330838,15.4358009992322,12.6060229609321,14.1991202660659,13.5746948747608,12.354642652208,16.49759196639,11.2920004161032,14.5588640569021,12.5827534124755],"2330-TW^FF_OPER_MGN(QTR_R,0,-13Q,FQ)":[49.5667677526115,48.6388768390292,49.0561787668072,47.4217275141675,42.7344515092606,42.0386632619729,41.5877514689746,41.6900194226152,42.0105729946374,45.4529871778486,51.8992045981581,50.6095799946539,49.0678632065873,45.7346396653456],"TSLA-US^FF_OPER_MGN(QTR_R,0,-13Q,FQ)":[4.10295163584637,2.54978019136281,6.18508577430272,11.0078627591137,8.73333333333333,5.49739448852167,8.20121587793539,7.55460385438972,9.62410237894652,11.4192635775215,16.1814293938646,17.190267549175,15.389157907169,19.2098528470889],"2222-SA^FF_OPER_MGN(QTR_R,0,-13Q,FQ)":[41.909947880592,44.5427502025083,40.5248826970235,41.5102502017756,43.9857971870611,46.1457997885106,43.432755553717,47.9503410473785,47.411212576787,48.3184112493014,49.6278491198108,48.903222653864,50.0466552432011,53.7254037071215],"META-US^FF_OPER_MGN(QTR_R,0,-13Q,FQ)":[43.0191935348093,41.4874509618566,48.4840343081533,42.7652812338318,38.1049883545341,38.5790700864079,43.7087083343721,41.4807005212909,37.6324260133129,29.2232501309129,32.9457484843774,20.4373240961247,28.9986815626952,30.5432134155081],"AVGO-US^FF_OPER_MGN(QTR_R,0,-13Q,FQ)":[38.2397191574724,39.6094374833378,43.2153392330383,36.1605236943219,31.7395960832313,26.5075678705854,23.3676114037288,46.508875739645,45.8427219468229,45.997938852628,46.1581604038138,45.3527435610302,44.2462192816635,42.120202394175],"AMZN-US^FF_OPER_MGN(QTR_R,0,-13Q,FQ)":[11.5502498479446,12.0211734021983,11.3844040214706,11.1236994656244,9.98060509403488,10.8399098476761,7.86239196050859,7.98976817651293,5.8243974312227,3.92358548344038,2.34310072116029,2.1164270934139,2.81026774667173,3.36470749888358],"GOOGL-US^FF_OPER_MGN(QTR_R,0,-13Q,FQ)":[32.5077688004972,33.7275212839265,32.0915717114745,32.2987841497547,32.281427221172,33.2707818111773,27.3375116063138,27.9422119070592,29.269436997319,27.7247751172833,23.204075405617,24.0993952143045,27.524563909449,29.2560494884325],"AAPL-US^FF_OPER_MGN(QTR_R,0,-13Q,FQ)":[29.9906418818325,31.0290586100945,34.4585679806919,31.1713894448541,29.5557084066824,30.7427853624674,33.7637466025507,30.1336342711569,28.115945572576,29.8599687882239,30.7424415726309,27.6152020056353,27.8161501464579,30.8178622093382],"MSFT-US^FF_OPER_MGN(QTR_R,0,-13Q,FQ)":[44.9012964246936,45.6712242742557,45.4575482536765,46.5838225203934,43.1427379609746,44.587603866921,43.5859400193486,47.5874515632465,43.1650323016961,42.2876818585996,40.9483003772726,42.9312477554766,39.5912465053504,41.2560777957861],"NVDA-US^FF_OPER_MGN(QTR_R,0,-13Q,FQ)":[60.8433348308838,49.1080749852481,61.1070148229132,62.3368109001767,62.0572569906791,64.9247427430502,61.5934488530969,57.4889624724062,50.3442659361812,29.7552836484983,20.7734258800198,10.1331984488282,7.44331742243437,38.863416988417],"NVDA-US^JULIAN(FF_OPER_MGN(QTR_R,0,-13Q,FQ).DATES)":[45869,45777,45688,45596,45504,45412,45322,45230,45138,45044,44957,44865,44771,44680],"005930-KR^FREF_ENTITY_COUNTRY(HQ,NAME)":"South Korea","PG-US^FREF_ENTITY_COUNTRY(HQ,NAME)":"United States","BAC-US^FREF_ENTITY_COUNTRY(HQ,NAME)":"United States","9988-HK^FREF_ENTITY_COUNTRY(HQ,NAME)":"China","ABBV-US^FREF_ENTITY_COUNTRY(HQ,NAME)":"United States","PLTR-US^FREF_ENTITY_COUNTRY(HQ,NAME)":"United States","HD-US^FREF_ENTITY_COUNTRY(HQ,NAME)":"United States","COST-US^FREF_ENTITY_COUNTRY(HQ,NAME)":"United States","JNJ-US^FREF_ENTITY_COUNTRY(HQ,NAME)":"United States","XOM-US^FREF_ENTITY_COUNTRY(HQ,NAME)":"United States","NFLX-US^FREF_ENTITY_COUNTRY(HQ,NAME)":"United States","MA-US^FREF_ENTITY_COUNTRY(HQ,NAME)":"United States","V-US^FREF_ENTITY_COUNTRY(HQ,NAME)":"United States","LLY-US^FREF_ENTITY_COUNTRY(HQ,NAME)":"United States","700-HK^FREF_ENTITY_COUNTRY(HQ,NAME)":"China","WMT-US^FREF_ENTITY_COUNTRY(HQ,NAME)":"United States","JPM-US^FREF_ENTITY_COUNTRY(HQ,NAME)":"United States","ORCL-US^FREF_ENTITY_COUNTRY(HQ,NAME)":"United States","BRK.B-US^FREF_ENTITY_COUNTRY(HQ,NAME)":"United States","2330-TW^FREF_ENTITY_COUNTRY(HQ,NAME)":"Taiwan","TSLA-US^FREF_ENTITY_COUNTRY(HQ,NAME)":"United States","2222-SA^FREF_ENTITY_COUNTRY(HQ,NAME)":"Saudi Arabia","META-US^FREF_ENTITY_COUNTRY(HQ,NAME)":"United States","AVGO-US^FREF_ENTITY_COUNTRY(HQ,NAME)":"United States","AMZN-US^FREF_ENTITY_COUNTRY(HQ,NAME)":"United States","GOOGL-US^FREF_ENTITY_COUNTRY(HQ,NAME)":"United States","AAPL-US^FREF_ENTITY_COUNTRY(HQ,NAME)":"United States","MSFT-US^FREF_ENTITY_COUNTRY(HQ,NAME)":"United States","NVDA-US^FF_EPS(ANN_R,0)":2.9382,"NVDA-US^JULIAN(FF_EPS(ANN_R,0).DATES)":45688,"1398-HK^FF_EPS(LTM_R,0)":1.1014,"NVDA-US^JULIAN(FF_EPS(LTM_R,0).DATES)":45869,"1398-HK^FE_ESTIMATE(EPS,MEAN,NTMA,,NOW,,,'')":1.104313,"005930-KR^FE_ESTIMATE(EPS,MEAN,NTMA,,NOW,,,'')":5967.883,"PG-US^FE_ESTIMATE(EPS,MEAN,NTMA,,NOW,,,'')":7.096081,"BAC-US^FE_ESTIMATE(EPS,MEAN,NTMA,,NOW,,,'')":4.1140776,"9988-HK^FE_ESTIMATE(EPS,MEAN,NTMA,,NOW,,,'')":8.685219,"ABBV-US^FE_ESTIMATE(EPS,MEAN,NTMA,,NOW,,,'')":13.685449,"PLTR-US^FE_ESTIMATE(EPS,MEAN,NTMA,,NOW,,,'')":0.78746814,"HD-US^FE_ESTIMATE(EPS,MEAN,NTMA,,NOW,,,'')":15.84313,"COST-US^FE_ESTIMATE(EPS,MEAN,NTMA,,NOW,,,'')":20.183407,"JNJ-US^FE_ESTIMATE(EPS,MEAN,NTMA,,NOW,,,'')":11.2357645,"XOM-US^FE_ESTIMATE(EPS,MEAN,NTMA,,NOW,,,'')":7.2706175,"NFLX-US^FE_ESTIMATE(EPS,MEAN,NTMA,,NOW,,,'')":30.721504,"MA-US^FE_ESTIMATE(EPS,MEAN,NTMA,,NOW,,,'')":18.314692,"V-US^FE_ESTIMATE(EPS,MEAN,NTMA,,NOW,,,'')":12.832391,"LLY-US^FE_ESTIMATE(EPS,MEAN,NTMA,,NOW,,,'')":28.22851,"700-HK^FE_ESTIMATE(EPS,MEAN,NTMA,,NOW,,,'')":32.24599,"WMT-US^FE_ESTIMATE(EPS,MEAN,NTMA,,NOW,,,'')":2.8244777,"JPM-US^FE_ESTIMATE(EPS,MEAN,NTMA,,NOW,,,'')":20.43209,"ORCL-US^FE_ESTIMATE(EPS,MEAN,NTMA,,NOW,,,'')":7.2340064,"BRK.B-US^FE_ESTIMATE(EPS,MEAN,NTMA,,NOW,,,'')":21.270819,"2330-TW^FE_ESTIMATE(EPS,MEAN,NTMA,,NOW,,,'')":65.73469,"TSLA-US^FE_ESTIMATE(EPS,MEAN,NTMA,,NOW,,,'')":2.2965953,"2222-SA^FE_ESTIMATE(EPS,MEAN,NTMA,,NOW,,,'')":1.5464013,"META-US^FE_ESTIMATE(EPS,MEAN,NTMA,,NOW,,,'')":29.515469,"AVGO-US^FE_ESTIMATE(EPS,MEAN,NTMA,,NOW,,,'')":9.03007,"AMZN-US^FE_ESTIMATE(EPS,MEAN,NTMA,,NOW,,,'')":7.3437867,"GOOGL-US^FE_ESTIMATE(EPS,MEAN,NTMA,,NOW,,,'')":10.484305,"AAPL-US^FE_ESTIMATE(EPS,MEAN,NTMA,,NOW,,,'')":7.9973927,"MSFT-US^FE_ESTIMATE(EPS,MEAN,NTMA,,NOW,,,'')":16.188564,"NVDA-US^FE_ESTIMATE(EPS,MEAN,NTMA,,NOW,,,'')":5.736164,"005930-KR^FF_EPS(LTM_R,0)":4489.9987,"PG-US^FF_EPS(LTM_R,0)":6.5067,"BAC-US^FF_EPS(LTM_R,0)":3.4147,"9988-HK^FF_EPS(LTM_R,0)":8.6141,"ABBV-US^FF_EPS(LTM_R,0)":2.1013,"PLTR-US^FF_EPS(LTM_R,0)":0.3009,"HD-US^FF_EPS(LTM_R,0)":14.721,"COST-US^FF_EPS(LTM_R,0)":17.6293,"JNJ-US^FF_EPS(LTM_R,0)":9.35,"XOM-US^FF_EPS(LTM_R,0)":7.0534,"NFLX-US^FF_EPS(LTM_R,0)":23.4661,"MA-US^FF_EPS(LTM_R,0)":14.8243,"V-US^FF_EPS(LTM_R,0)":10.1301,"LLY-US^FF_EPS(LTM_R,0)":15.0808,"700-HK^FF_EPS(LTM_R,0)":24.5306,"WMT-US^FF_EPS(LTM_R,0)":2.6506,"JPM-US^FF_EPS(LTM_R,0)":19.4895,"ORCL-US^FF_EPS(LTM_R,0)":4.3197,"BRK.B-US^FF_EPS(LTM_R,0)":29.1788,"2330-TW^FF_EPS(LTM_R,0)":56.3034,"TSLA-US^FF_EPS(LTM_R,0)":1.7268,"2222-SA^FF_EPS(LTM_R,0)":1.5118,"META-US^FF_EPS(LTM_R,0)":27.6128,"AVGO-US^FF_EPS(LTM_R,0)":3.9142,"AMZN-US^FF_EPS(LTM_R,0)":6.5528,"GOOGL-US^FF_EPS(LTM_R,0)":9.3885,"AAPL-US^FF_EPS(LTM_R,0)":6.5782,"MSFT-US^FF_EPS(LTM_R,0)":13.6416,"NVDA-US^FF_EPS(LTM_R,0)":3.5135}]]></FdsFormulaCache>
</file>

<file path=customXml/itemProps1.xml><?xml version="1.0" encoding="utf-8"?>
<ds:datastoreItem xmlns:ds="http://schemas.openxmlformats.org/officeDocument/2006/customXml" ds:itemID="{08488BAB-E999-49F2-AE01-0577E90D4827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Charts</vt:lpstr>
      </vt:variant>
      <vt:variant>
        <vt:i4>1</vt:i4>
      </vt:variant>
    </vt:vector>
  </HeadingPairs>
  <TitlesOfParts>
    <vt:vector size="17" baseType="lpstr">
      <vt:lpstr>INPUT</vt:lpstr>
      <vt:lpstr>OUTPUT</vt:lpstr>
      <vt:lpstr>VALUE</vt:lpstr>
      <vt:lpstr>LIQUIDITY</vt:lpstr>
      <vt:lpstr>QUALITY</vt:lpstr>
      <vt:lpstr>PRICE MOMENTUM</vt:lpstr>
      <vt:lpstr>SAFETY</vt:lpstr>
      <vt:lpstr>BIZ MOMENTUM</vt:lpstr>
      <vt:lpstr>Seq- Sales</vt:lpstr>
      <vt:lpstr>Seq - Profits</vt:lpstr>
      <vt:lpstr>Seq - Margin</vt:lpstr>
      <vt:lpstr>ROE</vt:lpstr>
      <vt:lpstr>EPS</vt:lpstr>
      <vt:lpstr>GM</vt:lpstr>
      <vt:lpstr>YEARLY RETURNS</vt:lpstr>
      <vt:lpstr>MONTHLY RETURNS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Amardeep</cp:lastModifiedBy>
  <dcterms:created xsi:type="dcterms:W3CDTF">2023-02-28T05:25:38Z</dcterms:created>
  <dcterms:modified xsi:type="dcterms:W3CDTF">2025-09-25T07:37:13Z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