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877FE22-FF4C-43A1-AD64-3C6ACD9DBF13}" xr6:coauthVersionLast="47" xr6:coauthVersionMax="47" xr10:uidLastSave="{00000000-0000-0000-0000-000000000000}"/>
  <bookViews>
    <workbookView xWindow="22932" yWindow="-108" windowWidth="25812" windowHeight="14016" firstSheet="1" activeTab="6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QUALITY" sheetId="39" r:id="rId5"/>
    <sheet name="PRICE MOMENTUM" sheetId="12" r:id="rId6"/>
    <sheet name="SAFETY" sheetId="13" r:id="rId7"/>
    <sheet name="BIZ MOMENTUM" sheetId="62" r:id="rId8"/>
    <sheet name="Seq- Sales" sheetId="63" r:id="rId9"/>
    <sheet name="Seq - Profits" sheetId="64" r:id="rId10"/>
    <sheet name="Seq - Margin" sheetId="65" r:id="rId11"/>
    <sheet name="ROE" sheetId="38" r:id="rId12"/>
    <sheet name="EPS" sheetId="18" r:id="rId13"/>
    <sheet name="GM" sheetId="61" r:id="rId14"/>
    <sheet name="YEARLY RETURNS" sheetId="15" r:id="rId15"/>
    <sheet name="MONTHLY RETURNS" sheetId="5" r:id="rId16"/>
    <sheet name="Chart1" sheetId="36" state="hidden" r:id="rId17"/>
  </sheets>
  <externalReferences>
    <externalReference r:id="rId18"/>
    <externalReference r:id="rId19"/>
  </externalReferences>
  <definedNames>
    <definedName name="_xlnm._FilterDatabase" localSheetId="5" hidden="1">'PRICE MOMENTUM'!$A$3:$K$23</definedName>
    <definedName name="_xlnm._FilterDatabase" localSheetId="9" hidden="1">'Seq - Profits'!$A$4:$BM$34</definedName>
    <definedName name="_xlnm._FilterDatabase" localSheetId="8" hidden="1">'Seq- Sales'!$A$2:$BC$32</definedName>
    <definedName name="factset" localSheetId="10">[1]Factset!$A$1:$AK$503</definedName>
    <definedName name="factset" localSheetId="9">[1]Factset!$A$1:$AK$503</definedName>
    <definedName name="factset" localSheetId="8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 a="1"/>
  <c r="J3" i="13" s="1"/>
  <c r="E4" i="62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" i="62"/>
  <c r="G4" i="39" a="1"/>
  <c r="G4" i="39" s="1"/>
  <c r="H4" i="39" a="1"/>
  <c r="H4" i="39" s="1"/>
  <c r="I4" i="39" a="1"/>
  <c r="I4" i="39"/>
  <c r="J4" i="39" a="1"/>
  <c r="J4" i="39"/>
  <c r="G5" i="39" a="1"/>
  <c r="G5" i="39"/>
  <c r="H5" i="39" a="1"/>
  <c r="H5" i="39"/>
  <c r="I5" i="39" a="1"/>
  <c r="I5" i="39" s="1"/>
  <c r="J5" i="39" a="1"/>
  <c r="J5" i="39"/>
  <c r="G6" i="39" a="1"/>
  <c r="G6" i="39"/>
  <c r="H6" i="39" a="1"/>
  <c r="H6" i="39" s="1"/>
  <c r="I6" i="39" a="1"/>
  <c r="I6" i="39" s="1"/>
  <c r="J6" i="39" a="1"/>
  <c r="J6" i="39"/>
  <c r="G7" i="39" a="1"/>
  <c r="G7" i="39"/>
  <c r="H7" i="39" a="1"/>
  <c r="H7" i="39" s="1"/>
  <c r="I7" i="39" a="1"/>
  <c r="I7" i="39"/>
  <c r="J7" i="39" a="1"/>
  <c r="J7" i="39" s="1"/>
  <c r="G8" i="39" a="1"/>
  <c r="G8" i="39"/>
  <c r="H8" i="39" a="1"/>
  <c r="H8" i="39"/>
  <c r="I8" i="39" a="1"/>
  <c r="I8" i="39" s="1"/>
  <c r="J8" i="39" a="1"/>
  <c r="J8" i="39" s="1"/>
  <c r="G9" i="39" a="1"/>
  <c r="G9" i="39" s="1"/>
  <c r="H9" i="39" a="1"/>
  <c r="H9" i="39"/>
  <c r="I9" i="39" a="1"/>
  <c r="I9" i="39" s="1"/>
  <c r="J9" i="39" a="1"/>
  <c r="J9" i="39"/>
  <c r="G10" i="39" a="1"/>
  <c r="G10" i="39" s="1"/>
  <c r="H10" i="39" a="1"/>
  <c r="H10" i="39"/>
  <c r="I10" i="39" a="1"/>
  <c r="I10" i="39"/>
  <c r="J10" i="39" a="1"/>
  <c r="J10" i="39" s="1"/>
  <c r="G11" i="39" a="1"/>
  <c r="G11" i="39"/>
  <c r="H11" i="39" a="1"/>
  <c r="H11" i="39" s="1"/>
  <c r="I11" i="39" a="1"/>
  <c r="I11" i="39"/>
  <c r="J11" i="39" a="1"/>
  <c r="J11" i="39" s="1"/>
  <c r="G12" i="39" a="1"/>
  <c r="G12" i="39" s="1"/>
  <c r="H12" i="39" a="1"/>
  <c r="H12" i="39" s="1"/>
  <c r="I12" i="39" a="1"/>
  <c r="I12" i="39"/>
  <c r="J12" i="39" a="1"/>
  <c r="J12" i="39"/>
  <c r="G13" i="39" a="1"/>
  <c r="G13" i="39" s="1"/>
  <c r="H13" i="39" a="1"/>
  <c r="H13" i="39"/>
  <c r="I13" i="39" a="1"/>
  <c r="I13" i="39" s="1"/>
  <c r="J13" i="39" a="1"/>
  <c r="J13" i="39"/>
  <c r="G14" i="39" a="1"/>
  <c r="G14" i="39"/>
  <c r="H14" i="39" a="1"/>
  <c r="H14" i="39" s="1"/>
  <c r="I14" i="39" a="1"/>
  <c r="I14" i="39" s="1"/>
  <c r="J14" i="39" a="1"/>
  <c r="J14" i="39"/>
  <c r="G15" i="39" a="1"/>
  <c r="G15" i="39"/>
  <c r="H15" i="39" a="1"/>
  <c r="H15" i="39"/>
  <c r="I15" i="39" a="1"/>
  <c r="I15" i="39"/>
  <c r="J15" i="39" a="1"/>
  <c r="J15" i="39" s="1"/>
  <c r="G16" i="39" a="1"/>
  <c r="G16" i="39"/>
  <c r="H16" i="39" a="1"/>
  <c r="H16" i="39"/>
  <c r="I16" i="39" a="1"/>
  <c r="I16" i="39" s="1"/>
  <c r="J16" i="39" a="1"/>
  <c r="J16" i="39" s="1"/>
  <c r="G17" i="39" a="1"/>
  <c r="G17" i="39" s="1"/>
  <c r="H17" i="39" a="1"/>
  <c r="H17" i="39"/>
  <c r="I17" i="39" a="1"/>
  <c r="I17" i="39"/>
  <c r="J17" i="39" a="1"/>
  <c r="J17" i="39"/>
  <c r="G18" i="39" a="1"/>
  <c r="G18" i="39" s="1"/>
  <c r="H18" i="39" a="1"/>
  <c r="H18" i="39"/>
  <c r="I18" i="39" a="1"/>
  <c r="I18" i="39"/>
  <c r="J18" i="39" a="1"/>
  <c r="J18" i="39" s="1"/>
  <c r="G19" i="39" a="1"/>
  <c r="G19" i="39"/>
  <c r="H19" i="39" a="1"/>
  <c r="H19" i="39" s="1"/>
  <c r="I19" i="39" a="1"/>
  <c r="I19" i="39"/>
  <c r="J19" i="39" a="1"/>
  <c r="J19" i="39"/>
  <c r="G20" i="39" a="1"/>
  <c r="G20" i="39" s="1"/>
  <c r="H20" i="39" a="1"/>
  <c r="H20" i="39" s="1"/>
  <c r="I20" i="39" a="1"/>
  <c r="I20" i="39"/>
  <c r="J20" i="39" a="1"/>
  <c r="J20" i="39"/>
  <c r="G21" i="39" a="1"/>
  <c r="G21" i="39"/>
  <c r="H21" i="39" a="1"/>
  <c r="H21" i="39"/>
  <c r="I21" i="39" a="1"/>
  <c r="I21" i="39" s="1"/>
  <c r="J21" i="39" a="1"/>
  <c r="J21" i="39"/>
  <c r="G22" i="39" a="1"/>
  <c r="G22" i="39"/>
  <c r="H22" i="39" a="1"/>
  <c r="H22" i="39" s="1"/>
  <c r="I22" i="39" a="1"/>
  <c r="I22" i="39" s="1"/>
  <c r="J22" i="39" a="1"/>
  <c r="J22" i="39"/>
  <c r="G23" i="39" a="1"/>
  <c r="G23" i="39"/>
  <c r="H23" i="39" a="1"/>
  <c r="H23" i="39"/>
  <c r="I23" i="39" a="1"/>
  <c r="I23" i="39"/>
  <c r="J23" i="39" a="1"/>
  <c r="J23" i="39" s="1"/>
  <c r="G24" i="39" a="1"/>
  <c r="G24" i="39"/>
  <c r="H24" i="39" a="1"/>
  <c r="H24" i="39"/>
  <c r="I24" i="39" a="1"/>
  <c r="I24" i="39" s="1"/>
  <c r="J24" i="39" a="1"/>
  <c r="J24" i="39" s="1"/>
  <c r="G25" i="39" a="1"/>
  <c r="G25" i="39" s="1"/>
  <c r="H25" i="39" a="1"/>
  <c r="H25" i="39"/>
  <c r="I25" i="39" a="1"/>
  <c r="I25" i="39"/>
  <c r="J25" i="39" a="1"/>
  <c r="J25" i="39"/>
  <c r="G26" i="39" a="1"/>
  <c r="G26" i="39" s="1"/>
  <c r="H26" i="39" a="1"/>
  <c r="H26" i="39"/>
  <c r="I26" i="39" a="1"/>
  <c r="I26" i="39"/>
  <c r="J26" i="39" a="1"/>
  <c r="J26" i="39" s="1"/>
  <c r="G27" i="39" a="1"/>
  <c r="G27" i="39"/>
  <c r="H27" i="39" a="1"/>
  <c r="H27" i="39" s="1"/>
  <c r="I27" i="39" a="1"/>
  <c r="I27" i="39"/>
  <c r="J27" i="39" a="1"/>
  <c r="J27" i="39"/>
  <c r="G28" i="39" a="1"/>
  <c r="G28" i="39" s="1"/>
  <c r="H28" i="39" a="1"/>
  <c r="H28" i="39" s="1"/>
  <c r="I28" i="39" a="1"/>
  <c r="I28" i="39"/>
  <c r="J28" i="39" a="1"/>
  <c r="J28" i="39"/>
  <c r="G29" i="39" a="1"/>
  <c r="G29" i="39"/>
  <c r="H29" i="39" a="1"/>
  <c r="H29" i="39"/>
  <c r="I29" i="39" a="1"/>
  <c r="I29" i="39" s="1"/>
  <c r="J29" i="39" a="1"/>
  <c r="J29" i="39"/>
  <c r="G30" i="39" a="1"/>
  <c r="G30" i="39"/>
  <c r="H30" i="39" a="1"/>
  <c r="H30" i="39" s="1"/>
  <c r="I30" i="39" a="1"/>
  <c r="I30" i="39" s="1"/>
  <c r="J30" i="39" a="1"/>
  <c r="J30" i="39"/>
  <c r="G31" i="39" a="1"/>
  <c r="G31" i="39"/>
  <c r="H31" i="39" a="1"/>
  <c r="H31" i="39"/>
  <c r="I31" i="39" a="1"/>
  <c r="I31" i="39"/>
  <c r="J31" i="39" a="1"/>
  <c r="J31" i="39" s="1"/>
  <c r="G32" i="39" a="1"/>
  <c r="G32" i="39"/>
  <c r="H32" i="39" a="1"/>
  <c r="H32" i="39"/>
  <c r="I32" i="39" a="1"/>
  <c r="I32" i="39" s="1"/>
  <c r="J32" i="39" a="1"/>
  <c r="J32" i="39" s="1"/>
  <c r="J3" i="39" a="1"/>
  <c r="J3" i="39" s="1"/>
  <c r="I3" i="39" a="1"/>
  <c r="I3" i="39" s="1"/>
  <c r="H3" i="39" a="1"/>
  <c r="H3" i="39" s="1"/>
  <c r="G3" i="39" a="1"/>
  <c r="G3" i="39" s="1"/>
  <c r="H4" i="1" a="1"/>
  <c r="H4" i="1" s="1"/>
  <c r="I4" i="1" a="1"/>
  <c r="I4" i="1" s="1"/>
  <c r="J4" i="1" a="1"/>
  <c r="J4" i="1" s="1"/>
  <c r="K4" i="1" a="1"/>
  <c r="K4" i="1"/>
  <c r="L4" i="1" a="1"/>
  <c r="L4" i="1" s="1"/>
  <c r="H5" i="1" a="1"/>
  <c r="H5" i="1"/>
  <c r="I5" i="1" a="1"/>
  <c r="I5" i="1" s="1"/>
  <c r="J5" i="1" a="1"/>
  <c r="J5" i="1"/>
  <c r="K5" i="1" a="1"/>
  <c r="K5" i="1" s="1"/>
  <c r="L5" i="1" a="1"/>
  <c r="L5" i="1"/>
  <c r="H6" i="1" a="1"/>
  <c r="H6" i="1" s="1"/>
  <c r="I6" i="1" a="1"/>
  <c r="I6" i="1"/>
  <c r="J6" i="1" a="1"/>
  <c r="J6" i="1" s="1"/>
  <c r="K6" i="1" a="1"/>
  <c r="K6" i="1"/>
  <c r="L6" i="1" a="1"/>
  <c r="L6" i="1" s="1"/>
  <c r="H7" i="1" a="1"/>
  <c r="H7" i="1"/>
  <c r="I7" i="1" a="1"/>
  <c r="I7" i="1" s="1"/>
  <c r="J7" i="1" a="1"/>
  <c r="J7" i="1"/>
  <c r="K7" i="1" a="1"/>
  <c r="K7" i="1" s="1"/>
  <c r="L7" i="1" a="1"/>
  <c r="L7" i="1"/>
  <c r="H8" i="1" a="1"/>
  <c r="H8" i="1" s="1"/>
  <c r="I8" i="1" a="1"/>
  <c r="I8" i="1"/>
  <c r="J8" i="1" a="1"/>
  <c r="J8" i="1" s="1"/>
  <c r="K8" i="1" a="1"/>
  <c r="K8" i="1"/>
  <c r="L8" i="1" a="1"/>
  <c r="L8" i="1" s="1"/>
  <c r="H9" i="1" a="1"/>
  <c r="H9" i="1"/>
  <c r="I9" i="1" a="1"/>
  <c r="I9" i="1" s="1"/>
  <c r="J9" i="1" a="1"/>
  <c r="J9" i="1"/>
  <c r="K9" i="1" a="1"/>
  <c r="K9" i="1" s="1"/>
  <c r="L9" i="1" a="1"/>
  <c r="L9" i="1"/>
  <c r="H10" i="1" a="1"/>
  <c r="H10" i="1" s="1"/>
  <c r="I10" i="1" a="1"/>
  <c r="I10" i="1"/>
  <c r="J10" i="1" a="1"/>
  <c r="J10" i="1" s="1"/>
  <c r="K10" i="1" a="1"/>
  <c r="K10" i="1"/>
  <c r="L10" i="1" a="1"/>
  <c r="L10" i="1" s="1"/>
  <c r="H11" i="1" a="1"/>
  <c r="H11" i="1"/>
  <c r="I11" i="1" a="1"/>
  <c r="I11" i="1" s="1"/>
  <c r="J11" i="1" a="1"/>
  <c r="J11" i="1" s="1"/>
  <c r="K11" i="1" a="1"/>
  <c r="K11" i="1" s="1"/>
  <c r="L11" i="1" a="1"/>
  <c r="L11" i="1"/>
  <c r="H12" i="1" a="1"/>
  <c r="H12" i="1" s="1"/>
  <c r="I12" i="1" a="1"/>
  <c r="I12" i="1" s="1"/>
  <c r="J12" i="1" a="1"/>
  <c r="J12" i="1" s="1"/>
  <c r="K12" i="1" a="1"/>
  <c r="K12" i="1"/>
  <c r="L12" i="1" a="1"/>
  <c r="L12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H15" i="1" a="1"/>
  <c r="H15" i="1"/>
  <c r="I15" i="1" a="1"/>
  <c r="I15" i="1" s="1"/>
  <c r="J15" i="1" a="1"/>
  <c r="J15" i="1" s="1"/>
  <c r="K15" i="1" a="1"/>
  <c r="K15" i="1" s="1"/>
  <c r="L15" i="1" a="1"/>
  <c r="L15" i="1" s="1"/>
  <c r="H16" i="1" a="1"/>
  <c r="H16" i="1" s="1"/>
  <c r="I16" i="1" a="1"/>
  <c r="I16" i="1" s="1"/>
  <c r="J16" i="1" a="1"/>
  <c r="J16" i="1" s="1"/>
  <c r="K16" i="1" a="1"/>
  <c r="K16" i="1"/>
  <c r="L16" i="1" a="1"/>
  <c r="L16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B4" i="62" l="1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B30" i="12" a="1"/>
  <c r="B7" i="12" a="1"/>
  <c r="B24" i="12" a="1"/>
  <c r="B6" i="12" a="1"/>
  <c r="B27" i="12" a="1"/>
  <c r="B9" i="12" a="1"/>
  <c r="B12" i="12" a="1"/>
  <c r="B16" i="12" a="1"/>
  <c r="B26" i="12" a="1"/>
  <c r="B3" i="12" a="1"/>
  <c r="B21" i="12" a="1"/>
  <c r="B19" i="12" a="1"/>
  <c r="B28" i="12" a="1"/>
  <c r="B11" i="12" a="1"/>
  <c r="B32" i="12" a="1"/>
  <c r="B18" i="12" a="1"/>
  <c r="B13" i="12" a="1"/>
  <c r="B25" i="12" a="1"/>
  <c r="B10" i="12" a="1"/>
  <c r="B15" i="12" a="1"/>
  <c r="B4" i="12" a="1"/>
  <c r="B5" i="12" a="1"/>
  <c r="B14" i="12" a="1"/>
  <c r="B23" i="12" a="1"/>
  <c r="B8" i="12" a="1"/>
  <c r="B31" i="12" a="1"/>
  <c r="B17" i="12" a="1"/>
  <c r="B22" i="12" a="1"/>
  <c r="B29" i="12" a="1"/>
  <c r="B20" i="12" a="1"/>
  <c r="D31" i="40" a="1"/>
  <c r="B26" i="62" l="1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1" i="40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D6" i="40" a="1"/>
  <c r="D6" i="40" l="1"/>
  <c r="D5" i="40" a="1"/>
  <c r="D5" i="40" l="1"/>
  <c r="D4" i="40" a="1"/>
  <c r="D4" i="40" l="1"/>
  <c r="D3" i="40" a="1"/>
  <c r="D3" i="40" l="1"/>
  <c r="I1" i="40"/>
  <c r="H1" i="40"/>
  <c r="G1" i="40"/>
  <c r="F1" i="40"/>
  <c r="E1" i="40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B34" i="65" a="1"/>
  <c r="C22" i="40" a="1"/>
  <c r="C13" i="40" a="1"/>
  <c r="C5" i="40" a="1"/>
  <c r="C31" i="40" a="1"/>
  <c r="C23" i="40" a="1"/>
  <c r="C20" i="40" a="1"/>
  <c r="C18" i="40" a="1"/>
  <c r="C21" i="40" a="1"/>
  <c r="C8" i="40" a="1"/>
  <c r="C6" i="40" a="1"/>
  <c r="C3" i="40" a="1"/>
  <c r="C7" i="40" a="1"/>
  <c r="C24" i="40" a="1"/>
  <c r="C11" i="40" a="1"/>
  <c r="C28" i="40" a="1"/>
  <c r="C12" i="40" a="1"/>
  <c r="C9" i="40" a="1"/>
  <c r="C17" i="40" a="1"/>
  <c r="C15" i="40" a="1"/>
  <c r="C30" i="40" a="1"/>
  <c r="C4" i="40" a="1"/>
  <c r="C14" i="40" a="1"/>
  <c r="C25" i="40" a="1"/>
  <c r="C27" i="40" a="1"/>
  <c r="C29" i="40" a="1"/>
  <c r="C19" i="40" a="1"/>
  <c r="C16" i="40" a="1"/>
  <c r="C10" i="40" a="1"/>
  <c r="C26" i="40" a="1"/>
  <c r="C6" i="40" l="1"/>
  <c r="C29" i="40"/>
  <c r="C21" i="40"/>
  <c r="C17" i="40"/>
  <c r="C13" i="40"/>
  <c r="C9" i="40"/>
  <c r="C5" i="40"/>
  <c r="C30" i="40"/>
  <c r="C14" i="40"/>
  <c r="C25" i="40"/>
  <c r="C26" i="40"/>
  <c r="C18" i="40"/>
  <c r="C24" i="40"/>
  <c r="C20" i="40"/>
  <c r="C16" i="40"/>
  <c r="C12" i="40"/>
  <c r="C8" i="40"/>
  <c r="C4" i="40"/>
  <c r="C10" i="40"/>
  <c r="C28" i="40"/>
  <c r="C22" i="40"/>
  <c r="C31" i="40"/>
  <c r="C27" i="40"/>
  <c r="C23" i="40"/>
  <c r="C19" i="40"/>
  <c r="C15" i="40"/>
  <c r="C11" i="40"/>
  <c r="C7" i="40"/>
  <c r="C3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H19" i="13" s="1"/>
  <c r="E20" i="13"/>
  <c r="H20" i="13" s="1"/>
  <c r="E21" i="13"/>
  <c r="H21" i="13" s="1"/>
  <c r="E22" i="13"/>
  <c r="E23" i="13"/>
  <c r="H23" i="13" s="1"/>
  <c r="E3" i="13"/>
  <c r="H3" i="13" s="1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H12" i="13" l="1"/>
  <c r="H4" i="13"/>
  <c r="H25" i="13"/>
  <c r="H11" i="13"/>
  <c r="H32" i="13"/>
  <c r="H24" i="13"/>
  <c r="H18" i="13"/>
  <c r="H10" i="13"/>
  <c r="H31" i="13"/>
  <c r="H17" i="13"/>
  <c r="H9" i="13"/>
  <c r="H30" i="13"/>
  <c r="H16" i="13"/>
  <c r="H8" i="13"/>
  <c r="H29" i="13"/>
  <c r="H15" i="13"/>
  <c r="H7" i="13"/>
  <c r="H28" i="13"/>
  <c r="H22" i="13"/>
  <c r="H14" i="13"/>
  <c r="H6" i="13"/>
  <c r="H27" i="13"/>
  <c r="H13" i="13"/>
  <c r="H5" i="13"/>
  <c r="H26" i="13"/>
  <c r="Q13" i="65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I1" i="12"/>
  <c r="H1" i="12"/>
  <c r="G1" i="12"/>
  <c r="F32" i="12" a="1"/>
  <c r="AZ15" i="63" l="1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F32" i="12"/>
  <c r="BJ9" i="64" l="1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E32" i="12" a="1"/>
  <c r="BC8" i="63" l="1" a="1"/>
  <c r="BC8" i="63" s="1"/>
  <c r="C8" i="62" s="1"/>
  <c r="BC3" i="63" a="1"/>
  <c r="BC3" i="63" s="1"/>
  <c r="C3" i="62" s="1"/>
  <c r="BM26" i="64" a="1"/>
  <c r="BM26" i="64" s="1"/>
  <c r="D24" i="62" s="1"/>
  <c r="BM9" i="64" a="1"/>
  <c r="BM9" i="64" s="1"/>
  <c r="D7" i="62" s="1"/>
  <c r="BM10" i="64" a="1"/>
  <c r="BM10" i="64" s="1"/>
  <c r="D8" i="62" s="1"/>
  <c r="BM14" i="64" a="1"/>
  <c r="BM14" i="64" s="1"/>
  <c r="D12" i="62" s="1"/>
  <c r="BM20" i="64" a="1"/>
  <c r="BM20" i="64" s="1"/>
  <c r="D18" i="62" s="1"/>
  <c r="BC9" i="63" a="1"/>
  <c r="BC9" i="63" s="1"/>
  <c r="C9" i="62" s="1"/>
  <c r="BC10" i="63" a="1"/>
  <c r="BC10" i="63" s="1"/>
  <c r="C10" i="62" s="1"/>
  <c r="BC22" i="63" a="1"/>
  <c r="BC22" i="63" s="1"/>
  <c r="C22" i="62" s="1"/>
  <c r="BC32" i="63" a="1"/>
  <c r="BC32" i="63" s="1"/>
  <c r="C32" i="62" s="1"/>
  <c r="BC6" i="63" a="1"/>
  <c r="BC6" i="63" s="1"/>
  <c r="C6" i="62" s="1"/>
  <c r="BC24" i="63" a="1"/>
  <c r="BC24" i="63" s="1"/>
  <c r="BM7" i="64" a="1"/>
  <c r="BM7" i="64" s="1"/>
  <c r="D5" i="62" s="1"/>
  <c r="BM22" i="64" a="1"/>
  <c r="BM22" i="64" s="1"/>
  <c r="D20" i="62" s="1"/>
  <c r="BM28" i="64" a="1"/>
  <c r="BM28" i="64" s="1"/>
  <c r="D26" i="62" s="1"/>
  <c r="BM23" i="64" a="1"/>
  <c r="BM23" i="64" s="1"/>
  <c r="D21" i="62" s="1"/>
  <c r="BM27" i="64" a="1"/>
  <c r="BM27" i="64" s="1"/>
  <c r="D25" i="62" s="1"/>
  <c r="BM19" i="64" a="1"/>
  <c r="BM19" i="64" s="1"/>
  <c r="D17" i="62" s="1"/>
  <c r="BM32" i="64" a="1"/>
  <c r="BM32" i="64" s="1"/>
  <c r="D30" i="62" s="1"/>
  <c r="BM12" i="64" a="1"/>
  <c r="BM12" i="64" s="1"/>
  <c r="D10" i="62" s="1"/>
  <c r="BM33" i="64" a="1"/>
  <c r="BM33" i="64" s="1"/>
  <c r="D31" i="62" s="1"/>
  <c r="BM6" i="64" a="1"/>
  <c r="BM6" i="64" s="1"/>
  <c r="D4" i="62" s="1"/>
  <c r="BC11" i="63" a="1"/>
  <c r="BC11" i="63" s="1"/>
  <c r="C11" i="62" s="1"/>
  <c r="BM24" i="64" a="1"/>
  <c r="BM24" i="64" s="1"/>
  <c r="D22" i="62" s="1"/>
  <c r="BM34" i="64" a="1"/>
  <c r="BM34" i="64" s="1"/>
  <c r="D32" i="62" s="1"/>
  <c r="BM18" i="64" a="1"/>
  <c r="BM18" i="64" s="1"/>
  <c r="D16" i="62" s="1"/>
  <c r="BM15" i="64" a="1"/>
  <c r="BM15" i="64" s="1"/>
  <c r="D13" i="62" s="1"/>
  <c r="BM13" i="64" a="1"/>
  <c r="BM13" i="64" s="1"/>
  <c r="D11" i="62" s="1"/>
  <c r="BM25" i="64" a="1"/>
  <c r="BM25" i="64" s="1"/>
  <c r="D23" i="62" s="1"/>
  <c r="BM29" i="64" a="1"/>
  <c r="BM29" i="64" s="1"/>
  <c r="D27" i="62" s="1"/>
  <c r="BC18" i="63" a="1"/>
  <c r="BC18" i="63" s="1"/>
  <c r="C18" i="62" s="1"/>
  <c r="BC25" i="63" a="1"/>
  <c r="BC25" i="63" s="1"/>
  <c r="BC12" i="63" a="1"/>
  <c r="BC12" i="63" s="1"/>
  <c r="C12" i="62" s="1"/>
  <c r="BC13" i="63" a="1"/>
  <c r="BC13" i="63" s="1"/>
  <c r="C13" i="62" s="1"/>
  <c r="BC23" i="63" a="1"/>
  <c r="BC23" i="63" s="1"/>
  <c r="C23" i="62" s="1"/>
  <c r="BC21" i="63" a="1"/>
  <c r="BC21" i="63" s="1"/>
  <c r="C21" i="62" s="1"/>
  <c r="BC30" i="63" a="1"/>
  <c r="BC30" i="63" s="1"/>
  <c r="C30" i="62" s="1"/>
  <c r="BC4" i="63" a="1"/>
  <c r="BC4" i="63" s="1"/>
  <c r="BC20" i="63" a="1"/>
  <c r="BC20" i="63" s="1"/>
  <c r="C20" i="62" s="1"/>
  <c r="BC19" i="63" a="1"/>
  <c r="BC19" i="63" s="1"/>
  <c r="C19" i="62" s="1"/>
  <c r="BC29" i="63" a="1"/>
  <c r="BC29" i="63" s="1"/>
  <c r="C29" i="62" s="1"/>
  <c r="BC5" i="63" a="1"/>
  <c r="BC5" i="63" s="1"/>
  <c r="C5" i="62" s="1"/>
  <c r="BC28" i="63" a="1"/>
  <c r="BC28" i="63" s="1"/>
  <c r="C28" i="62" s="1"/>
  <c r="BC27" i="63" a="1"/>
  <c r="BC27" i="63" s="1"/>
  <c r="C27" i="62" s="1"/>
  <c r="BC14" i="63" a="1"/>
  <c r="BC14" i="63" s="1"/>
  <c r="C14" i="62" s="1"/>
  <c r="BC31" i="63" a="1"/>
  <c r="BC31" i="63" s="1"/>
  <c r="BC17" i="63" a="1"/>
  <c r="BC17" i="63" s="1"/>
  <c r="BC7" i="63" a="1"/>
  <c r="BC7" i="63" s="1"/>
  <c r="C7" i="62" s="1"/>
  <c r="BC26" i="63" a="1"/>
  <c r="BC26" i="63" s="1"/>
  <c r="C26" i="62" s="1"/>
  <c r="BC16" i="63" a="1"/>
  <c r="BC16" i="63" s="1"/>
  <c r="BC15" i="63" a="1"/>
  <c r="BC15" i="63" s="1"/>
  <c r="C15" i="62" s="1"/>
  <c r="BM16" i="64" a="1"/>
  <c r="BM16" i="64" s="1"/>
  <c r="D14" i="62" s="1"/>
  <c r="BM31" i="64" a="1"/>
  <c r="BM31" i="64" s="1"/>
  <c r="D29" i="62" s="1"/>
  <c r="BM5" i="64" a="1"/>
  <c r="BM5" i="64" s="1"/>
  <c r="D3" i="62" s="1"/>
  <c r="BM11" i="64" a="1"/>
  <c r="BM11" i="64" s="1"/>
  <c r="D9" i="62" s="1"/>
  <c r="BM8" i="64" a="1"/>
  <c r="BM8" i="64" s="1"/>
  <c r="D6" i="62" s="1"/>
  <c r="BM30" i="64" a="1"/>
  <c r="BM30" i="64" s="1"/>
  <c r="D28" i="62" s="1"/>
  <c r="BM17" i="64" a="1"/>
  <c r="BM17" i="64" s="1"/>
  <c r="D15" i="62" s="1"/>
  <c r="BM21" i="64" a="1"/>
  <c r="BM21" i="64" s="1"/>
  <c r="D19" i="62" s="1"/>
  <c r="E32" i="12"/>
  <c r="D32" i="12" a="1"/>
  <c r="F16" i="62" l="1"/>
  <c r="C16" i="62"/>
  <c r="F17" i="62"/>
  <c r="C17" i="62"/>
  <c r="F31" i="62"/>
  <c r="C31" i="62"/>
  <c r="F4" i="62"/>
  <c r="C4" i="62"/>
  <c r="C25" i="62"/>
  <c r="F25" i="62" s="1"/>
  <c r="F24" i="62"/>
  <c r="C24" i="62"/>
  <c r="F12" i="62"/>
  <c r="F20" i="62"/>
  <c r="F18" i="62"/>
  <c r="F11" i="62"/>
  <c r="F27" i="62"/>
  <c r="F21" i="62"/>
  <c r="F23" i="62"/>
  <c r="F5" i="62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F19" i="62"/>
  <c r="D32" i="12"/>
  <c r="C32" i="12" a="1"/>
  <c r="G3" i="62" l="1" a="1"/>
  <c r="G3" i="62" s="1"/>
  <c r="G4" i="62" a="1"/>
  <c r="G4" i="62" s="1"/>
  <c r="G12" i="62" a="1"/>
  <c r="G12" i="62" s="1"/>
  <c r="G20" i="62" a="1"/>
  <c r="G20" i="62" s="1"/>
  <c r="G29" i="62" a="1"/>
  <c r="G29" i="62" s="1"/>
  <c r="G5" i="62" a="1"/>
  <c r="G5" i="62" s="1"/>
  <c r="G13" i="62" a="1"/>
  <c r="G13" i="62" s="1"/>
  <c r="G21" i="62" a="1"/>
  <c r="G21" i="62" s="1"/>
  <c r="G6" i="62" a="1"/>
  <c r="G6" i="62" s="1"/>
  <c r="G14" i="62" a="1"/>
  <c r="G14" i="62" s="1"/>
  <c r="G22" i="62" a="1"/>
  <c r="G22" i="62" s="1"/>
  <c r="G30" i="62" a="1"/>
  <c r="G30" i="62" s="1"/>
  <c r="G7" i="62" a="1"/>
  <c r="G7" i="62" s="1"/>
  <c r="G15" i="62" a="1"/>
  <c r="G15" i="62" s="1"/>
  <c r="G23" i="62" a="1"/>
  <c r="G23" i="62" s="1"/>
  <c r="G8" i="62" a="1"/>
  <c r="G8" i="62" s="1"/>
  <c r="G16" i="62" a="1"/>
  <c r="G16" i="62" s="1"/>
  <c r="G24" i="62" a="1"/>
  <c r="G24" i="62" s="1"/>
  <c r="G32" i="62" a="1"/>
  <c r="G32" i="62" s="1"/>
  <c r="G9" i="62" a="1"/>
  <c r="G9" i="62" s="1"/>
  <c r="G17" i="62" a="1"/>
  <c r="G17" i="62" s="1"/>
  <c r="G25" i="62" a="1"/>
  <c r="G25" i="62" s="1"/>
  <c r="G10" i="62" a="1"/>
  <c r="G10" i="62" s="1"/>
  <c r="G18" i="62" a="1"/>
  <c r="G18" i="62" s="1"/>
  <c r="I17" i="40" s="1"/>
  <c r="G26" i="62" a="1"/>
  <c r="G26" i="62" s="1"/>
  <c r="I25" i="40" s="1"/>
  <c r="G11" i="62" a="1"/>
  <c r="G11" i="62" s="1"/>
  <c r="I10" i="40" s="1"/>
  <c r="G19" i="62" a="1"/>
  <c r="G19" i="62" s="1"/>
  <c r="I18" i="40" s="1"/>
  <c r="G27" i="62" a="1"/>
  <c r="G27" i="62" s="1"/>
  <c r="I26" i="40" s="1"/>
  <c r="G28" i="62" a="1"/>
  <c r="G28" i="62" s="1"/>
  <c r="I27" i="40" s="1"/>
  <c r="G31" i="62" a="1"/>
  <c r="G31" i="62" s="1"/>
  <c r="I30" i="40" s="1"/>
  <c r="I29" i="40"/>
  <c r="I15" i="40"/>
  <c r="I23" i="40"/>
  <c r="I4" i="40"/>
  <c r="I28" i="40"/>
  <c r="I24" i="40"/>
  <c r="I5" i="40"/>
  <c r="I19" i="40"/>
  <c r="I16" i="40"/>
  <c r="I13" i="40"/>
  <c r="I8" i="40"/>
  <c r="I12" i="40"/>
  <c r="I9" i="40"/>
  <c r="I6" i="40"/>
  <c r="I31" i="40"/>
  <c r="I11" i="40"/>
  <c r="I14" i="40"/>
  <c r="I21" i="40"/>
  <c r="I22" i="40"/>
  <c r="I20" i="40"/>
  <c r="I3" i="40"/>
  <c r="I7" i="40"/>
  <c r="C32" i="12"/>
  <c r="F31" i="12" a="1"/>
  <c r="F31" i="12" l="1"/>
  <c r="F4" i="39" l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AE2" i="61" a="1"/>
  <c r="E31" i="12" a="1"/>
  <c r="D31" i="12" a="1"/>
  <c r="C31" i="12" a="1"/>
  <c r="F30" i="12" a="1"/>
  <c r="E30" i="12" a="1"/>
  <c r="D30" i="12" a="1"/>
  <c r="C30" i="12" a="1"/>
  <c r="F29" i="12" a="1"/>
  <c r="E29" i="12" a="1"/>
  <c r="D29" i="12" a="1"/>
  <c r="C29" i="12" a="1"/>
  <c r="F28" i="12" a="1"/>
  <c r="E28" i="12" a="1"/>
  <c r="D28" i="12" a="1"/>
  <c r="C28" i="12" a="1"/>
  <c r="F27" i="12" a="1"/>
  <c r="E27" i="12" a="1"/>
  <c r="D27" i="12" a="1"/>
  <c r="C27" i="12" a="1"/>
  <c r="F26" i="12" a="1"/>
  <c r="E26" i="12" a="1"/>
  <c r="D26" i="12" a="1"/>
  <c r="C26" i="12" a="1"/>
  <c r="F25" i="12" a="1"/>
  <c r="E25" i="12" a="1"/>
  <c r="D25" i="12" a="1"/>
  <c r="C25" i="12" a="1"/>
  <c r="F24" i="12" a="1"/>
  <c r="E24" i="12" a="1"/>
  <c r="D24" i="12" a="1"/>
  <c r="C24" i="12" a="1"/>
  <c r="F23" i="12" a="1"/>
  <c r="E23" i="12" a="1"/>
  <c r="D23" i="12" a="1"/>
  <c r="C23" i="12" a="1"/>
  <c r="F22" i="12" a="1"/>
  <c r="E22" i="12" a="1"/>
  <c r="D22" i="12" a="1"/>
  <c r="C22" i="12" a="1"/>
  <c r="F21" i="12" a="1"/>
  <c r="E21" i="12" a="1"/>
  <c r="D21" i="12" a="1"/>
  <c r="C21" i="12" a="1"/>
  <c r="F20" i="12" a="1"/>
  <c r="E20" i="12" a="1"/>
  <c r="D20" i="12" a="1"/>
  <c r="C20" i="12" a="1"/>
  <c r="F19" i="12" a="1"/>
  <c r="E19" i="12" a="1"/>
  <c r="D19" i="12" a="1"/>
  <c r="C19" i="12" a="1"/>
  <c r="F18" i="12" a="1"/>
  <c r="E18" i="12" a="1"/>
  <c r="D18" i="12" a="1"/>
  <c r="C18" i="12" a="1"/>
  <c r="F17" i="12" a="1"/>
  <c r="E17" i="12" a="1"/>
  <c r="D17" i="12" a="1"/>
  <c r="C17" i="12" a="1"/>
  <c r="F16" i="12" a="1"/>
  <c r="E16" i="12" a="1"/>
  <c r="D16" i="12" a="1"/>
  <c r="C16" i="12" a="1"/>
  <c r="F15" i="12" a="1"/>
  <c r="E15" i="12" a="1"/>
  <c r="D15" i="12" a="1"/>
  <c r="C15" i="12" a="1"/>
  <c r="F14" i="12" a="1"/>
  <c r="E14" i="12" a="1"/>
  <c r="D14" i="12" a="1"/>
  <c r="C14" i="12" a="1"/>
  <c r="F13" i="12" a="1"/>
  <c r="E13" i="12" a="1"/>
  <c r="D13" i="12" a="1"/>
  <c r="C13" i="12" a="1"/>
  <c r="F12" i="12" a="1"/>
  <c r="E12" i="12" a="1"/>
  <c r="D12" i="12" a="1"/>
  <c r="C12" i="12" a="1"/>
  <c r="F11" i="12" a="1"/>
  <c r="E11" i="12" a="1"/>
  <c r="D11" i="12" a="1"/>
  <c r="C11" i="12" a="1"/>
  <c r="F10" i="12" a="1"/>
  <c r="E10" i="12" a="1"/>
  <c r="D10" i="12" a="1"/>
  <c r="C10" i="12" a="1"/>
  <c r="F9" i="12" a="1"/>
  <c r="E9" i="12" a="1"/>
  <c r="D9" i="12" a="1"/>
  <c r="C9" i="12" a="1"/>
  <c r="F8" i="12" a="1"/>
  <c r="E8" i="12" a="1"/>
  <c r="D8" i="12" a="1"/>
  <c r="C8" i="12" a="1"/>
  <c r="F7" i="12" a="1"/>
  <c r="E7" i="12" a="1"/>
  <c r="D7" i="12" a="1"/>
  <c r="C7" i="12" a="1"/>
  <c r="F6" i="12" a="1"/>
  <c r="E6" i="12" a="1"/>
  <c r="D6" i="12" a="1"/>
  <c r="C6" i="12" a="1"/>
  <c r="F5" i="12" a="1"/>
  <c r="E5" i="12" a="1"/>
  <c r="D5" i="12" a="1"/>
  <c r="C5" i="12" a="1"/>
  <c r="F4" i="12" a="1"/>
  <c r="E4" i="12" a="1"/>
  <c r="D4" i="12" a="1"/>
  <c r="C4" i="12" a="1"/>
  <c r="F3" i="12" a="1"/>
  <c r="E3" i="12" a="1"/>
  <c r="D3" i="12" a="1"/>
  <c r="C3" i="12" a="1"/>
  <c r="C3" i="12" l="1"/>
  <c r="D3" i="12"/>
  <c r="E3" i="12"/>
  <c r="F3" i="12"/>
  <c r="C4" i="12"/>
  <c r="D4" i="12"/>
  <c r="E4" i="12"/>
  <c r="F4" i="12"/>
  <c r="C5" i="12"/>
  <c r="D5" i="12"/>
  <c r="E5" i="12"/>
  <c r="F5" i="12"/>
  <c r="C6" i="12"/>
  <c r="D6" i="12"/>
  <c r="E6" i="12"/>
  <c r="F6" i="12"/>
  <c r="C7" i="12"/>
  <c r="D7" i="12"/>
  <c r="E7" i="12"/>
  <c r="F7" i="12"/>
  <c r="C8" i="12"/>
  <c r="D8" i="12"/>
  <c r="E8" i="12"/>
  <c r="F8" i="12"/>
  <c r="C9" i="12"/>
  <c r="D9" i="12"/>
  <c r="E9" i="12"/>
  <c r="F9" i="12"/>
  <c r="C10" i="12"/>
  <c r="D10" i="12"/>
  <c r="E10" i="12"/>
  <c r="F10" i="12"/>
  <c r="C11" i="12"/>
  <c r="D11" i="12"/>
  <c r="E11" i="12"/>
  <c r="F11" i="12"/>
  <c r="C12" i="12"/>
  <c r="D12" i="12"/>
  <c r="E12" i="12"/>
  <c r="F12" i="12"/>
  <c r="C13" i="12"/>
  <c r="D13" i="12"/>
  <c r="E13" i="12"/>
  <c r="F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F23" i="12"/>
  <c r="C24" i="12"/>
  <c r="D24" i="12"/>
  <c r="E24" i="12"/>
  <c r="F24" i="12"/>
  <c r="C25" i="12"/>
  <c r="D25" i="12"/>
  <c r="E25" i="12"/>
  <c r="F25" i="12"/>
  <c r="C26" i="12"/>
  <c r="D26" i="12"/>
  <c r="E26" i="12"/>
  <c r="F26" i="12"/>
  <c r="C27" i="12"/>
  <c r="D27" i="12"/>
  <c r="E27" i="12"/>
  <c r="F27" i="12"/>
  <c r="C28" i="12"/>
  <c r="D28" i="12"/>
  <c r="E28" i="12"/>
  <c r="F28" i="12"/>
  <c r="C29" i="12"/>
  <c r="D29" i="12"/>
  <c r="E29" i="12"/>
  <c r="F29" i="12"/>
  <c r="C30" i="12"/>
  <c r="D30" i="12"/>
  <c r="E30" i="12"/>
  <c r="F30" i="12"/>
  <c r="C31" i="12"/>
  <c r="D31" i="12"/>
  <c r="E31" i="12"/>
  <c r="AE2" i="61"/>
  <c r="AD2" i="61" a="1"/>
  <c r="H18" i="12" l="1" a="1"/>
  <c r="H18" i="12" s="1"/>
  <c r="H20" i="12" a="1"/>
  <c r="H20" i="12" s="1"/>
  <c r="H22" i="12" a="1"/>
  <c r="H22" i="12" s="1"/>
  <c r="H25" i="12" a="1"/>
  <c r="H25" i="12" s="1"/>
  <c r="H27" i="12" a="1"/>
  <c r="H27" i="12" s="1"/>
  <c r="H29" i="12" a="1"/>
  <c r="H29" i="12" s="1"/>
  <c r="H19" i="12" a="1"/>
  <c r="H19" i="12" s="1"/>
  <c r="H4" i="12" a="1"/>
  <c r="H4" i="12" s="1"/>
  <c r="H8" i="12" a="1"/>
  <c r="H8" i="12" s="1"/>
  <c r="H15" i="12" a="1"/>
  <c r="H15" i="12" s="1"/>
  <c r="H31" i="12" a="1"/>
  <c r="H31" i="12" s="1"/>
  <c r="H26" i="12" a="1"/>
  <c r="H26" i="12" s="1"/>
  <c r="H30" i="12" a="1"/>
  <c r="H30" i="12" s="1"/>
  <c r="H32" i="12" a="1"/>
  <c r="H32" i="12" s="1"/>
  <c r="H13" i="12" a="1"/>
  <c r="H13" i="12" s="1"/>
  <c r="H5" i="12" a="1"/>
  <c r="H5" i="12" s="1"/>
  <c r="H24" i="12" a="1"/>
  <c r="H24" i="12" s="1"/>
  <c r="H14" i="12" a="1"/>
  <c r="H14" i="12" s="1"/>
  <c r="H17" i="12" a="1"/>
  <c r="H17" i="12" s="1"/>
  <c r="H21" i="12" a="1"/>
  <c r="H21" i="12" s="1"/>
  <c r="H28" i="12" a="1"/>
  <c r="H28" i="12" s="1"/>
  <c r="H7" i="12" a="1"/>
  <c r="H7" i="12" s="1"/>
  <c r="H23" i="12" a="1"/>
  <c r="H23" i="12" s="1"/>
  <c r="H9" i="12" a="1"/>
  <c r="H9" i="12" s="1"/>
  <c r="H10" i="12" a="1"/>
  <c r="H10" i="12" s="1"/>
  <c r="H3" i="12" a="1"/>
  <c r="H3" i="12" s="1"/>
  <c r="H12" i="12" a="1"/>
  <c r="H12" i="12" s="1"/>
  <c r="H16" i="12" a="1"/>
  <c r="H16" i="12" s="1"/>
  <c r="H6" i="12" a="1"/>
  <c r="H6" i="12" s="1"/>
  <c r="H11" i="12" a="1"/>
  <c r="H11" i="12" s="1"/>
  <c r="G5" i="12" a="1"/>
  <c r="G5" i="12" s="1"/>
  <c r="G8" i="12" a="1"/>
  <c r="G8" i="12" s="1"/>
  <c r="G15" i="12" a="1"/>
  <c r="G15" i="12" s="1"/>
  <c r="G24" i="12" a="1"/>
  <c r="G24" i="12" s="1"/>
  <c r="G31" i="12" a="1"/>
  <c r="G31" i="12" s="1"/>
  <c r="G9" i="12" a="1"/>
  <c r="G9" i="12" s="1"/>
  <c r="G10" i="12" a="1"/>
  <c r="G10" i="12" s="1"/>
  <c r="G16" i="12" a="1"/>
  <c r="G16" i="12" s="1"/>
  <c r="G23" i="12" a="1"/>
  <c r="G23" i="12" s="1"/>
  <c r="G13" i="12" a="1"/>
  <c r="G13" i="12" s="1"/>
  <c r="G18" i="12" a="1"/>
  <c r="G18" i="12" s="1"/>
  <c r="G25" i="12" a="1"/>
  <c r="G25" i="12" s="1"/>
  <c r="G27" i="12" a="1"/>
  <c r="G27" i="12" s="1"/>
  <c r="G12" i="12" a="1"/>
  <c r="G12" i="12" s="1"/>
  <c r="G17" i="12" a="1"/>
  <c r="G17" i="12" s="1"/>
  <c r="G26" i="12" a="1"/>
  <c r="G26" i="12" s="1"/>
  <c r="G28" i="12" a="1"/>
  <c r="G28" i="12" s="1"/>
  <c r="G3" i="12" a="1"/>
  <c r="G3" i="12" s="1"/>
  <c r="G6" i="12" a="1"/>
  <c r="G6" i="12" s="1"/>
  <c r="G20" i="12" a="1"/>
  <c r="G20" i="12" s="1"/>
  <c r="G7" i="12" a="1"/>
  <c r="G7" i="12" s="1"/>
  <c r="G14" i="12" a="1"/>
  <c r="G14" i="12" s="1"/>
  <c r="G19" i="12" a="1"/>
  <c r="G19" i="12" s="1"/>
  <c r="G21" i="12" a="1"/>
  <c r="G21" i="12" s="1"/>
  <c r="G30" i="12" a="1"/>
  <c r="G30" i="12" s="1"/>
  <c r="G32" i="12" a="1"/>
  <c r="G32" i="12" s="1"/>
  <c r="G4" i="12" a="1"/>
  <c r="G4" i="12" s="1"/>
  <c r="G11" i="12" a="1"/>
  <c r="G11" i="12" s="1"/>
  <c r="J11" i="12" s="1"/>
  <c r="G22" i="12" a="1"/>
  <c r="G22" i="12" s="1"/>
  <c r="G29" i="12" a="1"/>
  <c r="G29" i="12" s="1"/>
  <c r="I9" i="12" a="1"/>
  <c r="I9" i="12" s="1"/>
  <c r="I11" i="12" a="1"/>
  <c r="I11" i="12" s="1"/>
  <c r="I16" i="12" a="1"/>
  <c r="I16" i="12" s="1"/>
  <c r="I32" i="12" a="1"/>
  <c r="I32" i="12" s="1"/>
  <c r="I17" i="12" a="1"/>
  <c r="I17" i="12" s="1"/>
  <c r="I28" i="12" a="1"/>
  <c r="I28" i="12" s="1"/>
  <c r="I6" i="12" a="1"/>
  <c r="I6" i="12" s="1"/>
  <c r="I13" i="12" a="1"/>
  <c r="I13" i="12" s="1"/>
  <c r="I20" i="12" a="1"/>
  <c r="I20" i="12" s="1"/>
  <c r="I25" i="12" a="1"/>
  <c r="I25" i="12" s="1"/>
  <c r="I27" i="12" a="1"/>
  <c r="I27" i="12" s="1"/>
  <c r="I29" i="12" a="1"/>
  <c r="I29" i="12" s="1"/>
  <c r="I5" i="12" a="1"/>
  <c r="I5" i="12" s="1"/>
  <c r="I10" i="12" a="1"/>
  <c r="I10" i="12" s="1"/>
  <c r="I19" i="12" a="1"/>
  <c r="I19" i="12" s="1"/>
  <c r="I7" i="12" a="1"/>
  <c r="I7" i="12" s="1"/>
  <c r="I18" i="12" a="1"/>
  <c r="I18" i="12" s="1"/>
  <c r="I22" i="12" a="1"/>
  <c r="I22" i="12" s="1"/>
  <c r="I3" i="12" a="1"/>
  <c r="I3" i="12" s="1"/>
  <c r="I24" i="12" a="1"/>
  <c r="I24" i="12" s="1"/>
  <c r="I12" i="12" a="1"/>
  <c r="I12" i="12" s="1"/>
  <c r="I14" i="12" a="1"/>
  <c r="I14" i="12" s="1"/>
  <c r="I30" i="12" a="1"/>
  <c r="I30" i="12" s="1"/>
  <c r="I4" i="12" a="1"/>
  <c r="I4" i="12" s="1"/>
  <c r="I23" i="12" a="1"/>
  <c r="I23" i="12" s="1"/>
  <c r="I8" i="12" a="1"/>
  <c r="I8" i="12" s="1"/>
  <c r="I15" i="12" a="1"/>
  <c r="I15" i="12" s="1"/>
  <c r="I31" i="12" a="1"/>
  <c r="I31" i="12" s="1"/>
  <c r="I21" i="12" a="1"/>
  <c r="I21" i="12" s="1"/>
  <c r="I26" i="12" a="1"/>
  <c r="I26" i="12" s="1"/>
  <c r="AD2" i="61"/>
  <c r="AC2" i="61" a="1"/>
  <c r="J32" i="12" l="1"/>
  <c r="J3" i="12"/>
  <c r="J13" i="12"/>
  <c r="J8" i="12"/>
  <c r="J30" i="12"/>
  <c r="J28" i="12"/>
  <c r="J23" i="12"/>
  <c r="J5" i="12"/>
  <c r="J21" i="12"/>
  <c r="J26" i="12"/>
  <c r="J16" i="12"/>
  <c r="J19" i="12"/>
  <c r="J17" i="12"/>
  <c r="J10" i="12"/>
  <c r="J29" i="12"/>
  <c r="J14" i="12"/>
  <c r="J12" i="12"/>
  <c r="J9" i="12"/>
  <c r="J22" i="12"/>
  <c r="J7" i="12"/>
  <c r="J27" i="12"/>
  <c r="J31" i="12"/>
  <c r="J20" i="12"/>
  <c r="J25" i="12"/>
  <c r="J24" i="12"/>
  <c r="J4" i="12"/>
  <c r="J6" i="12"/>
  <c r="J18" i="12"/>
  <c r="J15" i="12"/>
  <c r="AC2" i="61"/>
  <c r="AB2" i="61" a="1"/>
  <c r="K5" i="12" l="1" a="1"/>
  <c r="K5" i="12" s="1"/>
  <c r="K8" i="12" a="1"/>
  <c r="K8" i="12" s="1"/>
  <c r="K24" i="12" a="1"/>
  <c r="K24" i="12" s="1"/>
  <c r="K9" i="12" a="1"/>
  <c r="K9" i="12" s="1"/>
  <c r="K22" i="12" a="1"/>
  <c r="K22" i="12" s="1"/>
  <c r="K17" i="12" a="1"/>
  <c r="K17" i="12" s="1"/>
  <c r="K14" i="12" a="1"/>
  <c r="K14" i="12" s="1"/>
  <c r="K3" i="12" a="1"/>
  <c r="K3" i="12" s="1"/>
  <c r="K16" i="12" a="1"/>
  <c r="K16" i="12" s="1"/>
  <c r="K28" i="12" a="1"/>
  <c r="K28" i="12" s="1"/>
  <c r="K4" i="12" a="1"/>
  <c r="K4" i="12" s="1"/>
  <c r="K20" i="12" a="1"/>
  <c r="K20" i="12" s="1"/>
  <c r="K10" i="12" a="1"/>
  <c r="K10" i="12" s="1"/>
  <c r="K26" i="12" a="1"/>
  <c r="K26" i="12" s="1"/>
  <c r="K21" i="12" a="1"/>
  <c r="K21" i="12" s="1"/>
  <c r="K29" i="12" a="1"/>
  <c r="K29" i="12" s="1"/>
  <c r="K27" i="12" a="1"/>
  <c r="K27" i="12" s="1"/>
  <c r="K31" i="12" a="1"/>
  <c r="K31" i="12" s="1"/>
  <c r="K12" i="12" a="1"/>
  <c r="K12" i="12" s="1"/>
  <c r="K30" i="12" a="1"/>
  <c r="K30" i="12" s="1"/>
  <c r="K11" i="12" a="1"/>
  <c r="K11" i="12" s="1"/>
  <c r="K6" i="12" a="1"/>
  <c r="K6" i="12" s="1"/>
  <c r="K19" i="12" a="1"/>
  <c r="K19" i="12" s="1"/>
  <c r="K32" i="12" a="1"/>
  <c r="K32" i="12" s="1"/>
  <c r="K13" i="12" a="1"/>
  <c r="K13" i="12" s="1"/>
  <c r="K23" i="12" a="1"/>
  <c r="K23" i="12" s="1"/>
  <c r="K18" i="12" a="1"/>
  <c r="K18" i="12" s="1"/>
  <c r="K15" i="12" a="1"/>
  <c r="K15" i="12" s="1"/>
  <c r="K7" i="12" a="1"/>
  <c r="K7" i="12" s="1"/>
  <c r="K25" i="12" a="1"/>
  <c r="K25" i="12" s="1"/>
  <c r="AB2" i="6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E2" i="18" l="1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K15" i="39" l="1"/>
  <c r="K14" i="39"/>
  <c r="K7" i="39"/>
  <c r="K12" i="39"/>
  <c r="K4" i="39"/>
  <c r="K6" i="39"/>
  <c r="K23" i="39"/>
  <c r="K32" i="39"/>
  <c r="K5" i="39"/>
  <c r="K31" i="39"/>
  <c r="K24" i="39"/>
  <c r="K21" i="39"/>
  <c r="K29" i="39"/>
  <c r="K18" i="39"/>
  <c r="K22" i="39"/>
  <c r="K16" i="39"/>
  <c r="K25" i="39"/>
  <c r="K10" i="39"/>
  <c r="K28" i="39"/>
  <c r="K13" i="39"/>
  <c r="K8" i="39"/>
  <c r="K30" i="39"/>
  <c r="K17" i="39"/>
  <c r="K9" i="39"/>
  <c r="K26" i="39"/>
  <c r="K19" i="39"/>
  <c r="K11" i="39"/>
  <c r="K27" i="39"/>
  <c r="K20" i="39"/>
  <c r="B32" i="39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I1" i="1" l="1"/>
  <c r="J1" i="1"/>
  <c r="K1" i="1"/>
  <c r="L1" i="1"/>
  <c r="H1" i="1"/>
  <c r="B32" i="1" l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N8" i="1" l="1" a="1"/>
  <c r="N8" i="1" s="1"/>
  <c r="N19" i="1" a="1"/>
  <c r="N19" i="1" s="1"/>
  <c r="N24" i="1" a="1"/>
  <c r="N24" i="1" s="1"/>
  <c r="N30" i="1" a="1"/>
  <c r="N30" i="1" s="1"/>
  <c r="N6" i="1" a="1"/>
  <c r="N6" i="1" s="1"/>
  <c r="N17" i="1" a="1"/>
  <c r="N17" i="1" s="1"/>
  <c r="N22" i="1" a="1"/>
  <c r="N22" i="1" s="1"/>
  <c r="N7" i="1" a="1"/>
  <c r="N7" i="1" s="1"/>
  <c r="N12" i="1" a="1"/>
  <c r="N12" i="1" s="1"/>
  <c r="N23" i="1" a="1"/>
  <c r="N23" i="1" s="1"/>
  <c r="N28" i="1" a="1"/>
  <c r="N28" i="1" s="1"/>
  <c r="N13" i="1" a="1"/>
  <c r="N13" i="1" s="1"/>
  <c r="N18" i="1" a="1"/>
  <c r="N18" i="1" s="1"/>
  <c r="N29" i="1" a="1"/>
  <c r="N29" i="1" s="1"/>
  <c r="N5" i="1" a="1"/>
  <c r="N5" i="1" s="1"/>
  <c r="N26" i="1" a="1"/>
  <c r="N26" i="1" s="1"/>
  <c r="N16" i="1" a="1"/>
  <c r="N16" i="1" s="1"/>
  <c r="N27" i="1" a="1"/>
  <c r="N27" i="1" s="1"/>
  <c r="N32" i="1" a="1"/>
  <c r="N32" i="1" s="1"/>
  <c r="N15" i="1" a="1"/>
  <c r="N15" i="1" s="1"/>
  <c r="N9" i="1" a="1"/>
  <c r="N9" i="1" s="1"/>
  <c r="N31" i="1" a="1"/>
  <c r="N31" i="1" s="1"/>
  <c r="N4" i="1" a="1"/>
  <c r="N4" i="1" s="1"/>
  <c r="N20" i="1" a="1"/>
  <c r="N20" i="1" s="1"/>
  <c r="N10" i="1" a="1"/>
  <c r="N10" i="1" s="1"/>
  <c r="N21" i="1" a="1"/>
  <c r="N21" i="1" s="1"/>
  <c r="N3" i="1" a="1"/>
  <c r="N3" i="1" s="1"/>
  <c r="N11" i="1" a="1"/>
  <c r="N11" i="1" s="1"/>
  <c r="N14" i="1" a="1"/>
  <c r="N14" i="1" s="1"/>
  <c r="N25" i="1" a="1"/>
  <c r="N25" i="1" s="1"/>
  <c r="E3" i="40"/>
  <c r="E4" i="40"/>
  <c r="E20" i="40"/>
  <c r="E31" i="40"/>
  <c r="E16" i="40"/>
  <c r="E19" i="40"/>
  <c r="E5" i="40"/>
  <c r="E10" i="40"/>
  <c r="E15" i="40"/>
  <c r="E21" i="40"/>
  <c r="E26" i="40"/>
  <c r="E9" i="40"/>
  <c r="E30" i="40"/>
  <c r="E6" i="40"/>
  <c r="E11" i="40"/>
  <c r="E17" i="40"/>
  <c r="E22" i="40"/>
  <c r="E27" i="40"/>
  <c r="E24" i="40"/>
  <c r="E14" i="40"/>
  <c r="E25" i="40"/>
  <c r="E12" i="40"/>
  <c r="E28" i="40"/>
  <c r="E7" i="40"/>
  <c r="E13" i="40"/>
  <c r="E18" i="40"/>
  <c r="E23" i="40"/>
  <c r="E29" i="40"/>
  <c r="E8" i="40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B134" i="5" l="1" a="1"/>
  <c r="B134" i="5" s="1"/>
  <c r="B130" i="5"/>
  <c r="B129" i="5"/>
  <c r="B127" i="5" a="1"/>
  <c r="B127" i="5" s="1"/>
  <c r="B126" i="5" a="1"/>
  <c r="B126" i="5" s="1"/>
  <c r="B140" i="15" l="1"/>
  <c r="K3" i="39" l="1"/>
  <c r="L7" i="39" s="1" a="1"/>
  <c r="L7" i="39" s="1"/>
  <c r="L6" i="39" l="1" a="1"/>
  <c r="L6" i="39" s="1"/>
  <c r="L31" i="39" a="1"/>
  <c r="L31" i="39" s="1"/>
  <c r="L14" i="39" a="1"/>
  <c r="L14" i="39" s="1"/>
  <c r="L19" i="39" a="1"/>
  <c r="L19" i="39" s="1"/>
  <c r="L25" i="39" a="1"/>
  <c r="L25" i="39" s="1"/>
  <c r="L29" i="39" a="1"/>
  <c r="L29" i="39" s="1"/>
  <c r="L24" i="39" a="1"/>
  <c r="L24" i="39" s="1"/>
  <c r="L11" i="39" a="1"/>
  <c r="L11" i="39" s="1"/>
  <c r="L26" i="39" a="1"/>
  <c r="L26" i="39" s="1"/>
  <c r="L17" i="39" a="1"/>
  <c r="L17" i="39" s="1"/>
  <c r="L27" i="39" a="1"/>
  <c r="L27" i="39" s="1"/>
  <c r="L4" i="39" a="1"/>
  <c r="L4" i="39" s="1"/>
  <c r="L32" i="39" a="1"/>
  <c r="L32" i="39" s="1"/>
  <c r="L15" i="39" a="1"/>
  <c r="L15" i="39" s="1"/>
  <c r="L3" i="39" a="1"/>
  <c r="L3" i="39" s="1"/>
  <c r="L13" i="39" a="1"/>
  <c r="L13" i="39" s="1"/>
  <c r="L5" i="39" a="1"/>
  <c r="L5" i="39" s="1"/>
  <c r="L8" i="39" a="1"/>
  <c r="L8" i="39" s="1"/>
  <c r="L9" i="39" a="1"/>
  <c r="L9" i="39" s="1"/>
  <c r="L28" i="39" a="1"/>
  <c r="L28" i="39" s="1"/>
  <c r="L21" i="39" a="1"/>
  <c r="L21" i="39" s="1"/>
  <c r="L10" i="39" a="1"/>
  <c r="L10" i="39" s="1"/>
  <c r="L22" i="39" a="1"/>
  <c r="L22" i="39" s="1"/>
  <c r="L23" i="39" a="1"/>
  <c r="L23" i="39" s="1"/>
  <c r="L20" i="39" a="1"/>
  <c r="L20" i="39" s="1"/>
  <c r="L12" i="39" a="1"/>
  <c r="L12" i="39" s="1"/>
  <c r="L16" i="39" a="1"/>
  <c r="L16" i="39" s="1"/>
  <c r="L30" i="39" a="1"/>
  <c r="L30" i="39" s="1"/>
  <c r="L18" i="39" a="1"/>
  <c r="L18" i="39" s="1"/>
  <c r="F19" i="40"/>
  <c r="F26" i="40"/>
  <c r="F31" i="40"/>
  <c r="F20" i="40"/>
  <c r="F22" i="40"/>
  <c r="F28" i="40"/>
  <c r="F27" i="40"/>
  <c r="F23" i="40"/>
  <c r="F24" i="40"/>
  <c r="F15" i="40"/>
  <c r="F29" i="40"/>
  <c r="F4" i="40"/>
  <c r="F18" i="40"/>
  <c r="F7" i="40"/>
  <c r="F9" i="40"/>
  <c r="F3" i="40"/>
  <c r="F17" i="40"/>
  <c r="F21" i="40"/>
  <c r="F12" i="40"/>
  <c r="F16" i="40"/>
  <c r="F30" i="40"/>
  <c r="F11" i="40"/>
  <c r="F5" i="40"/>
  <c r="F14" i="40"/>
  <c r="F8" i="40"/>
  <c r="F13" i="40"/>
  <c r="F6" i="40"/>
  <c r="F25" i="40"/>
  <c r="F10" i="40"/>
  <c r="B133" i="15" l="1"/>
  <c r="D3" i="13" s="1"/>
  <c r="G3" i="13" l="1"/>
  <c r="G9" i="13"/>
  <c r="G19" i="13"/>
  <c r="G21" i="13"/>
  <c r="G31" i="13"/>
  <c r="G17" i="13"/>
  <c r="G27" i="13"/>
  <c r="G29" i="13"/>
  <c r="G8" i="13"/>
  <c r="G32" i="13"/>
  <c r="G25" i="13"/>
  <c r="G4" i="13"/>
  <c r="G6" i="13"/>
  <c r="G16" i="13"/>
  <c r="G7" i="13"/>
  <c r="G12" i="13"/>
  <c r="G14" i="13"/>
  <c r="G24" i="13"/>
  <c r="G10" i="13"/>
  <c r="G20" i="13"/>
  <c r="G22" i="13"/>
  <c r="G18" i="13"/>
  <c r="G28" i="13"/>
  <c r="G30" i="13"/>
  <c r="G26" i="13"/>
  <c r="G5" i="13"/>
  <c r="G15" i="13"/>
  <c r="G11" i="13"/>
  <c r="G13" i="13"/>
  <c r="G23" i="13"/>
  <c r="B132" i="5"/>
  <c r="C3" i="13" s="1"/>
  <c r="F3" i="13" l="1"/>
  <c r="F19" i="13"/>
  <c r="F32" i="13"/>
  <c r="F21" i="13"/>
  <c r="F15" i="13"/>
  <c r="F22" i="13"/>
  <c r="F11" i="13"/>
  <c r="F28" i="13"/>
  <c r="F29" i="13"/>
  <c r="F20" i="13"/>
  <c r="F12" i="13"/>
  <c r="F9" i="13"/>
  <c r="F18" i="13"/>
  <c r="F24" i="13"/>
  <c r="F8" i="13"/>
  <c r="F6" i="13"/>
  <c r="F13" i="13"/>
  <c r="F26" i="13"/>
  <c r="F10" i="13"/>
  <c r="F31" i="13"/>
  <c r="F30" i="13"/>
  <c r="F14" i="13"/>
  <c r="F17" i="13"/>
  <c r="F23" i="13"/>
  <c r="F27" i="13"/>
  <c r="F16" i="13"/>
  <c r="F4" i="13"/>
  <c r="F7" i="13"/>
  <c r="F5" i="13"/>
  <c r="F25" i="13"/>
  <c r="I3" i="13"/>
  <c r="I26" i="13"/>
  <c r="I12" i="13"/>
  <c r="I24" i="13"/>
  <c r="I16" i="13"/>
  <c r="I17" i="13"/>
  <c r="I20" i="13"/>
  <c r="I7" i="13"/>
  <c r="I32" i="13"/>
  <c r="I11" i="13"/>
  <c r="I6" i="13"/>
  <c r="I23" i="13"/>
  <c r="I19" i="13"/>
  <c r="I13" i="13"/>
  <c r="I30" i="13"/>
  <c r="I28" i="13"/>
  <c r="I10" i="13"/>
  <c r="I27" i="13"/>
  <c r="I9" i="13"/>
  <c r="I18" i="13"/>
  <c r="I14" i="13"/>
  <c r="I5" i="13"/>
  <c r="I31" i="13"/>
  <c r="I22" i="13"/>
  <c r="I29" i="13"/>
  <c r="I25" i="13"/>
  <c r="I21" i="13"/>
  <c r="I15" i="13"/>
  <c r="I4" i="13"/>
  <c r="I8" i="13"/>
  <c r="J5" i="13" l="1" a="1"/>
  <c r="J5" i="13" s="1"/>
  <c r="J21" i="13" a="1"/>
  <c r="J21" i="13" s="1"/>
  <c r="J8" i="13" a="1"/>
  <c r="J8" i="13" s="1"/>
  <c r="J14" i="13" a="1"/>
  <c r="J14" i="13" s="1"/>
  <c r="J19" i="13" a="1"/>
  <c r="J19" i="13" s="1"/>
  <c r="J24" i="13" a="1"/>
  <c r="J24" i="13" s="1"/>
  <c r="J30" i="13" a="1"/>
  <c r="J30" i="13" s="1"/>
  <c r="J9" i="13" a="1"/>
  <c r="J9" i="13" s="1"/>
  <c r="J25" i="13" a="1"/>
  <c r="J25" i="13" s="1"/>
  <c r="J6" i="13" a="1"/>
  <c r="J6" i="13" s="1"/>
  <c r="J11" i="13" a="1"/>
  <c r="J11" i="13" s="1"/>
  <c r="J16" i="13" a="1"/>
  <c r="J16" i="13" s="1"/>
  <c r="J22" i="13" a="1"/>
  <c r="J22" i="13" s="1"/>
  <c r="J4" i="13" a="1"/>
  <c r="J4" i="13" s="1"/>
  <c r="J10" i="13" a="1"/>
  <c r="J10" i="13" s="1"/>
  <c r="J15" i="13" a="1"/>
  <c r="J15" i="13" s="1"/>
  <c r="J20" i="13" a="1"/>
  <c r="J20" i="13" s="1"/>
  <c r="J26" i="13" a="1"/>
  <c r="J26" i="13" s="1"/>
  <c r="J31" i="13" a="1"/>
  <c r="J31" i="13" s="1"/>
  <c r="J13" i="13" a="1"/>
  <c r="J13" i="13" s="1"/>
  <c r="J17" i="13" a="1"/>
  <c r="J17" i="13" s="1"/>
  <c r="J28" i="13" a="1"/>
  <c r="J28" i="13" s="1"/>
  <c r="J18" i="13" a="1"/>
  <c r="J18" i="13" s="1"/>
  <c r="J29" i="13" a="1"/>
  <c r="J29" i="13" s="1"/>
  <c r="J32" i="13" a="1"/>
  <c r="J32" i="13" s="1"/>
  <c r="J7" i="13" a="1"/>
  <c r="J7" i="13" s="1"/>
  <c r="J27" i="13" a="1"/>
  <c r="J27" i="13" s="1"/>
  <c r="J23" i="13" a="1"/>
  <c r="J23" i="13" s="1"/>
  <c r="J12" i="13" a="1"/>
  <c r="J12" i="13" s="1"/>
  <c r="H11" i="40"/>
  <c r="H29" i="40"/>
  <c r="H7" i="40"/>
  <c r="H14" i="40"/>
  <c r="H26" i="40"/>
  <c r="H25" i="40"/>
  <c r="H28" i="40"/>
  <c r="H17" i="40"/>
  <c r="H21" i="40"/>
  <c r="H13" i="40"/>
  <c r="H24" i="40"/>
  <c r="H31" i="40"/>
  <c r="H9" i="40"/>
  <c r="H30" i="40"/>
  <c r="H16" i="40"/>
  <c r="H4" i="40"/>
  <c r="H18" i="40"/>
  <c r="H5" i="40"/>
  <c r="H27" i="40"/>
  <c r="H12" i="40"/>
  <c r="H20" i="40"/>
  <c r="H15" i="40"/>
  <c r="H22" i="40"/>
  <c r="H19" i="40"/>
  <c r="H23" i="40"/>
  <c r="H8" i="40"/>
  <c r="H6" i="40"/>
  <c r="H3" i="40"/>
  <c r="H10" i="40"/>
  <c r="G3" i="40" l="1"/>
  <c r="J3" i="40" s="1"/>
  <c r="G17" i="40" l="1"/>
  <c r="J17" i="40" s="1"/>
  <c r="G21" i="40"/>
  <c r="J21" i="40" s="1"/>
  <c r="G25" i="40"/>
  <c r="J25" i="40" s="1"/>
  <c r="G12" i="40"/>
  <c r="J12" i="40" s="1"/>
  <c r="G16" i="40"/>
  <c r="J16" i="40" s="1"/>
  <c r="G20" i="40"/>
  <c r="J20" i="40" s="1"/>
  <c r="G24" i="40"/>
  <c r="J24" i="40" s="1"/>
  <c r="G6" i="40"/>
  <c r="J6" i="40" s="1"/>
  <c r="G10" i="40"/>
  <c r="J10" i="40" s="1"/>
  <c r="G14" i="40"/>
  <c r="J14" i="40" s="1"/>
  <c r="G18" i="40"/>
  <c r="J18" i="40" s="1"/>
  <c r="G23" i="40"/>
  <c r="J23" i="40" s="1"/>
  <c r="G5" i="40"/>
  <c r="J5" i="40" s="1"/>
  <c r="G9" i="40"/>
  <c r="J9" i="40" s="1"/>
  <c r="G13" i="40"/>
  <c r="J13" i="40" s="1"/>
  <c r="G27" i="40"/>
  <c r="J27" i="40" s="1"/>
  <c r="G7" i="40"/>
  <c r="J7" i="40" s="1"/>
  <c r="G4" i="40"/>
  <c r="J4" i="40" s="1"/>
  <c r="G8" i="40"/>
  <c r="J8" i="40" s="1"/>
  <c r="G11" i="40"/>
  <c r="J11" i="40" s="1"/>
  <c r="G30" i="40"/>
  <c r="J30" i="40" s="1"/>
  <c r="G28" i="40"/>
  <c r="J28" i="40" s="1"/>
  <c r="G29" i="40"/>
  <c r="J29" i="40" s="1"/>
  <c r="G15" i="40"/>
  <c r="J15" i="40" s="1"/>
  <c r="G19" i="40"/>
  <c r="J19" i="40" s="1"/>
  <c r="G22" i="40"/>
  <c r="J22" i="40" s="1"/>
  <c r="G26" i="40"/>
  <c r="J26" i="40" s="1"/>
  <c r="G31" i="40"/>
  <c r="J31" i="40" s="1"/>
  <c r="K31" i="40" l="1" a="1"/>
  <c r="K31" i="40" s="1"/>
  <c r="K24" i="40" a="1"/>
  <c r="K24" i="40" s="1"/>
  <c r="K25" i="40" a="1"/>
  <c r="K25" i="40" s="1"/>
  <c r="K27" i="40" a="1"/>
  <c r="K27" i="40" s="1"/>
  <c r="K6" i="40" a="1"/>
  <c r="K6" i="40" s="1"/>
  <c r="K5" i="40" a="1"/>
  <c r="K5" i="40" s="1"/>
  <c r="K4" i="40" a="1"/>
  <c r="K4" i="40" s="1"/>
  <c r="K14" i="40" a="1"/>
  <c r="K14" i="40" s="1"/>
  <c r="K10" i="40" a="1"/>
  <c r="K10" i="40" s="1"/>
  <c r="K12" i="40" a="1"/>
  <c r="K12" i="40" s="1"/>
  <c r="K22" i="40" a="1"/>
  <c r="K22" i="40" s="1"/>
  <c r="K8" i="40" a="1"/>
  <c r="K8" i="40" s="1"/>
  <c r="K18" i="40" a="1"/>
  <c r="K18" i="40" s="1"/>
  <c r="K20" i="40" a="1"/>
  <c r="K20" i="40" s="1"/>
  <c r="K30" i="40" a="1"/>
  <c r="K30" i="40" s="1"/>
  <c r="K16" i="40" a="1"/>
  <c r="K16" i="40" s="1"/>
  <c r="K26" i="40" a="1"/>
  <c r="K26" i="40" s="1"/>
  <c r="K28" i="40" a="1"/>
  <c r="K28" i="40" s="1"/>
  <c r="K7" i="40" a="1"/>
  <c r="K7" i="40" s="1"/>
  <c r="K3" i="40" a="1"/>
  <c r="K3" i="40" s="1"/>
  <c r="K13" i="40" a="1"/>
  <c r="K13" i="40" s="1"/>
  <c r="K15" i="40" a="1"/>
  <c r="K15" i="40" s="1"/>
  <c r="K9" i="40" a="1"/>
  <c r="K9" i="40" s="1"/>
  <c r="K11" i="40" a="1"/>
  <c r="K11" i="40" s="1"/>
  <c r="K21" i="40" a="1"/>
  <c r="K21" i="40" s="1"/>
  <c r="K23" i="40" a="1"/>
  <c r="K23" i="40" s="1"/>
  <c r="K17" i="40" a="1"/>
  <c r="K17" i="40" s="1"/>
  <c r="K19" i="40" a="1"/>
  <c r="K19" i="40" s="1"/>
  <c r="K29" i="40" a="1"/>
  <c r="K2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11E8D00E-7A19-459A-ABBB-C31F50B3575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Timestamp="1758793147"&gt;&lt;FQL&gt;&lt;Q&gt;FC0000CH^FMA_MCAP(0,,,USD,"PORTAGG")&lt;/Q&gt;&lt;R&gt;1&lt;/R&gt;&lt;C&gt;1&lt;/C&gt;&lt;D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14649D03-107A-4F80-ADA2-7AD3B3D2DFB3}">
      <text>
        <r>
          <rPr>
            <b/>
            <sz val="9"/>
            <color indexed="81"/>
            <rFont val="Tahoma"/>
            <charset val="1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EA7399D3-6FCE-4D44-BF38-59E3AB60FD10}">
      <text>
        <r>
          <rPr>
            <b/>
            <sz val="9"/>
            <color indexed="81"/>
            <rFont val="Tahoma"/>
            <charset val="1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57A61C89-8592-4A03-90EC-0E21C94F4A5C}">
      <text>
        <r>
          <rPr>
            <b/>
            <sz val="9"/>
            <color indexed="81"/>
            <rFont val="Tahoma"/>
            <charset val="1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0C0139C4-16AD-427C-896B-4C9D83B6828A}">
      <text>
        <r>
          <rPr>
            <b/>
            <sz val="9"/>
            <color indexed="81"/>
            <rFont val="Tahoma"/>
            <charset val="1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77475DFB-D478-4B87-8D98-0A4229393DE5}">
      <text>
        <r>
          <rPr>
            <b/>
            <sz val="9"/>
            <color indexed="81"/>
            <rFont val="Tahoma"/>
            <charset val="1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2E24AD28-701F-4643-A65D-D857DC16C076}">
      <text>
        <r>
          <rPr>
            <b/>
            <sz val="9"/>
            <color indexed="81"/>
            <rFont val="Tahoma"/>
            <charset val="1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98D19F59-6C3D-4CB9-A29E-31EDBB6E0CC6}">
      <text>
        <r>
          <rPr>
            <b/>
            <sz val="9"/>
            <color indexed="81"/>
            <rFont val="Tahoma"/>
            <charset val="1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D1EA67DC-D4A8-4F54-AA41-A9AAB1A2F93B}">
      <text>
        <r>
          <rPr>
            <b/>
            <sz val="9"/>
            <color indexed="81"/>
            <rFont val="Tahoma"/>
            <charset val="1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BB57722E-E19E-4878-8B3F-56DB4DE84B17}">
      <text>
        <r>
          <rPr>
            <b/>
            <sz val="9"/>
            <color indexed="81"/>
            <rFont val="Tahoma"/>
            <charset val="1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0B5517CF-D89D-48E9-8DB5-D71CFE486124}">
      <text>
        <r>
          <rPr>
            <b/>
            <sz val="9"/>
            <color indexed="81"/>
            <rFont val="Tahoma"/>
            <charset val="1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52A5711A-FA5A-4DB6-B496-10C33D526B8E}">
      <text>
        <r>
          <rPr>
            <b/>
            <sz val="9"/>
            <color indexed="81"/>
            <rFont val="Tahoma"/>
            <charset val="1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12C9E224-D331-4027-AE41-F84C61F9A400}">
      <text>
        <r>
          <rPr>
            <b/>
            <sz val="9"/>
            <color indexed="81"/>
            <rFont val="Tahoma"/>
            <charset val="1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DAD6493E-78D9-492E-B49C-5BDBB1DB119A}">
      <text>
        <r>
          <rPr>
            <b/>
            <sz val="9"/>
            <color indexed="81"/>
            <rFont val="Tahoma"/>
            <charset val="1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EAA2BADB-187A-4842-984C-CACC1B6F088E}">
      <text>
        <r>
          <rPr>
            <b/>
            <sz val="9"/>
            <color indexed="81"/>
            <rFont val="Tahoma"/>
            <charset val="1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8E9C94F9-AE5F-4145-937C-DD96641F9E08}">
      <text>
        <r>
          <rPr>
            <b/>
            <sz val="9"/>
            <color indexed="81"/>
            <rFont val="Tahoma"/>
            <charset val="1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C3957442-1EDF-4437-9B3D-EECD480D4823}">
      <text>
        <r>
          <rPr>
            <b/>
            <sz val="9"/>
            <color indexed="81"/>
            <rFont val="Tahoma"/>
            <charset val="1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3F08B6ED-FA19-4941-9B35-3FEB12CC8D26}">
      <text>
        <r>
          <rPr>
            <b/>
            <sz val="9"/>
            <color indexed="81"/>
            <rFont val="Tahoma"/>
            <charset val="1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1C564C43-BD30-453C-B1C9-A860B1735158}">
      <text>
        <r>
          <rPr>
            <b/>
            <sz val="9"/>
            <color indexed="81"/>
            <rFont val="Tahoma"/>
            <charset val="1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672BF3B9-517F-446B-935B-E1046577F067}">
      <text>
        <r>
          <rPr>
            <b/>
            <sz val="9"/>
            <color indexed="81"/>
            <rFont val="Tahoma"/>
            <charset val="1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940AA1DE-1DF4-4578-AD0F-BBA55DBFEAE4}">
      <text>
        <r>
          <rPr>
            <b/>
            <sz val="9"/>
            <color indexed="81"/>
            <rFont val="Tahoma"/>
            <charset val="1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BDE1DAEC-F968-4CFA-B5A9-FEC533BE3ED6}">
      <text>
        <r>
          <rPr>
            <b/>
            <sz val="9"/>
            <color indexed="81"/>
            <rFont val="Tahoma"/>
            <charset val="1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0A72659D-DB3C-4899-BCCC-FCD315E16FEF}">
      <text>
        <r>
          <rPr>
            <b/>
            <sz val="9"/>
            <color indexed="81"/>
            <rFont val="Tahoma"/>
            <charset val="1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4EBA1B29-F292-461D-98B2-3B5920A8B0F1}">
      <text>
        <r>
          <rPr>
            <b/>
            <sz val="9"/>
            <color indexed="81"/>
            <rFont val="Tahoma"/>
            <charset val="1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BB0C69C2-5B87-4B92-96D3-99DCB30D2192}">
      <text>
        <r>
          <rPr>
            <b/>
            <sz val="9"/>
            <color indexed="81"/>
            <rFont val="Tahoma"/>
            <charset val="1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AD356291-200A-4A41-AF70-6E0E67E3F574}">
      <text>
        <r>
          <rPr>
            <b/>
            <sz val="9"/>
            <color indexed="81"/>
            <rFont val="Tahoma"/>
            <charset val="1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73BB4C1B-81C7-4741-A36A-C4FBAC38C6E5}">
      <text>
        <r>
          <rPr>
            <b/>
            <sz val="9"/>
            <color indexed="81"/>
            <rFont val="Tahoma"/>
            <charset val="1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EF2AEB46-D45F-4CE8-B780-B85C956E0184}">
      <text>
        <r>
          <rPr>
            <b/>
            <sz val="9"/>
            <color indexed="81"/>
            <rFont val="Tahoma"/>
            <charset val="1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6518BD0A-D113-4C5D-975C-42E175480637}">
      <text>
        <r>
          <rPr>
            <b/>
            <sz val="9"/>
            <color indexed="81"/>
            <rFont val="Tahoma"/>
            <charset val="1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3A397591-F463-41C5-BB25-1E88AAE93E2A}">
      <text>
        <r>
          <rPr>
            <b/>
            <sz val="9"/>
            <color indexed="81"/>
            <rFont val="Tahoma"/>
            <charset val="1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7E8C2C21-A9F0-4B12-8487-4FD7AF6E7B94}">
      <text>
        <r>
          <rPr>
            <b/>
            <sz val="9"/>
            <color indexed="81"/>
            <rFont val="Tahoma"/>
            <charset val="1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81FD07AF-7DFF-407A-A101-DB1A78F186CF}">
      <text>
        <r>
          <rPr>
            <b/>
            <sz val="9"/>
            <color indexed="81"/>
            <rFont val="Tahoma"/>
            <charset val="1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914F8DA5-3ED3-45D7-8C25-EDEF96390F7D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5B6C5CC4-6C87-4119-9EAD-F20F502A9498}">
      <text>
        <r>
          <rPr>
            <b/>
            <sz val="9"/>
            <color indexed="81"/>
            <rFont val="Tahoma"/>
            <charset val="1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7C6C719F-E10C-4072-BE85-1BF5271DF6B9}">
      <text>
        <r>
          <rPr>
            <b/>
            <sz val="9"/>
            <color indexed="81"/>
            <rFont val="Tahoma"/>
            <charset val="1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F3202330-8A6E-41A8-B272-ED012EE3560C}">
      <text>
        <r>
          <rPr>
            <b/>
            <sz val="9"/>
            <color indexed="81"/>
            <rFont val="Tahoma"/>
            <charset val="1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269E45DA-A937-4D91-9C65-36ACCE1E5CF2}">
      <text>
        <r>
          <rPr>
            <b/>
            <sz val="9"/>
            <color indexed="81"/>
            <rFont val="Tahoma"/>
            <charset val="1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9C41774D-C4CD-47E5-AE16-799BE356DBDE}">
      <text>
        <r>
          <rPr>
            <b/>
            <sz val="9"/>
            <color indexed="81"/>
            <rFont val="Tahoma"/>
            <charset val="1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<sst xmlns="http://schemas.openxmlformats.org/spreadsheetml/2006/main" count="692" uniqueCount="159">
  <si>
    <t>This sheet contains FactSet XML data for use with this workbook's =FDS codes.  Modifying the worksheet's contents may damage the workbook's =FDS functionality.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</si>
  <si>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</si>
  <si>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</si>
  <si>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</si>
  <si>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</si>
  <si>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</si>
  <si>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</si>
  <si>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</si>
  <si>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</si>
  <si>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</si>
  <si>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</si>
  <si>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</si>
  <si>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</si>
  <si>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</si>
  <si>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</si>
  <si>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</si>
  <si>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COUNTRY</t>
  </si>
  <si>
    <t>VALUE</t>
  </si>
  <si>
    <t>LIQUIDITY</t>
  </si>
  <si>
    <t>QUALITY</t>
  </si>
  <si>
    <t>OVERALL SCORE</t>
  </si>
  <si>
    <t>SCORE</t>
  </si>
  <si>
    <t>max</t>
  </si>
  <si>
    <t>Total</t>
  </si>
  <si>
    <t>STD_DEV</t>
  </si>
  <si>
    <t>Annualized Volatility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</si>
  <si>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</si>
  <si>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</si>
  <si>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</si>
  <si>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</si>
  <si>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</si>
  <si>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</si>
  <si>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</si>
  <si>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</si>
  <si>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</si>
  <si>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</si>
  <si>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</si>
  <si>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</si>
  <si>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</si>
  <si>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</si>
  <si>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</si>
  <si>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</si>
  <si>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</si>
  <si>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</si>
  <si>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</si>
  <si>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</si>
  <si>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</si>
  <si>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</si>
  <si>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</si>
  <si>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</si>
  <si>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</si>
  <si>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</si>
  <si>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</si>
  <si>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</si>
  <si>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</si>
  <si>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</si>
  <si>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</si>
  <si>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</si>
  <si>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</si>
  <si>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</si>
  <si>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</si>
  <si>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</si>
  <si>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</si>
  <si>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</si>
  <si>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</si>
  <si>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</si>
  <si>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</si>
  <si>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</si>
  <si>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</si>
  <si>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</si>
  <si>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</si>
  <si>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</si>
  <si>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</si>
  <si>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</si>
  <si>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</si>
  <si>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</si>
  <si>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</si>
  <si>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</si>
  <si>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</si>
  <si>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</si>
  <si>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</si>
  <si>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</si>
  <si>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</si>
  <si>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</si>
  <si>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</si>
  <si>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</si>
  <si>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</si>
  <si>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</si>
  <si>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</si>
  <si>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</si>
  <si>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</si>
  <si>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</si>
  <si>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</si>
  <si>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</si>
  <si>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</si>
  <si>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</si>
  <si>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</si>
  <si>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</si>
  <si>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</si>
  <si>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</si>
  <si>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</si>
  <si>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</si>
  <si>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</si>
  <si>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</si>
  <si>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</si>
  <si>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</si>
  <si>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</si>
  <si>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</si>
  <si>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</si>
  <si>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</si>
  <si>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</si>
  <si>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</si>
  <si>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</si>
  <si>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</si>
  <si>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</si>
  <si>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</si>
  <si>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</si>
  <si>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</si>
  <si>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</si>
  <si>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</si>
  <si>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</si>
  <si>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</si>
  <si>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</si>
  <si>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</si>
  <si>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</si>
  <si>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</si>
  <si>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</si>
  <si>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</si>
  <si>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</si>
  <si>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</si>
  <si>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</si>
  <si>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</si>
  <si>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</si>
  <si>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</si>
  <si>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</si>
  <si>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</si>
  <si>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</si>
  <si>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</si>
  <si>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</si>
  <si>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</si>
  <si>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</si>
  <si>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</si>
  <si>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</si>
  <si>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</si>
  <si>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</si>
  <si>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</si>
  <si>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</si>
  <si>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</si>
  <si>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</si>
  <si>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</si>
  <si>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</si>
  <si>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</si>
  <si>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</si>
  <si>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</si>
  <si>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</si>
  <si>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12M RETURN RANK</t>
  </si>
  <si>
    <t>BIZ MOM RANK</t>
  </si>
  <si>
    <t>DRAWDOWN MONTHLY RANK</t>
  </si>
  <si>
    <t>DRAWDOWN YEARLY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</si>
</sst>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21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6" fillId="6" borderId="25" xfId="0" applyFont="1" applyFill="1" applyBorder="1" applyAlignment="1">
      <alignment wrapText="1"/>
    </xf>
    <xf numFmtId="0" fontId="26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5" fillId="6" borderId="5" xfId="2" applyFont="1" applyFill="1" applyBorder="1" applyAlignment="1">
      <alignment horizontal="center"/>
    </xf>
    <xf numFmtId="9" fontId="25" fillId="6" borderId="6" xfId="2" applyFont="1" applyFill="1" applyBorder="1" applyAlignment="1">
      <alignment horizontal="center"/>
    </xf>
    <xf numFmtId="9" fontId="25" fillId="6" borderId="7" xfId="2" applyFont="1" applyFill="1" applyBorder="1" applyAlignment="1">
      <alignment horizontal="center"/>
    </xf>
    <xf numFmtId="0" fontId="28" fillId="34" borderId="0" xfId="0" applyFont="1" applyFill="1" applyAlignment="1">
      <alignment wrapText="1"/>
    </xf>
    <xf numFmtId="0" fontId="29" fillId="35" borderId="0" xfId="0" applyFont="1" applyFill="1"/>
    <xf numFmtId="10" fontId="28" fillId="31" borderId="14" xfId="2" applyNumberFormat="1" applyFont="1" applyFill="1" applyBorder="1"/>
    <xf numFmtId="10" fontId="28" fillId="31" borderId="1" xfId="2" applyNumberFormat="1" applyFont="1" applyFill="1" applyBorder="1"/>
    <xf numFmtId="10" fontId="28" fillId="31" borderId="15" xfId="2" applyNumberFormat="1" applyFont="1" applyFill="1" applyBorder="1"/>
    <xf numFmtId="0" fontId="28" fillId="32" borderId="18" xfId="0" applyFont="1" applyFill="1" applyBorder="1"/>
    <xf numFmtId="0" fontId="28" fillId="32" borderId="20" xfId="0" applyFont="1" applyFill="1" applyBorder="1"/>
    <xf numFmtId="0" fontId="28" fillId="25" borderId="12" xfId="0" applyFont="1" applyFill="1" applyBorder="1"/>
    <xf numFmtId="0" fontId="29" fillId="25" borderId="12" xfId="0" applyFont="1" applyFill="1" applyBorder="1"/>
    <xf numFmtId="0" fontId="29" fillId="0" borderId="0" xfId="0" applyFont="1"/>
    <xf numFmtId="0" fontId="29" fillId="25" borderId="18" xfId="0" applyFont="1" applyFill="1" applyBorder="1"/>
    <xf numFmtId="0" fontId="29" fillId="25" borderId="19" xfId="0" applyFont="1" applyFill="1" applyBorder="1"/>
    <xf numFmtId="0" fontId="29" fillId="25" borderId="20" xfId="0" applyFont="1" applyFill="1" applyBorder="1"/>
    <xf numFmtId="0" fontId="28" fillId="0" borderId="1" xfId="0" applyFont="1" applyBorder="1"/>
    <xf numFmtId="0" fontId="28" fillId="0" borderId="0" xfId="0" applyFont="1"/>
    <xf numFmtId="0" fontId="28" fillId="31" borderId="14" xfId="0" applyFont="1" applyFill="1" applyBorder="1"/>
    <xf numFmtId="0" fontId="28" fillId="31" borderId="1" xfId="0" applyFont="1" applyFill="1" applyBorder="1"/>
    <xf numFmtId="0" fontId="28" fillId="31" borderId="15" xfId="0" applyFont="1" applyFill="1" applyBorder="1"/>
    <xf numFmtId="0" fontId="28" fillId="17" borderId="1" xfId="0" applyFont="1" applyFill="1" applyBorder="1"/>
    <xf numFmtId="0" fontId="28" fillId="32" borderId="14" xfId="0" applyFont="1" applyFill="1" applyBorder="1"/>
    <xf numFmtId="0" fontId="28" fillId="32" borderId="15" xfId="0" applyFont="1" applyFill="1" applyBorder="1"/>
    <xf numFmtId="0" fontId="28" fillId="32" borderId="1" xfId="0" applyFont="1" applyFill="1" applyBorder="1"/>
    <xf numFmtId="0" fontId="28" fillId="34" borderId="0" xfId="0" applyFont="1" applyFill="1"/>
    <xf numFmtId="0" fontId="28" fillId="34" borderId="1" xfId="0" applyFont="1" applyFill="1" applyBorder="1" applyAlignment="1">
      <alignment wrapText="1"/>
    </xf>
    <xf numFmtId="0" fontId="28" fillId="34" borderId="20" xfId="0" applyFont="1" applyFill="1" applyBorder="1" applyAlignment="1">
      <alignment wrapText="1"/>
    </xf>
    <xf numFmtId="0" fontId="28" fillId="0" borderId="1" xfId="0" applyFont="1" applyBorder="1" applyAlignment="1">
      <alignment horizontal="center"/>
    </xf>
    <xf numFmtId="0" fontId="28" fillId="32" borderId="14" xfId="0" applyFont="1" applyFill="1" applyBorder="1" applyAlignment="1">
      <alignment wrapText="1"/>
    </xf>
    <xf numFmtId="0" fontId="28" fillId="32" borderId="15" xfId="0" applyFont="1" applyFill="1" applyBorder="1" applyAlignment="1">
      <alignment wrapText="1"/>
    </xf>
    <xf numFmtId="9" fontId="28" fillId="0" borderId="1" xfId="0" applyNumberFormat="1" applyFont="1" applyBorder="1"/>
    <xf numFmtId="0" fontId="28" fillId="25" borderId="12" xfId="0" applyFont="1" applyFill="1" applyBorder="1" applyAlignment="1">
      <alignment wrapText="1"/>
    </xf>
    <xf numFmtId="0" fontId="28" fillId="25" borderId="19" xfId="0" applyFont="1" applyFill="1" applyBorder="1" applyAlignment="1">
      <alignment wrapText="1"/>
    </xf>
    <xf numFmtId="0" fontId="28" fillId="25" borderId="20" xfId="0" applyFont="1" applyFill="1" applyBorder="1" applyAlignment="1">
      <alignment wrapText="1"/>
    </xf>
    <xf numFmtId="0" fontId="29" fillId="31" borderId="19" xfId="0" applyFont="1" applyFill="1" applyBorder="1"/>
    <xf numFmtId="0" fontId="29" fillId="31" borderId="20" xfId="0" applyFont="1" applyFill="1" applyBorder="1"/>
    <xf numFmtId="0" fontId="29" fillId="0" borderId="19" xfId="0" applyFont="1" applyBorder="1"/>
    <xf numFmtId="0" fontId="29" fillId="31" borderId="18" xfId="0" applyFont="1" applyFill="1" applyBorder="1"/>
    <xf numFmtId="0" fontId="28" fillId="17" borderId="19" xfId="0" applyFont="1" applyFill="1" applyBorder="1"/>
    <xf numFmtId="0" fontId="28" fillId="25" borderId="19" xfId="0" applyFont="1" applyFill="1" applyBorder="1"/>
    <xf numFmtId="0" fontId="28" fillId="0" borderId="19" xfId="0" applyFont="1" applyBorder="1"/>
    <xf numFmtId="0" fontId="28" fillId="32" borderId="19" xfId="0" applyFont="1" applyFill="1" applyBorder="1"/>
    <xf numFmtId="0" fontId="28" fillId="25" borderId="13" xfId="0" applyFont="1" applyFill="1" applyBorder="1" applyAlignment="1">
      <alignment wrapText="1"/>
    </xf>
    <xf numFmtId="0" fontId="28" fillId="25" borderId="0" xfId="0" applyFont="1" applyFill="1" applyAlignment="1">
      <alignment wrapText="1"/>
    </xf>
    <xf numFmtId="0" fontId="29" fillId="31" borderId="0" xfId="0" applyFont="1" applyFill="1"/>
    <xf numFmtId="0" fontId="29" fillId="31" borderId="17" xfId="0" applyFont="1" applyFill="1" applyBorder="1"/>
    <xf numFmtId="0" fontId="29" fillId="31" borderId="16" xfId="0" applyFont="1" applyFill="1" applyBorder="1"/>
    <xf numFmtId="0" fontId="29" fillId="17" borderId="0" xfId="0" applyFont="1" applyFill="1"/>
    <xf numFmtId="0" fontId="29" fillId="25" borderId="0" xfId="0" applyFont="1" applyFill="1"/>
    <xf numFmtId="0" fontId="29" fillId="32" borderId="0" xfId="0" applyFont="1" applyFill="1"/>
    <xf numFmtId="9" fontId="29" fillId="25" borderId="0" xfId="0" applyNumberFormat="1" applyFont="1" applyFill="1"/>
    <xf numFmtId="0" fontId="30" fillId="0" borderId="0" xfId="0" applyFont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13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32" borderId="16" xfId="0" applyNumberFormat="1" applyFont="1" applyFill="1" applyBorder="1"/>
    <xf numFmtId="1" fontId="29" fillId="32" borderId="17" xfId="0" applyNumberFormat="1" applyFont="1" applyFill="1" applyBorder="1"/>
    <xf numFmtId="1" fontId="29" fillId="0" borderId="17" xfId="0" applyNumberFormat="1" applyFont="1" applyBorder="1"/>
    <xf numFmtId="1" fontId="29" fillId="0" borderId="0" xfId="0" applyNumberFormat="1" applyFont="1"/>
    <xf numFmtId="167" fontId="29" fillId="0" borderId="16" xfId="2" applyNumberFormat="1" applyFont="1" applyFill="1" applyBorder="1"/>
    <xf numFmtId="167" fontId="29" fillId="0" borderId="0" xfId="2" applyNumberFormat="1" applyFont="1" applyFill="1" applyBorder="1"/>
    <xf numFmtId="167" fontId="29" fillId="0" borderId="17" xfId="2" applyNumberFormat="1" applyFont="1" applyFill="1" applyBorder="1"/>
    <xf numFmtId="165" fontId="28" fillId="0" borderId="0" xfId="0" applyNumberFormat="1" applyFont="1"/>
    <xf numFmtId="167" fontId="28" fillId="31" borderId="16" xfId="2" applyNumberFormat="1" applyFont="1" applyFill="1" applyBorder="1"/>
    <xf numFmtId="167" fontId="28" fillId="31" borderId="0" xfId="2" applyNumberFormat="1" applyFont="1" applyFill="1" applyBorder="1"/>
    <xf numFmtId="167" fontId="28" fillId="31" borderId="17" xfId="2" applyNumberFormat="1" applyFont="1" applyFill="1" applyBorder="1"/>
    <xf numFmtId="167" fontId="28" fillId="17" borderId="0" xfId="0" applyNumberFormat="1" applyFont="1" applyFill="1"/>
    <xf numFmtId="167" fontId="28" fillId="0" borderId="0" xfId="0" applyNumberFormat="1" applyFont="1"/>
    <xf numFmtId="1" fontId="28" fillId="0" borderId="17" xfId="0" applyNumberFormat="1" applyFont="1" applyBorder="1"/>
    <xf numFmtId="1" fontId="28" fillId="0" borderId="0" xfId="0" applyNumberFormat="1" applyFont="1"/>
    <xf numFmtId="9" fontId="29" fillId="31" borderId="18" xfId="2" applyFont="1" applyFill="1" applyBorder="1"/>
    <xf numFmtId="9" fontId="29" fillId="31" borderId="19" xfId="2" applyFont="1" applyFill="1" applyBorder="1"/>
    <xf numFmtId="14" fontId="28" fillId="25" borderId="0" xfId="0" applyNumberFormat="1" applyFont="1" applyFill="1" applyAlignment="1">
      <alignment wrapText="1"/>
    </xf>
    <xf numFmtId="2" fontId="29" fillId="0" borderId="0" xfId="0" applyNumberFormat="1" applyFont="1"/>
    <xf numFmtId="2" fontId="29" fillId="31" borderId="16" xfId="2" applyNumberFormat="1" applyFont="1" applyFill="1" applyBorder="1"/>
    <xf numFmtId="2" fontId="29" fillId="31" borderId="13" xfId="2" applyNumberFormat="1" applyFont="1" applyFill="1" applyBorder="1"/>
    <xf numFmtId="2" fontId="29" fillId="0" borderId="0" xfId="2" applyNumberFormat="1" applyFont="1"/>
    <xf numFmtId="2" fontId="29" fillId="32" borderId="17" xfId="0" applyNumberFormat="1" applyFont="1" applyFill="1" applyBorder="1"/>
    <xf numFmtId="0" fontId="26" fillId="6" borderId="25" xfId="0" applyFont="1" applyFill="1" applyBorder="1"/>
    <xf numFmtId="0" fontId="26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8" fillId="4" borderId="32" xfId="0" applyFont="1" applyFill="1" applyBorder="1" applyAlignment="1">
      <alignment wrapText="1"/>
    </xf>
    <xf numFmtId="9" fontId="29" fillId="4" borderId="35" xfId="0" applyNumberFormat="1" applyFont="1" applyFill="1" applyBorder="1"/>
    <xf numFmtId="0" fontId="28" fillId="3" borderId="30" xfId="0" applyFont="1" applyFill="1" applyBorder="1" applyAlignment="1">
      <alignment wrapText="1"/>
    </xf>
    <xf numFmtId="0" fontId="28" fillId="3" borderId="32" xfId="0" applyFont="1" applyFill="1" applyBorder="1" applyAlignment="1">
      <alignment wrapText="1"/>
    </xf>
    <xf numFmtId="9" fontId="29" fillId="3" borderId="33" xfId="0" applyNumberFormat="1" applyFont="1" applyFill="1" applyBorder="1"/>
    <xf numFmtId="9" fontId="29" fillId="3" borderId="35" xfId="0" applyNumberFormat="1" applyFont="1" applyFill="1" applyBorder="1"/>
    <xf numFmtId="9" fontId="29" fillId="0" borderId="0" xfId="0" applyNumberFormat="1" applyFont="1"/>
    <xf numFmtId="0" fontId="28" fillId="32" borderId="12" xfId="0" applyFont="1" applyFill="1" applyBorder="1"/>
    <xf numFmtId="0" fontId="27" fillId="32" borderId="28" xfId="0" applyFont="1" applyFill="1" applyBorder="1" applyAlignment="1">
      <alignment horizontal="center"/>
    </xf>
    <xf numFmtId="0" fontId="27" fillId="32" borderId="8" xfId="0" applyFont="1" applyFill="1" applyBorder="1" applyAlignment="1">
      <alignment horizontal="center"/>
    </xf>
    <xf numFmtId="0" fontId="31" fillId="37" borderId="10" xfId="0" applyFont="1" applyFill="1" applyBorder="1" applyAlignment="1">
      <alignment wrapText="1"/>
    </xf>
    <xf numFmtId="0" fontId="31" fillId="37" borderId="0" xfId="0" applyFont="1" applyFill="1" applyAlignment="1">
      <alignment wrapText="1"/>
    </xf>
    <xf numFmtId="0" fontId="31" fillId="37" borderId="5" xfId="0" applyFont="1" applyFill="1" applyBorder="1" applyAlignment="1">
      <alignment wrapText="1"/>
    </xf>
    <xf numFmtId="0" fontId="31" fillId="37" borderId="6" xfId="0" applyFont="1" applyFill="1" applyBorder="1" applyAlignment="1">
      <alignment wrapText="1"/>
    </xf>
    <xf numFmtId="9" fontId="0" fillId="0" borderId="28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6" borderId="0" xfId="0" applyFont="1" applyFill="1"/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25" fillId="6" borderId="8" xfId="0" applyFont="1" applyFill="1" applyBorder="1" applyAlignment="1">
      <alignment horizontal="center"/>
    </xf>
    <xf numFmtId="0" fontId="25" fillId="6" borderId="9" xfId="0" applyFont="1" applyFill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9" fontId="25" fillId="0" borderId="28" xfId="0" applyNumberFormat="1" applyFont="1" applyBorder="1" applyAlignment="1">
      <alignment vertical="center"/>
    </xf>
    <xf numFmtId="9" fontId="0" fillId="6" borderId="0" xfId="2" applyFont="1" applyFill="1"/>
    <xf numFmtId="9" fontId="0" fillId="0" borderId="2" xfId="2" applyFont="1" applyBorder="1"/>
    <xf numFmtId="9" fontId="0" fillId="0" borderId="3" xfId="2" applyFont="1" applyBorder="1"/>
    <xf numFmtId="9" fontId="0" fillId="0" borderId="4" xfId="2" applyFont="1" applyBorder="1"/>
    <xf numFmtId="9" fontId="0" fillId="0" borderId="10" xfId="2" applyFont="1" applyBorder="1"/>
    <xf numFmtId="9" fontId="0" fillId="0" borderId="11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25" xfId="2" applyFont="1" applyBorder="1"/>
    <xf numFmtId="9" fontId="0" fillId="0" borderId="27" xfId="2" applyFont="1" applyBorder="1"/>
    <xf numFmtId="9" fontId="0" fillId="0" borderId="26" xfId="2" applyFont="1" applyBorder="1"/>
    <xf numFmtId="0" fontId="31" fillId="33" borderId="2" xfId="0" applyFont="1" applyFill="1" applyBorder="1" applyAlignment="1">
      <alignment vertical="center"/>
    </xf>
    <xf numFmtId="0" fontId="31" fillId="33" borderId="4" xfId="0" applyFont="1" applyFill="1" applyBorder="1" applyAlignment="1">
      <alignment vertical="center"/>
    </xf>
    <xf numFmtId="0" fontId="31" fillId="33" borderId="25" xfId="0" applyFont="1" applyFill="1" applyBorder="1" applyAlignment="1">
      <alignment vertical="center"/>
    </xf>
    <xf numFmtId="0" fontId="24" fillId="28" borderId="25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left"/>
    </xf>
    <xf numFmtId="10" fontId="1" fillId="6" borderId="9" xfId="2" applyNumberFormat="1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29" xfId="0" applyFont="1" applyFill="1" applyBorder="1" applyAlignment="1">
      <alignment horizontal="left"/>
    </xf>
    <xf numFmtId="0" fontId="25" fillId="6" borderId="2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wrapText="1"/>
    </xf>
    <xf numFmtId="0" fontId="25" fillId="6" borderId="8" xfId="0" applyFont="1" applyFill="1" applyBorder="1" applyAlignment="1">
      <alignment horizontal="center" wrapText="1"/>
    </xf>
    <xf numFmtId="0" fontId="25" fillId="6" borderId="9" xfId="0" applyFont="1" applyFill="1" applyBorder="1" applyAlignment="1">
      <alignment horizontal="center" wrapText="1"/>
    </xf>
    <xf numFmtId="0" fontId="25" fillId="6" borderId="29" xfId="0" applyFont="1" applyFill="1" applyBorder="1" applyAlignment="1">
      <alignment horizontal="center" wrapText="1"/>
    </xf>
    <xf numFmtId="0" fontId="25" fillId="6" borderId="25" xfId="0" quotePrefix="1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5" fillId="6" borderId="25" xfId="0" applyFont="1" applyFill="1" applyBorder="1" applyAlignment="1">
      <alignment horizontal="center" vertical="center" wrapText="1"/>
    </xf>
    <xf numFmtId="10" fontId="28" fillId="17" borderId="0" xfId="2" applyNumberFormat="1" applyFont="1" applyFill="1" applyAlignment="1">
      <alignment horizontal="center"/>
    </xf>
    <xf numFmtId="10" fontId="28" fillId="31" borderId="1" xfId="2" applyNumberFormat="1" applyFont="1" applyFill="1" applyBorder="1" applyAlignment="1">
      <alignment horizontal="center"/>
    </xf>
    <xf numFmtId="0" fontId="28" fillId="31" borderId="1" xfId="0" applyFont="1" applyFill="1" applyBorder="1" applyAlignment="1">
      <alignment horizontal="center"/>
    </xf>
    <xf numFmtId="0" fontId="28" fillId="36" borderId="19" xfId="0" applyFont="1" applyFill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8" fillId="17" borderId="19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H5" sqref="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61" t="s">
        <v>17</v>
      </c>
      <c r="D4" s="161" t="s">
        <v>19</v>
      </c>
      <c r="E4" s="161" t="s">
        <v>79</v>
      </c>
      <c r="F4" s="162" t="s">
        <v>26</v>
      </c>
      <c r="G4" s="161" t="s">
        <v>128</v>
      </c>
    </row>
    <row r="5" spans="3:8" ht="15" thickBot="1" x14ac:dyDescent="0.35">
      <c r="C5" s="42">
        <v>0.2</v>
      </c>
      <c r="D5" s="43">
        <v>0.1</v>
      </c>
      <c r="E5" s="167">
        <v>0.2</v>
      </c>
      <c r="F5" s="43">
        <v>0.1</v>
      </c>
      <c r="G5" s="167">
        <v>0.4</v>
      </c>
    </row>
    <row r="10" spans="3:8" ht="18.600000000000001" thickBot="1" x14ac:dyDescent="0.4">
      <c r="C10" s="163" t="s">
        <v>17</v>
      </c>
      <c r="D10" s="164"/>
      <c r="E10" s="164"/>
      <c r="F10" s="164"/>
      <c r="G10" s="164"/>
    </row>
    <row r="11" spans="3:8" x14ac:dyDescent="0.3">
      <c r="C11" s="30" t="s">
        <v>59</v>
      </c>
      <c r="D11" s="31" t="s">
        <v>60</v>
      </c>
      <c r="E11" s="31" t="s">
        <v>61</v>
      </c>
      <c r="F11" s="31" t="s">
        <v>62</v>
      </c>
      <c r="G11" s="32" t="s">
        <v>63</v>
      </c>
      <c r="H11" s="29"/>
    </row>
    <row r="12" spans="3:8" ht="15" thickBot="1" x14ac:dyDescent="0.35">
      <c r="C12" s="33">
        <v>0.2</v>
      </c>
      <c r="D12" s="34">
        <v>0.2</v>
      </c>
      <c r="E12" s="34">
        <v>0.2</v>
      </c>
      <c r="F12" s="34">
        <v>0.2</v>
      </c>
      <c r="G12" s="35">
        <v>0.2</v>
      </c>
      <c r="H12" s="13"/>
    </row>
    <row r="15" spans="3:8" ht="18.600000000000001" thickBot="1" x14ac:dyDescent="0.4">
      <c r="C15" s="163" t="s">
        <v>18</v>
      </c>
      <c r="D15" s="164"/>
      <c r="E15" s="164"/>
    </row>
    <row r="16" spans="3:8" x14ac:dyDescent="0.3">
      <c r="C16" s="40" t="s">
        <v>68</v>
      </c>
      <c r="D16" s="39" t="s">
        <v>66</v>
      </c>
      <c r="E16" s="41" t="s">
        <v>67</v>
      </c>
      <c r="F16" s="29"/>
      <c r="G16" s="29"/>
    </row>
    <row r="17" spans="3:9" ht="15" thickBot="1" x14ac:dyDescent="0.35">
      <c r="C17" s="33">
        <v>0.5</v>
      </c>
      <c r="D17" s="34">
        <v>0.25</v>
      </c>
      <c r="E17" s="35">
        <v>0.25</v>
      </c>
      <c r="F17" s="13"/>
      <c r="G17" s="13"/>
    </row>
    <row r="20" spans="3:9" ht="18.600000000000001" thickBot="1" x14ac:dyDescent="0.4">
      <c r="C20" s="165" t="s">
        <v>19</v>
      </c>
      <c r="D20" s="166"/>
      <c r="E20" s="166"/>
      <c r="F20" s="166"/>
    </row>
    <row r="21" spans="3:9" x14ac:dyDescent="0.3">
      <c r="C21" s="30" t="s">
        <v>69</v>
      </c>
      <c r="D21" s="31" t="s">
        <v>70</v>
      </c>
      <c r="E21" s="31" t="s">
        <v>71</v>
      </c>
      <c r="F21" s="39" t="s">
        <v>72</v>
      </c>
    </row>
    <row r="22" spans="3:9" ht="15" thickBot="1" x14ac:dyDescent="0.35">
      <c r="C22" s="33">
        <v>0.25</v>
      </c>
      <c r="D22" s="34">
        <v>0.25</v>
      </c>
      <c r="E22" s="34">
        <v>0.25</v>
      </c>
      <c r="F22" s="34">
        <v>0.25</v>
      </c>
    </row>
    <row r="25" spans="3:9" ht="18.600000000000001" thickBot="1" x14ac:dyDescent="0.4">
      <c r="C25" s="165" t="s">
        <v>79</v>
      </c>
      <c r="D25" s="166"/>
      <c r="E25" s="166"/>
    </row>
    <row r="26" spans="3:9" x14ac:dyDescent="0.3">
      <c r="C26" s="40" t="s">
        <v>76</v>
      </c>
      <c r="D26" s="39" t="s">
        <v>77</v>
      </c>
      <c r="E26" s="41" t="s">
        <v>78</v>
      </c>
    </row>
    <row r="27" spans="3:9" ht="15" thickBot="1" x14ac:dyDescent="0.35">
      <c r="C27" s="33">
        <v>0.5</v>
      </c>
      <c r="D27" s="34">
        <v>0.25</v>
      </c>
      <c r="E27" s="35">
        <v>0.25</v>
      </c>
    </row>
    <row r="29" spans="3:9" ht="15" thickBot="1" x14ac:dyDescent="0.35"/>
    <row r="30" spans="3:9" ht="18.600000000000001" thickBot="1" x14ac:dyDescent="0.4">
      <c r="C30" s="165" t="s">
        <v>26</v>
      </c>
      <c r="D30" s="166"/>
      <c r="E30" s="166"/>
      <c r="G30" s="201" t="s">
        <v>85</v>
      </c>
      <c r="H30" s="202"/>
      <c r="I30" s="203"/>
    </row>
    <row r="31" spans="3:9" x14ac:dyDescent="0.3">
      <c r="C31" s="40" t="s">
        <v>81</v>
      </c>
      <c r="D31" s="39" t="s">
        <v>82</v>
      </c>
      <c r="E31" s="41" t="s">
        <v>83</v>
      </c>
      <c r="G31" s="212" t="s">
        <v>86</v>
      </c>
      <c r="H31" s="61" t="s">
        <v>87</v>
      </c>
      <c r="I31" s="62" t="s">
        <v>88</v>
      </c>
    </row>
    <row r="32" spans="3:9" ht="15" thickBot="1" x14ac:dyDescent="0.35">
      <c r="C32" s="33">
        <v>0.25</v>
      </c>
      <c r="D32" s="34">
        <v>0.25</v>
      </c>
      <c r="E32" s="35">
        <v>0.5</v>
      </c>
      <c r="G32" s="208"/>
      <c r="H32" s="64">
        <v>-5</v>
      </c>
      <c r="I32" s="63">
        <v>-10</v>
      </c>
    </row>
    <row r="34" spans="3:9" ht="15" thickBot="1" x14ac:dyDescent="0.35"/>
    <row r="35" spans="3:9" ht="18.600000000000001" thickBot="1" x14ac:dyDescent="0.4">
      <c r="C35" s="165" t="s">
        <v>128</v>
      </c>
      <c r="D35" s="166"/>
      <c r="E35" s="166"/>
      <c r="G35" s="204" t="s">
        <v>85</v>
      </c>
      <c r="H35" s="205"/>
      <c r="I35" s="206"/>
    </row>
    <row r="36" spans="3:9" x14ac:dyDescent="0.3">
      <c r="C36" s="40" t="s">
        <v>89</v>
      </c>
      <c r="D36" s="39" t="s">
        <v>90</v>
      </c>
      <c r="E36" s="41" t="s">
        <v>91</v>
      </c>
      <c r="G36" s="207" t="s">
        <v>132</v>
      </c>
      <c r="H36" s="149" t="s">
        <v>130</v>
      </c>
      <c r="I36" s="150" t="s">
        <v>131</v>
      </c>
    </row>
    <row r="37" spans="3:9" ht="15" thickBot="1" x14ac:dyDescent="0.35">
      <c r="C37" s="33">
        <v>0.5</v>
      </c>
      <c r="D37" s="34">
        <v>0.25</v>
      </c>
      <c r="E37" s="35">
        <v>0.25</v>
      </c>
      <c r="G37" s="208"/>
      <c r="H37" s="151">
        <v>0.15</v>
      </c>
      <c r="I37" s="152">
        <v>0.05</v>
      </c>
    </row>
    <row r="38" spans="3:9" ht="15" thickBot="1" x14ac:dyDescent="0.35">
      <c r="G38" s="207" t="s">
        <v>133</v>
      </c>
      <c r="H38" s="149" t="s">
        <v>130</v>
      </c>
      <c r="I38" s="150" t="s">
        <v>131</v>
      </c>
    </row>
    <row r="39" spans="3:9" ht="15" thickBot="1" x14ac:dyDescent="0.35">
      <c r="C39" s="209" t="s">
        <v>134</v>
      </c>
      <c r="D39" s="210"/>
      <c r="E39" s="210"/>
      <c r="F39" s="211"/>
      <c r="G39" s="208"/>
      <c r="H39" s="151">
        <v>0.08</v>
      </c>
      <c r="I39" s="152">
        <v>0</v>
      </c>
    </row>
    <row r="40" spans="3:9" x14ac:dyDescent="0.3">
      <c r="C40" s="155" t="s">
        <v>130</v>
      </c>
      <c r="D40" s="156" t="s">
        <v>129</v>
      </c>
      <c r="E40" s="153" t="s">
        <v>21</v>
      </c>
      <c r="F40" s="153" t="s">
        <v>135</v>
      </c>
    </row>
    <row r="41" spans="3:9" ht="15" thickBot="1" x14ac:dyDescent="0.35">
      <c r="C41" s="157">
        <v>0.75</v>
      </c>
      <c r="D41" s="158">
        <v>0.25</v>
      </c>
      <c r="E41" s="154">
        <v>1</v>
      </c>
      <c r="F41" s="154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1:K31"/>
  <sheetViews>
    <sheetView topLeftCell="B1" zoomScale="85" zoomScaleNormal="85" workbookViewId="0">
      <selection activeCell="I8" sqref="I8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5.77734375" customWidth="1"/>
    <col min="7" max="7" width="22.77734375" customWidth="1"/>
    <col min="8" max="8" width="15.5546875" customWidth="1"/>
    <col min="9" max="9" width="20.88671875" customWidth="1"/>
    <col min="10" max="10" width="19.109375" bestFit="1" customWidth="1"/>
    <col min="11" max="11" width="25.5546875" bestFit="1" customWidth="1"/>
  </cols>
  <sheetData>
    <row r="1" spans="2:11" ht="15" thickBot="1" x14ac:dyDescent="0.35">
      <c r="E1" s="42">
        <f>INPUT!C5</f>
        <v>0.2</v>
      </c>
      <c r="F1" s="43">
        <f>INPUT!D5</f>
        <v>0.1</v>
      </c>
      <c r="G1" s="167">
        <f>INPUT!E5</f>
        <v>0.2</v>
      </c>
      <c r="H1" s="43">
        <f>INPUT!F5</f>
        <v>0.1</v>
      </c>
      <c r="I1" s="167">
        <f>INPUT!G5</f>
        <v>0.4</v>
      </c>
    </row>
    <row r="2" spans="2:11" ht="14.4" customHeight="1" thickBot="1" x14ac:dyDescent="0.35">
      <c r="B2" s="193" t="s">
        <v>27</v>
      </c>
      <c r="C2" s="194" t="s">
        <v>58</v>
      </c>
      <c r="D2" s="195" t="s">
        <v>16</v>
      </c>
      <c r="E2" s="161" t="s">
        <v>17</v>
      </c>
      <c r="F2" s="161" t="s">
        <v>19</v>
      </c>
      <c r="G2" s="161" t="s">
        <v>79</v>
      </c>
      <c r="H2" s="162" t="s">
        <v>26</v>
      </c>
      <c r="I2" s="161" t="s">
        <v>128</v>
      </c>
      <c r="J2" s="196" t="s">
        <v>20</v>
      </c>
      <c r="K2" s="196" t="s">
        <v>136</v>
      </c>
    </row>
    <row r="3" spans="2:11" x14ac:dyDescent="0.3">
      <c r="B3" s="21" t="s">
        <v>29</v>
      </c>
      <c r="C3" s="8" t="str" cm="1">
        <f t="array" ref="C3">_xll.FDS(B3,"FG_COMPANY_NAME")</f>
        <v>Microsoft Corporation</v>
      </c>
      <c r="D3" s="9" t="str" cm="1">
        <f t="array" ref="D3">_xll.FDS(B3,"FREF_ENTITY_COUNTRY(HQ,NAME)")</f>
        <v>United States</v>
      </c>
      <c r="E3" s="182">
        <f>INDEX(VALUE!N:N,MATCH(B3,VALUE!A:A,0))</f>
        <v>0.35399999999999998</v>
      </c>
      <c r="F3" s="183">
        <f>INDEX(QUALITY!L:L,MATCH(B3,QUALITY!A:A,0))</f>
        <v>0.77400000000000002</v>
      </c>
      <c r="G3" s="183">
        <f>INDEX('PRICE MOMENTUM'!K:K,MATCH(B3,'PRICE MOMENTUM'!A:A,0))</f>
        <v>0.38700000000000001</v>
      </c>
      <c r="H3" s="183">
        <f>INDEX(SAFETY!J:J,MATCH(B3,SAFETY!A:A,0))</f>
        <v>0.93500000000000005</v>
      </c>
      <c r="I3" s="184">
        <f>INDEX('BIZ MOMENTUM'!G:G,MATCH(B3,'BIZ MOMENTUM'!A:A,0))</f>
        <v>0.77400000000000002</v>
      </c>
      <c r="J3" s="25">
        <f t="shared" ref="J3:J31" si="0">SUMPRODUCT($E$1:$I$1,E3:I3)</f>
        <v>0.62870000000000004</v>
      </c>
      <c r="K3" s="190" cm="1">
        <f t="array" ref="K3">+_xlfn.PERCENTRANK.EXC(_xlfn._xlws.FILTER(J:J, ISNUMBER(J:J)),J3)</f>
        <v>0.73299999999999998</v>
      </c>
    </row>
    <row r="4" spans="2:11" x14ac:dyDescent="0.3">
      <c r="B4" s="19" t="s">
        <v>30</v>
      </c>
      <c r="C4" t="str" cm="1">
        <f t="array" ref="C4">_xll.FDS(B4,"FG_COMPANY_NAME")</f>
        <v>Apple Inc.</v>
      </c>
      <c r="D4" s="20" t="str" cm="1">
        <f t="array" ref="D4">_xll.FDS(B4,"FREF_ENTITY_COUNTRY(HQ,NAME)")</f>
        <v>United States</v>
      </c>
      <c r="E4" s="185">
        <f>INDEX(VALUE!N:N,MATCH(B4,VALUE!A:A,0))</f>
        <v>0.193</v>
      </c>
      <c r="F4" s="23">
        <f>INDEX(QUALITY!L:L,MATCH(B4,QUALITY!A:A,0))</f>
        <v>0.64500000000000002</v>
      </c>
      <c r="G4" s="23">
        <f>INDEX('PRICE MOMENTUM'!K:K,MATCH(B4,'PRICE MOMENTUM'!A:A,0))</f>
        <v>0.32200000000000001</v>
      </c>
      <c r="H4" s="23">
        <f>INDEX(SAFETY!J:J,MATCH(B4,SAFETY!A:A,0))</f>
        <v>0.61199999999999999</v>
      </c>
      <c r="I4" s="186">
        <f>INDEX('BIZ MOMENTUM'!G:G,MATCH(B4,'BIZ MOMENTUM'!A:A,0))</f>
        <v>0.54800000000000004</v>
      </c>
      <c r="J4" s="65">
        <f t="shared" si="0"/>
        <v>0.44790000000000002</v>
      </c>
      <c r="K4" s="191" cm="1">
        <f t="array" ref="K4">+_xlfn.PERCENTRANK.EXC(_xlfn._xlws.FILTER(J:J, ISNUMBER(J:J)),J4)</f>
        <v>0.36599999999999999</v>
      </c>
    </row>
    <row r="5" spans="2:11" x14ac:dyDescent="0.3">
      <c r="B5" s="19" t="s">
        <v>31</v>
      </c>
      <c r="C5" t="str" cm="1">
        <f t="array" ref="C5">_xll.FDS(B5,"FG_COMPANY_NAME")</f>
        <v>Alphabet Inc. Class A</v>
      </c>
      <c r="D5" s="20" t="str" cm="1">
        <f t="array" ref="D5">_xll.FDS(B5,"FREF_ENTITY_COUNTRY(HQ,NAME)")</f>
        <v>United States</v>
      </c>
      <c r="E5" s="185">
        <f>INDEX(VALUE!N:N,MATCH(B5,VALUE!A:A,0))</f>
        <v>0.54800000000000004</v>
      </c>
      <c r="F5" s="23">
        <f>INDEX(QUALITY!L:L,MATCH(B5,QUALITY!A:A,0))</f>
        <v>0.57999999999999996</v>
      </c>
      <c r="G5" s="23">
        <f>INDEX('PRICE MOMENTUM'!K:K,MATCH(B5,'PRICE MOMENTUM'!A:A,0))</f>
        <v>0.93500000000000005</v>
      </c>
      <c r="H5" s="23">
        <f>INDEX(SAFETY!J:J,MATCH(B5,SAFETY!A:A,0))</f>
        <v>0.38700000000000001</v>
      </c>
      <c r="I5" s="186">
        <f>INDEX('BIZ MOMENTUM'!G:G,MATCH(B5,'BIZ MOMENTUM'!A:A,0))</f>
        <v>0.64500000000000002</v>
      </c>
      <c r="J5" s="65">
        <f t="shared" si="0"/>
        <v>0.65129999999999999</v>
      </c>
      <c r="K5" s="191" cm="1">
        <f t="array" ref="K5">+_xlfn.PERCENTRANK.EXC(_xlfn._xlws.FILTER(J:J, ISNUMBER(J:J)),J5)</f>
        <v>0.8</v>
      </c>
    </row>
    <row r="6" spans="2:11" x14ac:dyDescent="0.3">
      <c r="B6" s="19" t="s">
        <v>32</v>
      </c>
      <c r="C6" t="str" cm="1">
        <f t="array" ref="C6">_xll.FDS(B6,"FG_COMPANY_NAME")</f>
        <v>Amazon.com, Inc.</v>
      </c>
      <c r="D6" s="20" t="str" cm="1">
        <f t="array" ref="D6">_xll.FDS(B6,"FREF_ENTITY_COUNTRY(HQ,NAME)")</f>
        <v>United States</v>
      </c>
      <c r="E6" s="185">
        <f>INDEX(VALUE!N:N,MATCH(B6,VALUE!A:A,0))</f>
        <v>0.32200000000000001</v>
      </c>
      <c r="F6" s="23">
        <f>INDEX(QUALITY!L:L,MATCH(B6,QUALITY!A:A,0))</f>
        <v>0.38700000000000001</v>
      </c>
      <c r="G6" s="23">
        <f>INDEX('PRICE MOMENTUM'!K:K,MATCH(B6,'PRICE MOMENTUM'!A:A,0))</f>
        <v>0.45100000000000001</v>
      </c>
      <c r="H6" s="23">
        <f>INDEX(SAFETY!J:J,MATCH(B6,SAFETY!A:A,0))</f>
        <v>0.54800000000000004</v>
      </c>
      <c r="I6" s="186">
        <f>INDEX('BIZ MOMENTUM'!G:G,MATCH(B6,'BIZ MOMENTUM'!A:A,0))</f>
        <v>0.67700000000000005</v>
      </c>
      <c r="J6" s="65">
        <f t="shared" si="0"/>
        <v>0.51890000000000003</v>
      </c>
      <c r="K6" s="191" cm="1">
        <f t="array" ref="K6">+_xlfn.PERCENTRANK.EXC(_xlfn._xlws.FILTER(J:J, ISNUMBER(J:J)),J6)</f>
        <v>0.56599999999999995</v>
      </c>
    </row>
    <row r="7" spans="2:11" x14ac:dyDescent="0.3">
      <c r="B7" s="19" t="s">
        <v>33</v>
      </c>
      <c r="C7" t="str" cm="1">
        <f t="array" ref="C7">_xll.FDS(B7,"FG_COMPANY_NAME")</f>
        <v>Broadcom Inc.</v>
      </c>
      <c r="D7" s="20" t="str" cm="1">
        <f t="array" ref="D7">_xll.FDS(B7,"FREF_ENTITY_COUNTRY(HQ,NAME)")</f>
        <v>United States</v>
      </c>
      <c r="E7" s="185">
        <f>INDEX(VALUE!N:N,MATCH(B7,VALUE!A:A,0))</f>
        <v>0.161</v>
      </c>
      <c r="F7" s="23">
        <f>INDEX(QUALITY!L:L,MATCH(B7,QUALITY!A:A,0))</f>
        <v>0.83799999999999997</v>
      </c>
      <c r="G7" s="23">
        <f>INDEX('PRICE MOMENTUM'!K:K,MATCH(B7,'PRICE MOMENTUM'!A:A,0))</f>
        <v>0.80600000000000005</v>
      </c>
      <c r="H7" s="23">
        <f>INDEX(SAFETY!J:J,MATCH(B7,SAFETY!A:A,0))</f>
        <v>0.32200000000000001</v>
      </c>
      <c r="I7" s="186">
        <f>INDEX('BIZ MOMENTUM'!G:G,MATCH(B7,'BIZ MOMENTUM'!A:A,0))</f>
        <v>0.90300000000000002</v>
      </c>
      <c r="J7" s="65">
        <f t="shared" si="0"/>
        <v>0.67060000000000008</v>
      </c>
      <c r="K7" s="191" cm="1">
        <f t="array" ref="K7">+_xlfn.PERCENTRANK.EXC(_xlfn._xlws.FILTER(J:J, ISNUMBER(J:J)),J7)</f>
        <v>0.86599999999999999</v>
      </c>
    </row>
    <row r="8" spans="2:11" x14ac:dyDescent="0.3">
      <c r="B8" s="19" t="s">
        <v>34</v>
      </c>
      <c r="C8" t="str" cm="1">
        <f t="array" ref="C8">_xll.FDS(B8,"FG_COMPANY_NAME")</f>
        <v>Meta Platforms Inc Class A</v>
      </c>
      <c r="D8" s="20" t="str" cm="1">
        <f t="array" ref="D8">_xll.FDS(B8,"FREF_ENTITY_COUNTRY(HQ,NAME)")</f>
        <v>United States</v>
      </c>
      <c r="E8" s="185">
        <f>INDEX(VALUE!N:N,MATCH(B8,VALUE!A:A,0))</f>
        <v>0.87</v>
      </c>
      <c r="F8" s="23">
        <f>INDEX(QUALITY!L:L,MATCH(B8,QUALITY!A:A,0))</f>
        <v>0.54800000000000004</v>
      </c>
      <c r="G8" s="23">
        <f>INDEX('PRICE MOMENTUM'!K:K,MATCH(B8,'PRICE MOMENTUM'!A:A,0))</f>
        <v>0.67700000000000005</v>
      </c>
      <c r="H8" s="23">
        <f>INDEX(SAFETY!J:J,MATCH(B8,SAFETY!A:A,0))</f>
        <v>0.35399999999999998</v>
      </c>
      <c r="I8" s="186">
        <f>INDEX('BIZ MOMENTUM'!G:G,MATCH(B8,'BIZ MOMENTUM'!A:A,0))</f>
        <v>0.74099999999999999</v>
      </c>
      <c r="J8" s="65">
        <f t="shared" si="0"/>
        <v>0.69600000000000006</v>
      </c>
      <c r="K8" s="191" cm="1">
        <f t="array" ref="K8">+_xlfn.PERCENTRANK.EXC(_xlfn._xlws.FILTER(J:J, ISNUMBER(J:J)),J8)</f>
        <v>0.93300000000000005</v>
      </c>
    </row>
    <row r="9" spans="2:11" x14ac:dyDescent="0.3">
      <c r="B9" s="19" t="s">
        <v>35</v>
      </c>
      <c r="C9" t="str" cm="1">
        <f t="array" ref="C9">_xll.FDS(B9,"FG_COMPANY_NAME")</f>
        <v>Saudi Arabian Oil Co.</v>
      </c>
      <c r="D9" s="20" t="str" cm="1">
        <f t="array" ref="D9">_xll.FDS(B9,"FREF_ENTITY_COUNTRY(HQ,NAME)")</f>
        <v>Saudi Arabia</v>
      </c>
      <c r="E9" s="185">
        <f>INDEX(VALUE!N:N,MATCH(B9,VALUE!A:A,0))</f>
        <v>0.57999999999999996</v>
      </c>
      <c r="F9" s="23">
        <f>INDEX(QUALITY!L:L,MATCH(B9,QUALITY!A:A,0))</f>
        <v>0.61199999999999999</v>
      </c>
      <c r="G9" s="23">
        <f>INDEX('PRICE MOMENTUM'!K:K,MATCH(B9,'PRICE MOMENTUM'!A:A,0))</f>
        <v>3.2000000000000001E-2</v>
      </c>
      <c r="H9" s="23">
        <f>INDEX(SAFETY!J:J,MATCH(B9,SAFETY!A:A,0))</f>
        <v>0.67700000000000005</v>
      </c>
      <c r="I9" s="186">
        <f>INDEX('BIZ MOMENTUM'!G:G,MATCH(B9,'BIZ MOMENTUM'!A:A,0))</f>
        <v>3.2000000000000001E-2</v>
      </c>
      <c r="J9" s="65">
        <f t="shared" si="0"/>
        <v>0.26409999999999995</v>
      </c>
      <c r="K9" s="191" cm="1">
        <f t="array" ref="K9">+_xlfn.PERCENTRANK.EXC(_xlfn._xlws.FILTER(J:J, ISNUMBER(J:J)),J9)</f>
        <v>6.6000000000000003E-2</v>
      </c>
    </row>
    <row r="10" spans="2:11" x14ac:dyDescent="0.3">
      <c r="B10" s="19" t="s">
        <v>36</v>
      </c>
      <c r="C10" t="str" cm="1">
        <f t="array" ref="C10">_xll.FDS(B10,"FG_COMPANY_NAME")</f>
        <v>Tesla, Inc.</v>
      </c>
      <c r="D10" s="20" t="str" cm="1">
        <f t="array" ref="D10">_xll.FDS(B10,"FREF_ENTITY_COUNTRY(HQ,NAME)")</f>
        <v>United States</v>
      </c>
      <c r="E10" s="185">
        <f>INDEX(VALUE!N:N,MATCH(B10,VALUE!A:A,0))</f>
        <v>6.4000000000000001E-2</v>
      </c>
      <c r="F10" s="23">
        <f>INDEX(QUALITY!L:L,MATCH(B10,QUALITY!A:A,0))</f>
        <v>0.193</v>
      </c>
      <c r="G10" s="23">
        <f>INDEX('PRICE MOMENTUM'!K:K,MATCH(B10,'PRICE MOMENTUM'!A:A,0))</f>
        <v>0.35399999999999998</v>
      </c>
      <c r="H10" s="23">
        <f>INDEX(SAFETY!J:J,MATCH(B10,SAFETY!A:A,0))</f>
        <v>0.161</v>
      </c>
      <c r="I10" s="186">
        <f>INDEX('BIZ MOMENTUM'!G:G,MATCH(B10,'BIZ MOMENTUM'!A:A,0))</f>
        <v>0.161</v>
      </c>
      <c r="J10" s="65">
        <f t="shared" si="0"/>
        <v>0.18340000000000001</v>
      </c>
      <c r="K10" s="191" cm="1">
        <f t="array" ref="K10">+_xlfn.PERCENTRANK.EXC(_xlfn._xlws.FILTER(J:J, ISNUMBER(J:J)),J10)</f>
        <v>3.3000000000000002E-2</v>
      </c>
    </row>
    <row r="11" spans="2:11" x14ac:dyDescent="0.3">
      <c r="B11" s="19" t="s">
        <v>37</v>
      </c>
      <c r="C11" t="str" cm="1">
        <f t="array" ref="C11">_xll.FDS(B11,"FG_COMPANY_NAME")</f>
        <v>Taiwan Semiconductor Manufacturing Co., Ltd.</v>
      </c>
      <c r="D11" s="20" t="str" cm="1">
        <f t="array" ref="D11">_xll.FDS(B11,"FREF_ENTITY_COUNTRY(HQ,NAME)")</f>
        <v>Taiwan</v>
      </c>
      <c r="E11" s="185">
        <f>INDEX(VALUE!N:N,MATCH(B11,VALUE!A:A,0))</f>
        <v>0.90300000000000002</v>
      </c>
      <c r="F11" s="23">
        <f>INDEX(QUALITY!L:L,MATCH(B11,QUALITY!A:A,0))</f>
        <v>0.67700000000000005</v>
      </c>
      <c r="G11" s="23">
        <f>INDEX('PRICE MOMENTUM'!K:K,MATCH(B11,'PRICE MOMENTUM'!A:A,0))</f>
        <v>0.90300000000000002</v>
      </c>
      <c r="H11" s="23">
        <f>INDEX(SAFETY!J:J,MATCH(B11,SAFETY!A:A,0))</f>
        <v>0.61199999999999999</v>
      </c>
      <c r="I11" s="186">
        <f>INDEX('BIZ MOMENTUM'!G:G,MATCH(B11,'BIZ MOMENTUM'!A:A,0))</f>
        <v>0.87</v>
      </c>
      <c r="J11" s="65">
        <f t="shared" si="0"/>
        <v>0.83810000000000007</v>
      </c>
      <c r="K11" s="191" cm="1">
        <f t="array" ref="K11">+_xlfn.PERCENTRANK.EXC(_xlfn._xlws.FILTER(J:J, ISNUMBER(J:J)),J11)</f>
        <v>0.96599999999999997</v>
      </c>
    </row>
    <row r="12" spans="2:11" x14ac:dyDescent="0.3">
      <c r="B12" s="19" t="s">
        <v>38</v>
      </c>
      <c r="C12" t="str" cm="1">
        <f t="array" ref="C12">_xll.FDS(B12,"FG_COMPANY_NAME")</f>
        <v>Berkshire Hathaway Inc. Class B</v>
      </c>
      <c r="D12" s="20" t="str" cm="1">
        <f t="array" ref="D12">_xll.FDS(B12,"FREF_ENTITY_COUNTRY(HQ,NAME)")</f>
        <v>United States</v>
      </c>
      <c r="E12" s="185">
        <f>INDEX(VALUE!N:N,MATCH(B12,VALUE!A:A,0))</f>
        <v>0.74099999999999999</v>
      </c>
      <c r="F12" s="23">
        <f>INDEX(QUALITY!L:L,MATCH(B12,QUALITY!A:A,0))</f>
        <v>0.28999999999999998</v>
      </c>
      <c r="G12" s="23">
        <f>INDEX('PRICE MOMENTUM'!K:K,MATCH(B12,'PRICE MOMENTUM'!A:A,0))</f>
        <v>0.193</v>
      </c>
      <c r="H12" s="23">
        <f>INDEX(SAFETY!J:J,MATCH(B12,SAFETY!A:A,0))</f>
        <v>0.77400000000000002</v>
      </c>
      <c r="I12" s="186">
        <f>INDEX('BIZ MOMENTUM'!G:G,MATCH(B12,'BIZ MOMENTUM'!A:A,0))</f>
        <v>0.193</v>
      </c>
      <c r="J12" s="65">
        <f t="shared" si="0"/>
        <v>0.37040000000000001</v>
      </c>
      <c r="K12" s="191" cm="1">
        <f t="array" ref="K12">+_xlfn.PERCENTRANK.EXC(_xlfn._xlws.FILTER(J:J, ISNUMBER(J:J)),J12)</f>
        <v>0.2</v>
      </c>
    </row>
    <row r="13" spans="2:11" x14ac:dyDescent="0.3">
      <c r="B13" s="19" t="s">
        <v>39</v>
      </c>
      <c r="C13" t="str" cm="1">
        <f t="array" ref="C13">_xll.FDS(B13,"FG_COMPANY_NAME")</f>
        <v>Oracle Corporation</v>
      </c>
      <c r="D13" s="20" t="str" cm="1">
        <f t="array" ref="D13">_xll.FDS(B13,"FREF_ENTITY_COUNTRY(HQ,NAME)")</f>
        <v>United States</v>
      </c>
      <c r="E13" s="185">
        <f>INDEX(VALUE!N:N,MATCH(B13,VALUE!A:A,0))</f>
        <v>0.129</v>
      </c>
      <c r="F13" s="23">
        <f>INDEX(QUALITY!L:L,MATCH(B13,QUALITY!A:A,0))</f>
        <v>0.70899999999999996</v>
      </c>
      <c r="G13" s="23">
        <f>INDEX('PRICE MOMENTUM'!K:K,MATCH(B13,'PRICE MOMENTUM'!A:A,0))</f>
        <v>0.61199999999999999</v>
      </c>
      <c r="H13" s="23">
        <f>INDEX(SAFETY!J:J,MATCH(B13,SAFETY!A:A,0))</f>
        <v>0.25800000000000001</v>
      </c>
      <c r="I13" s="186">
        <f>INDEX('BIZ MOMENTUM'!G:G,MATCH(B13,'BIZ MOMENTUM'!A:A,0))</f>
        <v>0.45100000000000001</v>
      </c>
      <c r="J13" s="65">
        <f t="shared" si="0"/>
        <v>0.42530000000000001</v>
      </c>
      <c r="K13" s="191" cm="1">
        <f t="array" ref="K13">+_xlfn.PERCENTRANK.EXC(_xlfn._xlws.FILTER(J:J, ISNUMBER(J:J)),J13)</f>
        <v>0.26600000000000001</v>
      </c>
    </row>
    <row r="14" spans="2:11" x14ac:dyDescent="0.3">
      <c r="B14" s="19" t="s">
        <v>40</v>
      </c>
      <c r="C14" t="str" cm="1">
        <f t="array" ref="C14">_xll.FDS(B14,"FG_COMPANY_NAME")</f>
        <v>JPMorgan Chase &amp; Co.</v>
      </c>
      <c r="D14" s="20" t="str" cm="1">
        <f t="array" ref="D14">_xll.FDS(B14,"FREF_ENTITY_COUNTRY(HQ,NAME)")</f>
        <v>United States</v>
      </c>
      <c r="E14" s="185">
        <f>INDEX(VALUE!N:N,MATCH(B14,VALUE!A:A,0))</f>
        <v>0.80600000000000005</v>
      </c>
      <c r="F14" s="23">
        <f>INDEX(QUALITY!L:L,MATCH(B14,QUALITY!A:A,0))</f>
        <v>0.41899999999999998</v>
      </c>
      <c r="G14" s="23">
        <f>INDEX('PRICE MOMENTUM'!K:K,MATCH(B14,'PRICE MOMENTUM'!A:A,0))</f>
        <v>0.87</v>
      </c>
      <c r="H14" s="23">
        <f>INDEX(SAFETY!J:J,MATCH(B14,SAFETY!A:A,0))</f>
        <v>0.45100000000000001</v>
      </c>
      <c r="I14" s="186">
        <f>INDEX('BIZ MOMENTUM'!G:G,MATCH(B14,'BIZ MOMENTUM'!A:A,0))</f>
        <v>0.129</v>
      </c>
      <c r="J14" s="65">
        <f t="shared" si="0"/>
        <v>0.4738</v>
      </c>
      <c r="K14" s="191" cm="1">
        <f t="array" ref="K14">+_xlfn.PERCENTRANK.EXC(_xlfn._xlws.FILTER(J:J, ISNUMBER(J:J)),J14)</f>
        <v>0.5</v>
      </c>
    </row>
    <row r="15" spans="2:11" x14ac:dyDescent="0.3">
      <c r="B15" s="19" t="s">
        <v>41</v>
      </c>
      <c r="C15" t="str" cm="1">
        <f t="array" ref="C15">_xll.FDS(B15,"FG_COMPANY_NAME")</f>
        <v>Walmart Inc.</v>
      </c>
      <c r="D15" s="20" t="str" cm="1">
        <f t="array" ref="D15">_xll.FDS(B15,"FREF_ENTITY_COUNTRY(HQ,NAME)")</f>
        <v>United States</v>
      </c>
      <c r="E15" s="185">
        <f>INDEX(VALUE!N:N,MATCH(B15,VALUE!A:A,0))</f>
        <v>0.22500000000000001</v>
      </c>
      <c r="F15" s="23">
        <f>INDEX(QUALITY!L:L,MATCH(B15,QUALITY!A:A,0))</f>
        <v>0.25800000000000001</v>
      </c>
      <c r="G15" s="23">
        <f>INDEX('PRICE MOMENTUM'!K:K,MATCH(B15,'PRICE MOMENTUM'!A:A,0))</f>
        <v>0.70899999999999996</v>
      </c>
      <c r="H15" s="23">
        <f>INDEX(SAFETY!J:J,MATCH(B15,SAFETY!A:A,0))</f>
        <v>0.51600000000000001</v>
      </c>
      <c r="I15" s="186">
        <f>INDEX('BIZ MOMENTUM'!G:G,MATCH(B15,'BIZ MOMENTUM'!A:A,0))</f>
        <v>0.28999999999999998</v>
      </c>
      <c r="J15" s="65">
        <f t="shared" si="0"/>
        <v>0.38019999999999998</v>
      </c>
      <c r="K15" s="191" cm="1">
        <f t="array" ref="K15">+_xlfn.PERCENTRANK.EXC(_xlfn._xlws.FILTER(J:J, ISNUMBER(J:J)),J15)</f>
        <v>0.23300000000000001</v>
      </c>
    </row>
    <row r="16" spans="2:11" x14ac:dyDescent="0.3">
      <c r="B16" s="19" t="s">
        <v>42</v>
      </c>
      <c r="C16" t="str" cm="1">
        <f t="array" ref="C16">_xll.FDS(B16,"FG_COMPANY_NAME")</f>
        <v>Tencent Holdings Ltd</v>
      </c>
      <c r="D16" s="20" t="str" cm="1">
        <f t="array" ref="D16">_xll.FDS(B16,"FREF_ENTITY_COUNTRY(HQ,NAME)")</f>
        <v>China</v>
      </c>
      <c r="E16" s="185">
        <f>INDEX(VALUE!N:N,MATCH(B16,VALUE!A:A,0))</f>
        <v>0.93500000000000005</v>
      </c>
      <c r="F16" s="23">
        <f>INDEX(QUALITY!L:L,MATCH(B16,QUALITY!A:A,0))</f>
        <v>0.22500000000000001</v>
      </c>
      <c r="G16" s="23">
        <f>INDEX('PRICE MOMENTUM'!K:K,MATCH(B16,'PRICE MOMENTUM'!A:A,0))</f>
        <v>0.83799999999999997</v>
      </c>
      <c r="H16" s="23">
        <f>INDEX(SAFETY!J:J,MATCH(B16,SAFETY!A:A,0))</f>
        <v>9.6000000000000002E-2</v>
      </c>
      <c r="I16" s="186">
        <f>INDEX('BIZ MOMENTUM'!G:G,MATCH(B16,'BIZ MOMENTUM'!A:A,0))</f>
        <v>0.70899999999999996</v>
      </c>
      <c r="J16" s="65">
        <f t="shared" si="0"/>
        <v>0.67030000000000001</v>
      </c>
      <c r="K16" s="191" cm="1">
        <f t="array" ref="K16">+_xlfn.PERCENTRANK.EXC(_xlfn._xlws.FILTER(J:J, ISNUMBER(J:J)),J16)</f>
        <v>0.83299999999999996</v>
      </c>
    </row>
    <row r="17" spans="2:11" x14ac:dyDescent="0.3">
      <c r="B17" s="19" t="s">
        <v>43</v>
      </c>
      <c r="C17" t="str" cm="1">
        <f t="array" ref="C17">_xll.FDS(B17,"FG_COMPANY_NAME")</f>
        <v>Eli Lilly and Company</v>
      </c>
      <c r="D17" s="20" t="str" cm="1">
        <f t="array" ref="D17">_xll.FDS(B17,"FREF_ENTITY_COUNTRY(HQ,NAME)")</f>
        <v>United States</v>
      </c>
      <c r="E17" s="185">
        <f>INDEX(VALUE!N:N,MATCH(B17,VALUE!A:A,0))</f>
        <v>0.28999999999999998</v>
      </c>
      <c r="F17" s="23">
        <f>INDEX(QUALITY!L:L,MATCH(B17,QUALITY!A:A,0))</f>
        <v>0.93500000000000005</v>
      </c>
      <c r="G17" s="23">
        <f>INDEX('PRICE MOMENTUM'!K:K,MATCH(B17,'PRICE MOMENTUM'!A:A,0))</f>
        <v>6.4000000000000001E-2</v>
      </c>
      <c r="H17" s="23">
        <f>INDEX(SAFETY!J:J,MATCH(B17,SAFETY!A:A,0))</f>
        <v>0.96699999999999997</v>
      </c>
      <c r="I17" s="186">
        <f>INDEX('BIZ MOMENTUM'!G:G,MATCH(B17,'BIZ MOMENTUM'!A:A,0))</f>
        <v>0.96699999999999997</v>
      </c>
      <c r="J17" s="65">
        <f t="shared" si="0"/>
        <v>0.64780000000000004</v>
      </c>
      <c r="K17" s="191" cm="1">
        <f t="array" ref="K17">+_xlfn.PERCENTRANK.EXC(_xlfn._xlws.FILTER(J:J, ISNUMBER(J:J)),J17)</f>
        <v>0.76600000000000001</v>
      </c>
    </row>
    <row r="18" spans="2:11" x14ac:dyDescent="0.3">
      <c r="B18" s="19" t="s">
        <v>44</v>
      </c>
      <c r="C18" t="str" cm="1">
        <f t="array" ref="C18">_xll.FDS(B18,"FG_COMPANY_NAME")</f>
        <v>Visa Inc. Class A</v>
      </c>
      <c r="D18" s="20" t="str" cm="1">
        <f t="array" ref="D18">_xll.FDS(B18,"FREF_ENTITY_COUNTRY(HQ,NAME)")</f>
        <v>United States</v>
      </c>
      <c r="E18" s="185">
        <f>INDEX(VALUE!N:N,MATCH(B18,VALUE!A:A,0))</f>
        <v>0.38700000000000001</v>
      </c>
      <c r="F18" s="23">
        <f>INDEX(QUALITY!L:L,MATCH(B18,QUALITY!A:A,0))</f>
        <v>0.90300000000000002</v>
      </c>
      <c r="G18" s="23">
        <f>INDEX('PRICE MOMENTUM'!K:K,MATCH(B18,'PRICE MOMENTUM'!A:A,0))</f>
        <v>0.161</v>
      </c>
      <c r="H18" s="23">
        <f>INDEX(SAFETY!J:J,MATCH(B18,SAFETY!A:A,0))</f>
        <v>0.80600000000000005</v>
      </c>
      <c r="I18" s="186">
        <f>INDEX('BIZ MOMENTUM'!G:G,MATCH(B18,'BIZ MOMENTUM'!A:A,0))</f>
        <v>0.48299999999999998</v>
      </c>
      <c r="J18" s="65">
        <f t="shared" si="0"/>
        <v>0.47370000000000001</v>
      </c>
      <c r="K18" s="191" cm="1">
        <f t="array" ref="K18">+_xlfn.PERCENTRANK.EXC(_xlfn._xlws.FILTER(J:J, ISNUMBER(J:J)),J18)</f>
        <v>0.46600000000000003</v>
      </c>
    </row>
    <row r="19" spans="2:11" x14ac:dyDescent="0.3">
      <c r="B19" s="19" t="s">
        <v>45</v>
      </c>
      <c r="C19" t="str" cm="1">
        <f t="array" ref="C19">_xll.FDS(B19,"FG_COMPANY_NAME")</f>
        <v>Mastercard Incorporated Class A</v>
      </c>
      <c r="D19" s="20" t="str" cm="1">
        <f t="array" ref="D19">_xll.FDS(B19,"FREF_ENTITY_COUNTRY(HQ,NAME)")</f>
        <v>United States</v>
      </c>
      <c r="E19" s="185">
        <f>INDEX(VALUE!N:N,MATCH(B19,VALUE!A:A,0))</f>
        <v>0.45100000000000001</v>
      </c>
      <c r="F19" s="23">
        <f>INDEX(QUALITY!L:L,MATCH(B19,QUALITY!A:A,0))</f>
        <v>0.96699999999999997</v>
      </c>
      <c r="G19" s="23">
        <f>INDEX('PRICE MOMENTUM'!K:K,MATCH(B19,'PRICE MOMENTUM'!A:A,0))</f>
        <v>0.41899999999999998</v>
      </c>
      <c r="H19" s="23">
        <f>INDEX(SAFETY!J:J,MATCH(B19,SAFETY!A:A,0))</f>
        <v>0.83799999999999997</v>
      </c>
      <c r="I19" s="186">
        <f>INDEX('BIZ MOMENTUM'!G:G,MATCH(B19,'BIZ MOMENTUM'!A:A,0))</f>
        <v>0.83799999999999997</v>
      </c>
      <c r="J19" s="65">
        <f t="shared" si="0"/>
        <v>0.68969999999999998</v>
      </c>
      <c r="K19" s="191" cm="1">
        <f t="array" ref="K19">+_xlfn.PERCENTRANK.EXC(_xlfn._xlws.FILTER(J:J, ISNUMBER(J:J)),J19)</f>
        <v>0.9</v>
      </c>
    </row>
    <row r="20" spans="2:11" x14ac:dyDescent="0.3">
      <c r="B20" s="19" t="s">
        <v>46</v>
      </c>
      <c r="C20" t="str" cm="1">
        <f t="array" ref="C20">_xll.FDS(B20,"FG_COMPANY_NAME")</f>
        <v>Netflix, Inc.</v>
      </c>
      <c r="D20" s="20" t="str" cm="1">
        <f t="array" ref="D20">_xll.FDS(B20,"FREF_ENTITY_COUNTRY(HQ,NAME)")</f>
        <v>United States</v>
      </c>
      <c r="E20" s="185">
        <f>INDEX(VALUE!N:N,MATCH(B20,VALUE!A:A,0))</f>
        <v>0.61199999999999999</v>
      </c>
      <c r="F20" s="23">
        <f>INDEX(QUALITY!L:L,MATCH(B20,QUALITY!A:A,0))</f>
        <v>0.35399999999999998</v>
      </c>
      <c r="G20" s="23">
        <f>INDEX('PRICE MOMENTUM'!K:K,MATCH(B20,'PRICE MOMENTUM'!A:A,0))</f>
        <v>0.25800000000000001</v>
      </c>
      <c r="H20" s="23">
        <f>INDEX(SAFETY!J:J,MATCH(B20,SAFETY!A:A,0))</f>
        <v>0.22500000000000001</v>
      </c>
      <c r="I20" s="186">
        <f>INDEX('BIZ MOMENTUM'!G:G,MATCH(B20,'BIZ MOMENTUM'!A:A,0))</f>
        <v>0.80600000000000005</v>
      </c>
      <c r="J20" s="65">
        <f t="shared" si="0"/>
        <v>0.55430000000000001</v>
      </c>
      <c r="K20" s="191" cm="1">
        <f t="array" ref="K20">+_xlfn.PERCENTRANK.EXC(_xlfn._xlws.FILTER(J:J, ISNUMBER(J:J)),J20)</f>
        <v>0.66600000000000004</v>
      </c>
    </row>
    <row r="21" spans="2:11" x14ac:dyDescent="0.3">
      <c r="B21" s="19" t="s">
        <v>47</v>
      </c>
      <c r="C21" t="str" cm="1">
        <f t="array" ref="C21">_xll.FDS(B21,"FG_COMPANY_NAME")</f>
        <v>Exxon Mobil Corporation</v>
      </c>
      <c r="D21" s="20" t="str" cm="1">
        <f t="array" ref="D21">_xll.FDS(B21,"FREF_ENTITY_COUNTRY(HQ,NAME)")</f>
        <v>United States</v>
      </c>
      <c r="E21" s="185">
        <f>INDEX(VALUE!N:N,MATCH(B21,VALUE!A:A,0))</f>
        <v>0.83799999999999997</v>
      </c>
      <c r="F21" s="23">
        <f>INDEX(QUALITY!L:L,MATCH(B21,QUALITY!A:A,0))</f>
        <v>0.161</v>
      </c>
      <c r="G21" s="23">
        <f>INDEX('PRICE MOMENTUM'!K:K,MATCH(B21,'PRICE MOMENTUM'!A:A,0))</f>
        <v>0.22500000000000001</v>
      </c>
      <c r="H21" s="23">
        <f>INDEX(SAFETY!J:J,MATCH(B21,SAFETY!A:A,0))</f>
        <v>0.41899999999999998</v>
      </c>
      <c r="I21" s="186">
        <f>INDEX('BIZ MOMENTUM'!G:G,MATCH(B21,'BIZ MOMENTUM'!A:A,0))</f>
        <v>9.6000000000000002E-2</v>
      </c>
      <c r="J21" s="65">
        <f t="shared" si="0"/>
        <v>0.309</v>
      </c>
      <c r="K21" s="191" cm="1">
        <f t="array" ref="K21">+_xlfn.PERCENTRANK.EXC(_xlfn._xlws.FILTER(J:J, ISNUMBER(J:J)),J21)</f>
        <v>0.13300000000000001</v>
      </c>
    </row>
    <row r="22" spans="2:11" x14ac:dyDescent="0.3">
      <c r="B22" s="19" t="s">
        <v>48</v>
      </c>
      <c r="C22" t="str" cm="1">
        <f t="array" ref="C22">_xll.FDS(B22,"FG_COMPANY_NAME")</f>
        <v>Johnson &amp; Johnson</v>
      </c>
      <c r="D22" s="20" t="str" cm="1">
        <f t="array" ref="D22">_xll.FDS(B22,"FREF_ENTITY_COUNTRY(HQ,NAME)")</f>
        <v>United States</v>
      </c>
      <c r="E22" s="185">
        <f>INDEX(VALUE!N:N,MATCH(B22,VALUE!A:A,0))</f>
        <v>0.77400000000000002</v>
      </c>
      <c r="F22" s="23">
        <f>INDEX(QUALITY!L:L,MATCH(B22,QUALITY!A:A,0))</f>
        <v>0.80600000000000005</v>
      </c>
      <c r="G22" s="23">
        <f>INDEX('PRICE MOMENTUM'!K:K,MATCH(B22,'PRICE MOMENTUM'!A:A,0))</f>
        <v>0.51600000000000001</v>
      </c>
      <c r="H22" s="23">
        <f>INDEX(SAFETY!J:J,MATCH(B22,SAFETY!A:A,0))</f>
        <v>0.74099999999999999</v>
      </c>
      <c r="I22" s="186">
        <f>INDEX('BIZ MOMENTUM'!G:G,MATCH(B22,'BIZ MOMENTUM'!A:A,0))</f>
        <v>0.38700000000000001</v>
      </c>
      <c r="J22" s="65">
        <f t="shared" si="0"/>
        <v>0.5675</v>
      </c>
      <c r="K22" s="191" cm="1">
        <f t="array" ref="K22">+_xlfn.PERCENTRANK.EXC(_xlfn._xlws.FILTER(J:J, ISNUMBER(J:J)),J22)</f>
        <v>0.7</v>
      </c>
    </row>
    <row r="23" spans="2:11" x14ac:dyDescent="0.3">
      <c r="B23" s="19" t="s">
        <v>49</v>
      </c>
      <c r="C23" t="str" cm="1">
        <f t="array" ref="C23">_xll.FDS(B23,"FG_COMPANY_NAME")</f>
        <v>Costco Wholesale Corporation</v>
      </c>
      <c r="D23" s="20" t="str" cm="1">
        <f t="array" ref="D23">_xll.FDS(B23,"FREF_ENTITY_COUNTRY(HQ,NAME)")</f>
        <v>United States</v>
      </c>
      <c r="E23" s="185">
        <f>INDEX(VALUE!N:N,MATCH(B23,VALUE!A:A,0))</f>
        <v>0.48299999999999998</v>
      </c>
      <c r="F23" s="23">
        <f>INDEX(QUALITY!L:L,MATCH(B23,QUALITY!A:A,0))</f>
        <v>0.45100000000000001</v>
      </c>
      <c r="G23" s="23">
        <f>INDEX('PRICE MOMENTUM'!K:K,MATCH(B23,'PRICE MOMENTUM'!A:A,0))</f>
        <v>0.129</v>
      </c>
      <c r="H23" s="23">
        <f>INDEX(SAFETY!J:J,MATCH(B23,SAFETY!A:A,0))</f>
        <v>0.90300000000000002</v>
      </c>
      <c r="I23" s="186">
        <f>INDEX('BIZ MOMENTUM'!G:G,MATCH(B23,'BIZ MOMENTUM'!A:A,0))</f>
        <v>0.41899999999999998</v>
      </c>
      <c r="J23" s="65">
        <f t="shared" si="0"/>
        <v>0.4254</v>
      </c>
      <c r="K23" s="191" cm="1">
        <f t="array" ref="K23">+_xlfn.PERCENTRANK.EXC(_xlfn._xlws.FILTER(J:J, ISNUMBER(J:J)),J23)</f>
        <v>0.3</v>
      </c>
    </row>
    <row r="24" spans="2:11" x14ac:dyDescent="0.3">
      <c r="B24" s="19" t="s">
        <v>50</v>
      </c>
      <c r="C24" t="str" cm="1">
        <f t="array" ref="C24">_xll.FDS(B24,"FG_COMPANY_NAME")</f>
        <v>Home Depot, Inc.</v>
      </c>
      <c r="D24" s="20" t="str" cm="1">
        <f t="array" ref="D24">_xll.FDS(B24,"FREF_ENTITY_COUNTRY(HQ,NAME)")</f>
        <v>United States</v>
      </c>
      <c r="E24" s="185">
        <f>INDEX(VALUE!N:N,MATCH(B24,VALUE!A:A,0))</f>
        <v>0.67700000000000005</v>
      </c>
      <c r="F24" s="23">
        <f>INDEX(QUALITY!L:L,MATCH(B24,QUALITY!A:A,0))</f>
        <v>0.74099999999999999</v>
      </c>
      <c r="G24" s="23">
        <f>INDEX('PRICE MOMENTUM'!K:K,MATCH(B24,'PRICE MOMENTUM'!A:A,0))</f>
        <v>0.54800000000000004</v>
      </c>
      <c r="H24" s="23">
        <f>INDEX(SAFETY!J:J,MATCH(B24,SAFETY!A:A,0))</f>
        <v>0.70899999999999996</v>
      </c>
      <c r="I24" s="186">
        <f>INDEX('BIZ MOMENTUM'!G:G,MATCH(B24,'BIZ MOMENTUM'!A:A,0))</f>
        <v>0.25800000000000001</v>
      </c>
      <c r="J24" s="65">
        <f t="shared" si="0"/>
        <v>0.49320000000000008</v>
      </c>
      <c r="K24" s="191" cm="1">
        <f t="array" ref="K24">+_xlfn.PERCENTRANK.EXC(_xlfn._xlws.FILTER(J:J, ISNUMBER(J:J)),J24)</f>
        <v>0.53300000000000003</v>
      </c>
    </row>
    <row r="25" spans="2:11" x14ac:dyDescent="0.3">
      <c r="B25" s="19" t="s">
        <v>51</v>
      </c>
      <c r="C25" t="str" cm="1">
        <f t="array" ref="C25">_xll.FDS(B25,"FG_COMPANY_NAME")</f>
        <v>Palantir Technologies Inc. Class A</v>
      </c>
      <c r="D25" s="20" t="str" cm="1">
        <f t="array" ref="D25">_xll.FDS(B25,"FREF_ENTITY_COUNTRY(HQ,NAME)")</f>
        <v>United States</v>
      </c>
      <c r="E25" s="185">
        <f>INDEX(VALUE!N:N,MATCH(B25,VALUE!A:A,0))</f>
        <v>3.2000000000000001E-2</v>
      </c>
      <c r="F25" s="23">
        <f>INDEX(QUALITY!L:L,MATCH(B25,QUALITY!A:A,0))</f>
        <v>0.32200000000000001</v>
      </c>
      <c r="G25" s="23">
        <f>INDEX('PRICE MOMENTUM'!K:K,MATCH(B25,'PRICE MOMENTUM'!A:A,0))</f>
        <v>0.57999999999999996</v>
      </c>
      <c r="H25" s="23">
        <f>INDEX(SAFETY!J:J,MATCH(B25,SAFETY!A:A,0))</f>
        <v>6.4000000000000001E-2</v>
      </c>
      <c r="I25" s="186">
        <f>INDEX('BIZ MOMENTUM'!G:G,MATCH(B25,'BIZ MOMENTUM'!A:A,0))</f>
        <v>0.93500000000000005</v>
      </c>
      <c r="J25" s="65">
        <f t="shared" si="0"/>
        <v>0.53500000000000003</v>
      </c>
      <c r="K25" s="191" cm="1">
        <f t="array" ref="K25">+_xlfn.PERCENTRANK.EXC(_xlfn._xlws.FILTER(J:J, ISNUMBER(J:J)),J25)</f>
        <v>0.6</v>
      </c>
    </row>
    <row r="26" spans="2:11" x14ac:dyDescent="0.3">
      <c r="B26" s="19" t="s">
        <v>52</v>
      </c>
      <c r="C26" t="str" cm="1">
        <f t="array" ref="C26">_xll.FDS(B26,"FG_COMPANY_NAME")</f>
        <v>AbbVie, Inc.</v>
      </c>
      <c r="D26" s="20" t="str" cm="1">
        <f t="array" ref="D26">_xll.FDS(B26,"FREF_ENTITY_COUNTRY(HQ,NAME)")</f>
        <v>United States</v>
      </c>
      <c r="E26" s="185">
        <f>INDEX(VALUE!N:N,MATCH(B26,VALUE!A:A,0))</f>
        <v>0.64500000000000002</v>
      </c>
      <c r="F26" s="23">
        <f>INDEX(QUALITY!L:L,MATCH(B26,QUALITY!A:A,0))</f>
        <v>0.51600000000000001</v>
      </c>
      <c r="G26" s="23">
        <f>INDEX('PRICE MOMENTUM'!K:K,MATCH(B26,'PRICE MOMENTUM'!A:A,0))</f>
        <v>0.48299999999999998</v>
      </c>
      <c r="H26" s="23">
        <f>INDEX(SAFETY!J:J,MATCH(B26,SAFETY!A:A,0))</f>
        <v>0.57999999999999996</v>
      </c>
      <c r="I26" s="186">
        <f>INDEX('BIZ MOMENTUM'!G:G,MATCH(B26,'BIZ MOMENTUM'!A:A,0))</f>
        <v>0.32200000000000001</v>
      </c>
      <c r="J26" s="65">
        <f t="shared" si="0"/>
        <v>0.46399999999999997</v>
      </c>
      <c r="K26" s="191" cm="1">
        <f t="array" ref="K26">+_xlfn.PERCENTRANK.EXC(_xlfn._xlws.FILTER(J:J, ISNUMBER(J:J)),J26)</f>
        <v>0.4</v>
      </c>
    </row>
    <row r="27" spans="2:11" x14ac:dyDescent="0.3">
      <c r="B27" s="19" t="s">
        <v>53</v>
      </c>
      <c r="C27" t="str" cm="1">
        <f t="array" ref="C27">_xll.FDS(B27,"FG_COMPANY_NAME")</f>
        <v>Alibaba Group Holding Limited</v>
      </c>
      <c r="D27" s="20" t="str" cm="1">
        <f t="array" ref="D27">_xll.FDS(B27,"FREF_ENTITY_COUNTRY(HQ,NAME)")</f>
        <v>China</v>
      </c>
      <c r="E27" s="185">
        <f>INDEX(VALUE!N:N,MATCH(B27,VALUE!A:A,0))</f>
        <v>0.70899999999999996</v>
      </c>
      <c r="F27" s="23">
        <f>INDEX(QUALITY!L:L,MATCH(B27,QUALITY!A:A,0))</f>
        <v>3.2000000000000001E-2</v>
      </c>
      <c r="G27" s="23">
        <f>INDEX('PRICE MOMENTUM'!K:K,MATCH(B27,'PRICE MOMENTUM'!A:A,0))</f>
        <v>0.74099999999999999</v>
      </c>
      <c r="H27" s="23">
        <f>INDEX(SAFETY!J:J,MATCH(B27,SAFETY!A:A,0))</f>
        <v>3.2000000000000001E-2</v>
      </c>
      <c r="I27" s="186">
        <f>INDEX('BIZ MOMENTUM'!G:G,MATCH(B27,'BIZ MOMENTUM'!A:A,0))</f>
        <v>0.61199999999999999</v>
      </c>
      <c r="J27" s="65">
        <f t="shared" si="0"/>
        <v>0.54120000000000001</v>
      </c>
      <c r="K27" s="191" cm="1">
        <f t="array" ref="K27">+_xlfn.PERCENTRANK.EXC(_xlfn._xlws.FILTER(J:J, ISNUMBER(J:J)),J27)</f>
        <v>0.63300000000000001</v>
      </c>
    </row>
    <row r="28" spans="2:11" x14ac:dyDescent="0.3">
      <c r="B28" s="19" t="s">
        <v>54</v>
      </c>
      <c r="C28" t="str" cm="1">
        <f t="array" ref="C28">_xll.FDS(B28,"FG_COMPANY_NAME")</f>
        <v>Bank of America Corp</v>
      </c>
      <c r="D28" s="20" t="str" cm="1">
        <f t="array" ref="D28">_xll.FDS(B28,"FREF_ENTITY_COUNTRY(HQ,NAME)")</f>
        <v>United States</v>
      </c>
      <c r="E28" s="185">
        <f>INDEX(VALUE!N:N,MATCH(B28,VALUE!A:A,0))</f>
        <v>0.41899999999999998</v>
      </c>
      <c r="F28" s="23">
        <f>INDEX(QUALITY!L:L,MATCH(B28,QUALITY!A:A,0))</f>
        <v>0.129</v>
      </c>
      <c r="G28" s="23">
        <f>INDEX('PRICE MOMENTUM'!K:K,MATCH(B28,'PRICE MOMENTUM'!A:A,0))</f>
        <v>0.77400000000000002</v>
      </c>
      <c r="H28" s="23">
        <f>INDEX(SAFETY!J:J,MATCH(B28,SAFETY!A:A,0))</f>
        <v>0.193</v>
      </c>
      <c r="I28" s="186">
        <f>INDEX('BIZ MOMENTUM'!G:G,MATCH(B28,'BIZ MOMENTUM'!A:A,0))</f>
        <v>0.22500000000000001</v>
      </c>
      <c r="J28" s="65">
        <f t="shared" si="0"/>
        <v>0.36080000000000007</v>
      </c>
      <c r="K28" s="191" cm="1">
        <f t="array" ref="K28">+_xlfn.PERCENTRANK.EXC(_xlfn._xlws.FILTER(J:J, ISNUMBER(J:J)),J28)</f>
        <v>0.16600000000000001</v>
      </c>
    </row>
    <row r="29" spans="2:11" x14ac:dyDescent="0.3">
      <c r="B29" s="19" t="s">
        <v>55</v>
      </c>
      <c r="C29" t="str" cm="1">
        <f t="array" ref="C29">_xll.FDS(B29,"FG_COMPANY_NAME")</f>
        <v>Procter &amp; Gamble Company</v>
      </c>
      <c r="D29" s="20" t="str" cm="1">
        <f t="array" ref="D29">_xll.FDS(B29,"FREF_ENTITY_COUNTRY(HQ,NAME)")</f>
        <v>United States</v>
      </c>
      <c r="E29" s="185">
        <f>INDEX(VALUE!N:N,MATCH(B29,VALUE!A:A,0))</f>
        <v>0.51600000000000001</v>
      </c>
      <c r="F29" s="23">
        <f>INDEX(QUALITY!L:L,MATCH(B29,QUALITY!A:A,0))</f>
        <v>0.48299999999999998</v>
      </c>
      <c r="G29" s="23">
        <f>INDEX('PRICE MOMENTUM'!K:K,MATCH(B29,'PRICE MOMENTUM'!A:A,0))</f>
        <v>9.6000000000000002E-2</v>
      </c>
      <c r="H29" s="23">
        <f>INDEX(SAFETY!J:J,MATCH(B29,SAFETY!A:A,0))</f>
        <v>0.87</v>
      </c>
      <c r="I29" s="186">
        <f>INDEX('BIZ MOMENTUM'!G:G,MATCH(B29,'BIZ MOMENTUM'!A:A,0))</f>
        <v>0.51600000000000001</v>
      </c>
      <c r="J29" s="65">
        <f t="shared" si="0"/>
        <v>0.46410000000000007</v>
      </c>
      <c r="K29" s="191" cm="1">
        <f t="array" ref="K29">+_xlfn.PERCENTRANK.EXC(_xlfn._xlws.FILTER(J:J, ISNUMBER(J:J)),J29)</f>
        <v>0.433</v>
      </c>
    </row>
    <row r="30" spans="2:11" x14ac:dyDescent="0.3">
      <c r="B30" s="19" t="s">
        <v>56</v>
      </c>
      <c r="C30" t="str" cm="1">
        <f t="array" ref="C30">_xll.FDS(B30,"FG_COMPANY_NAME")</f>
        <v>Samsung Electronics Co., Ltd.</v>
      </c>
      <c r="D30" s="20" t="str" cm="1">
        <f t="array" ref="D30">_xll.FDS(B30,"FREF_ENTITY_COUNTRY(HQ,NAME)")</f>
        <v>South Korea</v>
      </c>
      <c r="E30" s="185">
        <f>INDEX(VALUE!N:N,MATCH(B30,VALUE!A:A,0))</f>
        <v>0.96699999999999997</v>
      </c>
      <c r="F30" s="23">
        <f>INDEX(QUALITY!L:L,MATCH(B30,QUALITY!A:A,0))</f>
        <v>6.4000000000000001E-2</v>
      </c>
      <c r="G30" s="23">
        <f>INDEX('PRICE MOMENTUM'!K:K,MATCH(B30,'PRICE MOMENTUM'!A:A,0))</f>
        <v>0.96699999999999997</v>
      </c>
      <c r="H30" s="23">
        <f>INDEX(SAFETY!J:J,MATCH(B30,SAFETY!A:A,0))</f>
        <v>0.28999999999999998</v>
      </c>
      <c r="I30" s="186">
        <f>INDEX('BIZ MOMENTUM'!G:G,MATCH(B30,'BIZ MOMENTUM'!A:A,0))</f>
        <v>6.4000000000000001E-2</v>
      </c>
      <c r="J30" s="65">
        <f t="shared" si="0"/>
        <v>0.44780000000000003</v>
      </c>
      <c r="K30" s="191" cm="1">
        <f t="array" ref="K30">+_xlfn.PERCENTRANK.EXC(_xlfn._xlws.FILTER(J:J, ISNUMBER(J:J)),J30)</f>
        <v>0.33300000000000002</v>
      </c>
    </row>
    <row r="31" spans="2:11" ht="15" thickBot="1" x14ac:dyDescent="0.35">
      <c r="B31" s="10" t="s">
        <v>57</v>
      </c>
      <c r="C31" s="11" t="str" cm="1">
        <f t="array" ref="C31">_xll.FDS(B31,"FG_COMPANY_NAME")</f>
        <v>Industrial and Commercial Bank of China Limited Class H</v>
      </c>
      <c r="D31" s="12" t="str" cm="1">
        <f t="array" ref="D31">_xll.FDS(B31,"FREF_ENTITY_COUNTRY(HQ,NAME)")</f>
        <v>China</v>
      </c>
      <c r="E31" s="187">
        <f>INDEX(VALUE!N:N,MATCH(B31,VALUE!A:A,0))</f>
        <v>0.25800000000000001</v>
      </c>
      <c r="F31" s="188">
        <f>INDEX(QUALITY!L:L,MATCH(B31,QUALITY!A:A,0))</f>
        <v>9.6000000000000002E-2</v>
      </c>
      <c r="G31" s="188">
        <f>INDEX('PRICE MOMENTUM'!K:K,MATCH(B31,'PRICE MOMENTUM'!A:A,0))</f>
        <v>0.28999999999999998</v>
      </c>
      <c r="H31" s="188">
        <f>INDEX(SAFETY!J:J,MATCH(B31,SAFETY!A:A,0))</f>
        <v>0.129</v>
      </c>
      <c r="I31" s="189">
        <f>INDEX('BIZ MOMENTUM'!G:G,MATCH(B31,'BIZ MOMENTUM'!A:A,0))</f>
        <v>0.35399999999999998</v>
      </c>
      <c r="J31" s="26">
        <f t="shared" si="0"/>
        <v>0.2737</v>
      </c>
      <c r="K31" s="192" cm="1">
        <f t="array" ref="K31">+_xlfn.PERCENTRANK.EXC(_xlfn._xlws.FILTER(J:J, ISNUMBER(J:J)),J31)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2" sqref="A2:N2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4" bestFit="1" customWidth="1"/>
    <col min="9" max="9" width="18.6640625" style="14" bestFit="1" customWidth="1"/>
    <col min="10" max="10" width="14.33203125" style="14" bestFit="1" customWidth="1"/>
    <col min="11" max="11" width="15.6640625" style="14" bestFit="1" customWidth="1"/>
    <col min="12" max="12" width="21.77734375" style="14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36">
        <f>INPUT!C12</f>
        <v>0.2</v>
      </c>
      <c r="I1" s="37">
        <f>INPUT!D12</f>
        <v>0.2</v>
      </c>
      <c r="J1" s="37">
        <f>INPUT!E12</f>
        <v>0.2</v>
      </c>
      <c r="K1" s="37">
        <f>INPUT!F12</f>
        <v>0.2</v>
      </c>
      <c r="L1" s="38">
        <f>INPUT!G12</f>
        <v>0.2</v>
      </c>
    </row>
    <row r="2" spans="1:14" ht="15" customHeight="1" thickBot="1" x14ac:dyDescent="0.35">
      <c r="A2" s="168" t="s">
        <v>27</v>
      </c>
      <c r="B2" s="28" t="s">
        <v>58</v>
      </c>
      <c r="C2" s="168" t="s">
        <v>138</v>
      </c>
      <c r="D2" s="169" t="s">
        <v>137</v>
      </c>
      <c r="E2" s="169" t="s">
        <v>61</v>
      </c>
      <c r="F2" s="169" t="s">
        <v>139</v>
      </c>
      <c r="G2" s="28" t="s">
        <v>63</v>
      </c>
      <c r="H2" s="58" t="s">
        <v>140</v>
      </c>
      <c r="I2" s="59" t="s">
        <v>141</v>
      </c>
      <c r="J2" s="59" t="s">
        <v>142</v>
      </c>
      <c r="K2" s="59" t="s">
        <v>143</v>
      </c>
      <c r="L2" s="60" t="s">
        <v>150</v>
      </c>
      <c r="M2" s="170" t="s">
        <v>20</v>
      </c>
      <c r="N2" s="170" t="s">
        <v>65</v>
      </c>
    </row>
    <row r="3" spans="1:14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17" cm="1">
        <f t="array" ref="F3">1/_xll.FDS($A3,"FF_ENTRPR_VAL_EBITDA_OPER(ANN_R,0)")</f>
        <v>2.3785832011143242E-2</v>
      </c>
      <c r="G3" s="27" cm="1">
        <f t="array" ref="G3">_xll.FDS(A3,"FF_GROSS_INC(LTM_R,0)")/_xll.FDS(A3,"FF_ENTRPR_VAL_DAILY(0,,,,,""DIL"")")</f>
        <v>2.6866981416690996E-2</v>
      </c>
      <c r="H3" s="181" cm="1">
        <f t="array" ref="H3">_xlfn.PERCENTRANK.EXC(_xlfn._xlws.FILTER(C$3:C$32, ISNUMBER(C$3:C$32)),C3)</f>
        <v>0.25800000000000001</v>
      </c>
      <c r="I3" s="181" cm="1">
        <f t="array" ref="I3">_xlfn.PERCENTRANK.EXC(_xlfn._xlws.FILTER(D$3:D$32, ISNUMBER(D$3:D$32)),D3)</f>
        <v>0.22500000000000001</v>
      </c>
      <c r="J3" s="181" cm="1">
        <f t="array" ref="J3">_xlfn.PERCENTRANK.EXC(_xlfn._xlws.FILTER(E$3:E$32, ISNUMBER(E$3:E$32)),E3)</f>
        <v>0.28999999999999998</v>
      </c>
      <c r="K3" s="181" cm="1">
        <f t="array" ref="K3">IFERROR(_xlfn.PERCENTRANK.EXC(_xlfn._xlws.FILTER(F$3:F$32, ISNUMBER(F$3:F$32)),F3),0.5)</f>
        <v>0.107</v>
      </c>
      <c r="L3" s="181" cm="1">
        <f t="array" ref="L3">IFERROR(_xlfn.PERCENTRANK.EXC(_xlfn._xlws.FILTER(G$3:G$32, ISNUMBER(G$3:G$32)),G3),0.5)</f>
        <v>0.14199999999999999</v>
      </c>
      <c r="M3" s="3">
        <f t="shared" ref="M3:M32" si="0">SUMPRODUCT($H$1:$L$1,H3:L3)</f>
        <v>0.20440000000000003</v>
      </c>
      <c r="N3" s="23" cm="1">
        <f t="array" ref="N3">_xlfn.PERCENTRANK.EXC(_xlfn._xlws.FILTER(M$3:M$32, ISNUMBER(M$3:M$32)),M3)</f>
        <v>9.6000000000000002E-2</v>
      </c>
    </row>
    <row r="4" spans="1:14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17" cm="1">
        <f t="array" ref="F4">1/_xll.FDS($A4,"FF_ENTRPR_VAL_EBITDA_OPER(ANN_R,0)")</f>
        <v>4.3873880736460237E-2</v>
      </c>
      <c r="G4" s="27" cm="1">
        <f t="array" ref="G4">_xll.FDS(A4,"FF_GROSS_INC(LTM_R,0)")/_xll.FDS(A4,"FF_ENTRPR_VAL_DAILY(0,,,,,""DIL"")")</f>
        <v>5.067920492983493E-2</v>
      </c>
      <c r="H4" s="181" cm="1">
        <f t="array" ref="H4">_xlfn.PERCENTRANK.EXC(_xlfn._xlws.FILTER(C$3:C$32, ISNUMBER(C$3:C$32)),C4)</f>
        <v>0.61199999999999999</v>
      </c>
      <c r="I4" s="181" cm="1">
        <f t="array" ref="I4">_xlfn.PERCENTRANK.EXC(_xlfn._xlws.FILTER(D$3:D$32, ISNUMBER(D$3:D$32)),D4)</f>
        <v>0.64500000000000002</v>
      </c>
      <c r="J4" s="181" cm="1">
        <f t="array" ref="J4">_xlfn.PERCENTRANK.EXC(_xlfn._xlws.FILTER(E$3:E$32, ISNUMBER(E$3:E$32)),E4)</f>
        <v>0.35399999999999998</v>
      </c>
      <c r="K4" s="181" cm="1">
        <f t="array" ref="K4">IFERROR(_xlfn.PERCENTRANK.EXC(_xlfn._xlws.FILTER(F$3:F$32, ISNUMBER(F$3:F$32)),F4),0.5)</f>
        <v>0.35699999999999998</v>
      </c>
      <c r="L4" s="181" cm="1">
        <f t="array" ref="L4">IFERROR(_xlfn.PERCENTRANK.EXC(_xlfn._xlws.FILTER(G$3:G$32, ISNUMBER(G$3:G$32)),G4),0.5)</f>
        <v>0.32100000000000001</v>
      </c>
      <c r="M4" s="3">
        <f t="shared" si="0"/>
        <v>0.4578000000000001</v>
      </c>
      <c r="N4" s="23" cm="1">
        <f t="array" ref="N4">_xlfn.PERCENTRANK.EXC(_xlfn._xlws.FILTER(M$3:M$32, ISNUMBER(M$3:M$32)),M4)</f>
        <v>0.35399999999999998</v>
      </c>
    </row>
    <row r="5" spans="1:14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17" cm="1">
        <f t="array" ref="F5">1/_xll.FDS($A5,"FF_ENTRPR_VAL_EBITDA_OPER(ANN_R,0)")</f>
        <v>3.7909567664805847E-2</v>
      </c>
      <c r="G5" s="27" cm="1">
        <f t="array" ref="G5">_xll.FDS(A5,"FF_GROSS_INC(LTM_R,0)")/_xll.FDS(A5,"FF_ENTRPR_VAL_DAILY(0,,,,,""DIL"")")</f>
        <v>4.995912618668677E-2</v>
      </c>
      <c r="H5" s="181" cm="1">
        <f t="array" ref="H5">_xlfn.PERCENTRANK.EXC(_xlfn._xlws.FILTER(C$3:C$32, ISNUMBER(C$3:C$32)),C5)</f>
        <v>0.41899999999999998</v>
      </c>
      <c r="I5" s="181" cm="1">
        <f t="array" ref="I5">_xlfn.PERCENTRANK.EXC(_xlfn._xlws.FILTER(D$3:D$32, ISNUMBER(D$3:D$32)),D5)</f>
        <v>0.38700000000000001</v>
      </c>
      <c r="J5" s="181" cm="1">
        <f t="array" ref="J5">_xlfn.PERCENTRANK.EXC(_xlfn._xlws.FILTER(E$3:E$32, ISNUMBER(E$3:E$32)),E5)</f>
        <v>0.48299999999999998</v>
      </c>
      <c r="K5" s="181" cm="1">
        <f t="array" ref="K5">IFERROR(_xlfn.PERCENTRANK.EXC(_xlfn._xlws.FILTER(F$3:F$32, ISNUMBER(F$3:F$32)),F5),0.5)</f>
        <v>0.28499999999999998</v>
      </c>
      <c r="L5" s="181" cm="1">
        <f t="array" ref="L5">IFERROR(_xlfn.PERCENTRANK.EXC(_xlfn._xlws.FILTER(G$3:G$32, ISNUMBER(G$3:G$32)),G5),0.5)</f>
        <v>0.28499999999999998</v>
      </c>
      <c r="M5" s="3">
        <f t="shared" si="0"/>
        <v>0.37180000000000002</v>
      </c>
      <c r="N5" s="23" cm="1">
        <f t="array" ref="N5">_xlfn.PERCENTRANK.EXC(_xlfn._xlws.FILTER(M$3:M$32, ISNUMBER(M$3:M$32)),M5)</f>
        <v>0.193</v>
      </c>
    </row>
    <row r="6" spans="1:14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17" cm="1">
        <f t="array" ref="F6">1/_xll.FDS($A6,"FF_ENTRPR_VAL_EBITDA_OPER(ANN_R,0)")</f>
        <v>5.6061267855320389E-2</v>
      </c>
      <c r="G6" s="27" cm="1">
        <f t="array" ref="G6">_xll.FDS(A6,"FF_GROSS_INC(LTM_R,0)")/_xll.FDS(A6,"FF_ENTRPR_VAL_DAILY(0,,,,,""DIL"")")</f>
        <v>7.3865965093937058E-2</v>
      </c>
      <c r="H6" s="181" cm="1">
        <f t="array" ref="H6">_xlfn.PERCENTRANK.EXC(_xlfn._xlws.FILTER(C$3:C$32, ISNUMBER(C$3:C$32)),C6)</f>
        <v>0.54800000000000004</v>
      </c>
      <c r="I6" s="181" cm="1">
        <f t="array" ref="I6">_xlfn.PERCENTRANK.EXC(_xlfn._xlws.FILTER(D$3:D$32, ISNUMBER(D$3:D$32)),D6)</f>
        <v>0.48299999999999998</v>
      </c>
      <c r="J6" s="181" cm="1">
        <f t="array" ref="J6">_xlfn.PERCENTRANK.EXC(_xlfn._xlws.FILTER(E$3:E$32, ISNUMBER(E$3:E$32)),E6)</f>
        <v>0.45100000000000001</v>
      </c>
      <c r="K6" s="181" cm="1">
        <f t="array" ref="K6">IFERROR(_xlfn.PERCENTRANK.EXC(_xlfn._xlws.FILTER(F$3:F$32, ISNUMBER(F$3:F$32)),F6),0.5)</f>
        <v>0.53500000000000003</v>
      </c>
      <c r="L6" s="181" cm="1">
        <f t="array" ref="L6">IFERROR(_xlfn.PERCENTRANK.EXC(_xlfn._xlws.FILTER(G$3:G$32, ISNUMBER(G$3:G$32)),G6),0.5)</f>
        <v>0.5</v>
      </c>
      <c r="M6" s="3">
        <f t="shared" si="0"/>
        <v>0.50339999999999996</v>
      </c>
      <c r="N6" s="23" cm="1">
        <f t="array" ref="N6">_xlfn.PERCENTRANK.EXC(_xlfn._xlws.FILTER(M$3:M$32, ISNUMBER(M$3:M$32)),M6)</f>
        <v>0.54800000000000004</v>
      </c>
    </row>
    <row r="7" spans="1:14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17" cm="1">
        <f t="array" ref="F7">1/_xll.FDS($A7,"FF_ENTRPR_VAL_EBITDA_OPER(ANN_R,0)")</f>
        <v>5.2751630570214009E-2</v>
      </c>
      <c r="G7" s="27" cm="1">
        <f t="array" ref="G7">_xll.FDS(A7,"FF_GROSS_INC(LTM_R,0)")/_xll.FDS(A7,"FF_ENTRPR_VAL_DAILY(0,,,,,""DIL"")")</f>
        <v>0.13652388612888516</v>
      </c>
      <c r="H7" s="181" cm="1">
        <f t="array" ref="H7">_xlfn.PERCENTRANK.EXC(_xlfn._xlws.FILTER(C$3:C$32, ISNUMBER(C$3:C$32)),C7)</f>
        <v>0.38700000000000001</v>
      </c>
      <c r="I7" s="181" cm="1">
        <f t="array" ref="I7">_xlfn.PERCENTRANK.EXC(_xlfn._xlws.FILTER(D$3:D$32, ISNUMBER(D$3:D$32)),D7)</f>
        <v>0.35399999999999998</v>
      </c>
      <c r="J7" s="181" cm="1">
        <f t="array" ref="J7">_xlfn.PERCENTRANK.EXC(_xlfn._xlws.FILTER(E$3:E$32, ISNUMBER(E$3:E$32)),E7)</f>
        <v>0.193</v>
      </c>
      <c r="K7" s="181" cm="1">
        <f t="array" ref="K7">IFERROR(_xlfn.PERCENTRANK.EXC(_xlfn._xlws.FILTER(F$3:F$32, ISNUMBER(F$3:F$32)),F7),0.5)</f>
        <v>0.46400000000000002</v>
      </c>
      <c r="L7" s="181" cm="1">
        <f t="array" ref="L7">IFERROR(_xlfn.PERCENTRANK.EXC(_xlfn._xlws.FILTER(G$3:G$32, ISNUMBER(G$3:G$32)),G7),0.5)</f>
        <v>0.82099999999999995</v>
      </c>
      <c r="M7" s="3">
        <f t="shared" si="0"/>
        <v>0.44380000000000003</v>
      </c>
      <c r="N7" s="23" cm="1">
        <f t="array" ref="N7">_xlfn.PERCENTRANK.EXC(_xlfn._xlws.FILTER(M$3:M$32, ISNUMBER(M$3:M$32)),M7)</f>
        <v>0.32200000000000001</v>
      </c>
    </row>
    <row r="8" spans="1:14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17" cm="1">
        <f t="array" ref="F8">1/_xll.FDS($A8,"FF_ENTRPR_VAL_EBITDA_OPER(ANN_R,0)")</f>
        <v>2.9191588532748964E-2</v>
      </c>
      <c r="G8" s="27" cm="1">
        <f t="array" ref="G8">_xll.FDS(A8,"FF_GROSS_INC(LTM_R,0)")/_xll.FDS(A8,"FF_ENTRPR_VAL_DAILY(0,,,,,""DIL"")")</f>
        <v>2.2218925221678256E-2</v>
      </c>
      <c r="H8" s="181" cm="1">
        <f t="array" ref="H8">_xlfn.PERCENTRANK.EXC(_xlfn._xlws.FILTER(C$3:C$32, ISNUMBER(C$3:C$32)),C8)</f>
        <v>0.28999999999999998</v>
      </c>
      <c r="I8" s="181" cm="1">
        <f t="array" ref="I8">_xlfn.PERCENTRANK.EXC(_xlfn._xlws.FILTER(D$3:D$32, ISNUMBER(D$3:D$32)),D8)</f>
        <v>0.45100000000000001</v>
      </c>
      <c r="J8" s="181" cm="1">
        <f t="array" ref="J8">_xlfn.PERCENTRANK.EXC(_xlfn._xlws.FILTER(E$3:E$32, ISNUMBER(E$3:E$32)),E8)</f>
        <v>0.38700000000000001</v>
      </c>
      <c r="K8" s="181" cm="1">
        <f t="array" ref="K8">IFERROR(_xlfn.PERCENTRANK.EXC(_xlfn._xlws.FILTER(F$3:F$32, ISNUMBER(F$3:F$32)),F8),0.5)</f>
        <v>0.17799999999999999</v>
      </c>
      <c r="L8" s="181" cm="1">
        <f t="array" ref="L8">IFERROR(_xlfn.PERCENTRANK.EXC(_xlfn._xlws.FILTER(G$3:G$32, ISNUMBER(G$3:G$32)),G8),0.5)</f>
        <v>0.107</v>
      </c>
      <c r="M8" s="3">
        <f t="shared" si="0"/>
        <v>0.28260000000000007</v>
      </c>
      <c r="N8" s="23" cm="1">
        <f t="array" ref="N8">_xlfn.PERCENTRANK.EXC(_xlfn._xlws.FILTER(M$3:M$32, ISNUMBER(M$3:M$32)),M8)</f>
        <v>0.161</v>
      </c>
    </row>
    <row r="9" spans="1:14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17" cm="1">
        <f t="array" ref="F9">1/_xll.FDS($A9,"FF_ENTRPR_VAL_EBITDA_OPER(ANN_R,0)")</f>
        <v>5.7539353085917705E-2</v>
      </c>
      <c r="G9" s="27" cm="1">
        <f t="array" ref="G9">_xll.FDS(A9,"FF_GROSS_INC(LTM_R,0)")/_xll.FDS(A9,"FF_ENTRPR_VAL_DAILY(0,,,,,""DIL"")")</f>
        <v>7.4868786110451738E-2</v>
      </c>
      <c r="H9" s="181" cm="1">
        <f t="array" ref="H9">_xlfn.PERCENTRANK.EXC(_xlfn._xlws.FILTER(C$3:C$32, ISNUMBER(C$3:C$32)),C9)</f>
        <v>0.87</v>
      </c>
      <c r="I9" s="181" cm="1">
        <f t="array" ref="I9">_xlfn.PERCENTRANK.EXC(_xlfn._xlws.FILTER(D$3:D$32, ISNUMBER(D$3:D$32)),D9)</f>
        <v>0.83799999999999997</v>
      </c>
      <c r="J9" s="181" cm="1">
        <f t="array" ref="J9">_xlfn.PERCENTRANK.EXC(_xlfn._xlws.FILTER(E$3:E$32, ISNUMBER(E$3:E$32)),E9)</f>
        <v>0.61199999999999999</v>
      </c>
      <c r="K9" s="181" cm="1">
        <f t="array" ref="K9">IFERROR(_xlfn.PERCENTRANK.EXC(_xlfn._xlws.FILTER(F$3:F$32, ISNUMBER(F$3:F$32)),F9),0.5)</f>
        <v>0.60699999999999998</v>
      </c>
      <c r="L9" s="181" cm="1">
        <f t="array" ref="L9">IFERROR(_xlfn.PERCENTRANK.EXC(_xlfn._xlws.FILTER(G$3:G$32, ISNUMBER(G$3:G$32)),G9),0.5)</f>
        <v>0.53500000000000003</v>
      </c>
      <c r="M9" s="3">
        <f t="shared" si="0"/>
        <v>0.69240000000000002</v>
      </c>
      <c r="N9" s="23" cm="1">
        <f t="array" ref="N9">_xlfn.PERCENTRANK.EXC(_xlfn._xlws.FILTER(M$3:M$32, ISNUMBER(M$3:M$32)),M9)</f>
        <v>0.87</v>
      </c>
    </row>
    <row r="10" spans="1:14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17" cm="1">
        <f t="array" ref="F10">1/_xll.FDS($A10,"FF_ENTRPR_VAL_EBITDA_OPER(ANN_R,0)")</f>
        <v>0.12423251571134439</v>
      </c>
      <c r="G10" s="27" cm="1">
        <f t="array" ref="G10">_xll.FDS(A10,"FF_GROSS_INC(LTM_R,0)")/_xll.FDS(A10,"FF_ENTRPR_VAL_DAILY(0,,,,,""DIL"")")</f>
        <v>0.12788063909659447</v>
      </c>
      <c r="H10" s="181" cm="1">
        <f t="array" ref="H10">_xlfn.PERCENTRANK.EXC(_xlfn._xlws.FILTER(C$3:C$32, ISNUMBER(C$3:C$32)),C10)</f>
        <v>9.6000000000000002E-2</v>
      </c>
      <c r="I10" s="181" cm="1">
        <f t="array" ref="I10">_xlfn.PERCENTRANK.EXC(_xlfn._xlws.FILTER(D$3:D$32, ISNUMBER(D$3:D$32)),D10)</f>
        <v>9.6000000000000002E-2</v>
      </c>
      <c r="J10" s="181" cm="1">
        <f t="array" ref="J10">_xlfn.PERCENTRANK.EXC(_xlfn._xlws.FILTER(E$3:E$32, ISNUMBER(E$3:E$32)),E10)</f>
        <v>0.70899999999999996</v>
      </c>
      <c r="K10" s="181" cm="1">
        <f t="array" ref="K10">IFERROR(_xlfn.PERCENTRANK.EXC(_xlfn._xlws.FILTER(F$3:F$32, ISNUMBER(F$3:F$32)),F10),0.5)</f>
        <v>0.89200000000000002</v>
      </c>
      <c r="L10" s="181" cm="1">
        <f t="array" ref="L10">IFERROR(_xlfn.PERCENTRANK.EXC(_xlfn._xlws.FILTER(G$3:G$32, ISNUMBER(G$3:G$32)),G10),0.5)</f>
        <v>0.75</v>
      </c>
      <c r="M10" s="3">
        <f t="shared" si="0"/>
        <v>0.50860000000000005</v>
      </c>
      <c r="N10" s="23" cm="1">
        <f t="array" ref="N10">_xlfn.PERCENTRANK.EXC(_xlfn._xlws.FILTER(M$3:M$32, ISNUMBER(M$3:M$32)),M10)</f>
        <v>0.57999999999999996</v>
      </c>
    </row>
    <row r="11" spans="1:14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17" cm="1">
        <f t="array" ref="F11">1/_xll.FDS($A11,"FF_ENTRPR_VAL_EBITDA_OPER(ANN_R,0)")</f>
        <v>9.4817446514163309E-3</v>
      </c>
      <c r="G11" s="27" cm="1">
        <f t="array" ref="G11">_xll.FDS(A11,"FF_GROSS_INC(LTM_R,0)")/_xll.FDS(A11,"FF_ENTRPR_VAL_DAILY(0,,,,,""DIL"")")</f>
        <v>1.0560170488990757E-2</v>
      </c>
      <c r="H11" s="181" cm="1">
        <f t="array" ref="H11">_xlfn.PERCENTRANK.EXC(_xlfn._xlws.FILTER(C$3:C$32, ISNUMBER(C$3:C$32)),C11)</f>
        <v>0.129</v>
      </c>
      <c r="I11" s="181" cm="1">
        <f t="array" ref="I11">_xlfn.PERCENTRANK.EXC(_xlfn._xlws.FILTER(D$3:D$32, ISNUMBER(D$3:D$32)),D11)</f>
        <v>0.129</v>
      </c>
      <c r="J11" s="181" cm="1">
        <f t="array" ref="J11">_xlfn.PERCENTRANK.EXC(_xlfn._xlws.FILTER(E$3:E$32, ISNUMBER(E$3:E$32)),E11)</f>
        <v>6.4000000000000001E-2</v>
      </c>
      <c r="K11" s="181" cm="1">
        <f t="array" ref="K11">IFERROR(_xlfn.PERCENTRANK.EXC(_xlfn._xlws.FILTER(F$3:F$32, ISNUMBER(F$3:F$32)),F11),0.5)</f>
        <v>7.0999999999999994E-2</v>
      </c>
      <c r="L11" s="181" cm="1">
        <f t="array" ref="L11">IFERROR(_xlfn.PERCENTRANK.EXC(_xlfn._xlws.FILTER(G$3:G$32, ISNUMBER(G$3:G$32)),G11),0.5)</f>
        <v>7.0999999999999994E-2</v>
      </c>
      <c r="M11" s="3">
        <f t="shared" si="0"/>
        <v>9.2800000000000021E-2</v>
      </c>
      <c r="N11" s="23" cm="1">
        <f t="array" ref="N11">_xlfn.PERCENTRANK.EXC(_xlfn._xlws.FILTER(M$3:M$32, ISNUMBER(M$3:M$32)),M11)</f>
        <v>6.4000000000000001E-2</v>
      </c>
    </row>
    <row r="12" spans="1:14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17" cm="1">
        <f t="array" ref="F12">1/_xll.FDS($A12,"FF_ENTRPR_VAL_EBITDA_OPER(ANN_R,0)")</f>
        <v>7.4839811227644257E-2</v>
      </c>
      <c r="G12" s="27" cm="1">
        <f t="array" ref="G12">_xll.FDS(A12,"FF_GROSS_INC(LTM_R,0)")/_xll.FDS(A12,"FF_ENTRPR_VAL_DAILY(0,,,,,""DIL"")")</f>
        <v>5.8742275347145517E-2</v>
      </c>
      <c r="H12" s="181" cm="1">
        <f t="array" ref="H12">_xlfn.PERCENTRANK.EXC(_xlfn._xlws.FILTER(C$3:C$32, ISNUMBER(C$3:C$32)),C12)</f>
        <v>0.93500000000000005</v>
      </c>
      <c r="I12" s="181" cm="1">
        <f t="array" ref="I12">_xlfn.PERCENTRANK.EXC(_xlfn._xlws.FILTER(D$3:D$32, ISNUMBER(D$3:D$32)),D12)</f>
        <v>0.93500000000000005</v>
      </c>
      <c r="J12" s="181" cm="1">
        <f t="array" ref="J12">_xlfn.PERCENTRANK.EXC(_xlfn._xlws.FILTER(E$3:E$32, ISNUMBER(E$3:E$32)),E12)</f>
        <v>0.51600000000000001</v>
      </c>
      <c r="K12" s="181" cm="1">
        <f t="array" ref="K12">IFERROR(_xlfn.PERCENTRANK.EXC(_xlfn._xlws.FILTER(F$3:F$32, ISNUMBER(F$3:F$32)),F12),0.5)</f>
        <v>0.75</v>
      </c>
      <c r="L12" s="181" cm="1">
        <f t="array" ref="L12">IFERROR(_xlfn.PERCENTRANK.EXC(_xlfn._xlws.FILTER(G$3:G$32, ISNUMBER(G$3:G$32)),G12),0.5)</f>
        <v>0.39200000000000002</v>
      </c>
      <c r="M12" s="3">
        <f t="shared" si="0"/>
        <v>0.70560000000000012</v>
      </c>
      <c r="N12" s="23" cm="1">
        <f t="array" ref="N12">_xlfn.PERCENTRANK.EXC(_xlfn._xlws.FILTER(M$3:M$32, ISNUMBER(M$3:M$32)),M12)</f>
        <v>0.90300000000000002</v>
      </c>
    </row>
    <row r="13" spans="1:14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17" cm="1">
        <f t="array" ref="F13">1/_xll.FDS($A13,"FF_ENTRPR_VAL_EBITDA_OPER(ANN_R,0)")</f>
        <v>9.2307784648081495E-2</v>
      </c>
      <c r="G13" s="27" cm="1">
        <f t="array" ref="G13">_xll.FDS(A13,"FF_GROSS_INC(LTM_R,0)")/_xll.FDS(A13,"FF_ENTRPR_VAL_DAILY(0,,,,,""DIL"")")</f>
        <v>0.10425420151977036</v>
      </c>
      <c r="H13" s="181" cm="1">
        <f t="array" ref="H13">_xlfn.PERCENTRANK.EXC(_xlfn._xlws.FILTER(C$3:C$32, ISNUMBER(C$3:C$32)),C13)</f>
        <v>0.90300000000000002</v>
      </c>
      <c r="I13" s="181" cm="1">
        <f t="array" ref="I13">_xlfn.PERCENTRANK.EXC(_xlfn._xlws.FILTER(D$3:D$32, ISNUMBER(D$3:D$32)),D13)</f>
        <v>0.77400000000000002</v>
      </c>
      <c r="J13" s="181" cm="1">
        <f t="array" ref="J13">_xlfn.PERCENTRANK.EXC(_xlfn._xlws.FILTER(E$3:E$32, ISNUMBER(E$3:E$32)),E13)</f>
        <v>0.161</v>
      </c>
      <c r="K13" s="181" cm="1">
        <f t="array" ref="K13">IFERROR(_xlfn.PERCENTRANK.EXC(_xlfn._xlws.FILTER(F$3:F$32, ISNUMBER(F$3:F$32)),F13),0.5)</f>
        <v>0.85699999999999998</v>
      </c>
      <c r="L13" s="181" cm="1">
        <f t="array" ref="L13">IFERROR(_xlfn.PERCENTRANK.EXC(_xlfn._xlws.FILTER(G$3:G$32, ISNUMBER(G$3:G$32)),G13),0.5)</f>
        <v>0.64200000000000002</v>
      </c>
      <c r="M13" s="3">
        <f t="shared" si="0"/>
        <v>0.66739999999999999</v>
      </c>
      <c r="N13" s="23" cm="1">
        <f t="array" ref="N13">_xlfn.PERCENTRANK.EXC(_xlfn._xlws.FILTER(M$3:M$32, ISNUMBER(M$3:M$32)),M13)</f>
        <v>0.74099999999999999</v>
      </c>
    </row>
    <row r="14" spans="1:14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17" cm="1">
        <f t="array" ref="F14">1/_xll.FDS($A14,"FF_ENTRPR_VAL_EBITDA_OPER(ANN_R,0)")</f>
        <v>4.3320591078404448E-2</v>
      </c>
      <c r="G14" s="27" cm="1">
        <f t="array" ref="G14">_xll.FDS(A14,"FF_GROSS_INC(LTM_R,0)")/_xll.FDS(A14,"FF_ENTRPR_VAL_DAILY(0,,,,,""DIL"")")</f>
        <v>3.9071985899911739E-2</v>
      </c>
      <c r="H14" s="181" cm="1">
        <f t="array" ref="H14">_xlfn.PERCENTRANK.EXC(_xlfn._xlws.FILTER(C$3:C$32, ISNUMBER(C$3:C$32)),C14)</f>
        <v>0.32200000000000001</v>
      </c>
      <c r="I14" s="181" cm="1">
        <f t="array" ref="I14">_xlfn.PERCENTRANK.EXC(_xlfn._xlws.FILTER(D$3:D$32, ISNUMBER(D$3:D$32)),D14)</f>
        <v>0.28999999999999998</v>
      </c>
      <c r="J14" s="181" cm="1">
        <f t="array" ref="J14">_xlfn.PERCENTRANK.EXC(_xlfn._xlws.FILTER(E$3:E$32, ISNUMBER(E$3:E$32)),E14)</f>
        <v>3.2000000000000001E-2</v>
      </c>
      <c r="K14" s="181" cm="1">
        <f t="array" ref="K14">IFERROR(_xlfn.PERCENTRANK.EXC(_xlfn._xlws.FILTER(F$3:F$32, ISNUMBER(F$3:F$32)),F14),0.5)</f>
        <v>0.32100000000000001</v>
      </c>
      <c r="L14" s="181" cm="1">
        <f t="array" ref="L14">IFERROR(_xlfn.PERCENTRANK.EXC(_xlfn._xlws.FILTER(G$3:G$32, ISNUMBER(G$3:G$32)),G14),0.5)</f>
        <v>0.214</v>
      </c>
      <c r="M14" s="3">
        <f t="shared" si="0"/>
        <v>0.23580000000000001</v>
      </c>
      <c r="N14" s="23" cm="1">
        <f t="array" ref="N14">_xlfn.PERCENTRANK.EXC(_xlfn._xlws.FILTER(M$3:M$32, ISNUMBER(M$3:M$32)),M14)</f>
        <v>0.129</v>
      </c>
    </row>
    <row r="15" spans="1:14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17" t="e" cm="1">
        <f t="array" ref="F15">1/_xll.FDS($A15,"FF_ENTRPR_VAL_EBITDA_OPER(ANN_R,0)")</f>
        <v>#N/A</v>
      </c>
      <c r="G15" s="27" t="e" cm="1">
        <f t="array" ref="G15">_xll.FDS(A15,"FF_GROSS_INC(LTM_R,0)")/_xll.FDS(A15,"FF_ENTRPR_VAL_DAILY(0,,,,,""DIL"")")</f>
        <v>#N/A</v>
      </c>
      <c r="H15" s="181" cm="1">
        <f t="array" ref="H15">_xlfn.PERCENTRANK.EXC(_xlfn._xlws.FILTER(C$3:C$32, ISNUMBER(C$3:C$32)),C15)</f>
        <v>0.77400000000000002</v>
      </c>
      <c r="I15" s="181" cm="1">
        <f t="array" ref="I15">_xlfn.PERCENTRANK.EXC(_xlfn._xlws.FILTER(D$3:D$32, ISNUMBER(D$3:D$32)),D15)</f>
        <v>0.74099999999999999</v>
      </c>
      <c r="J15" s="181" cm="1">
        <f t="array" ref="J15">_xlfn.PERCENTRANK.EXC(_xlfn._xlws.FILTER(E$3:E$32, ISNUMBER(E$3:E$32)),E15)</f>
        <v>0.90300000000000002</v>
      </c>
      <c r="K15" s="181" cm="1">
        <f t="array" ref="K15">IFERROR(_xlfn.PERCENTRANK.EXC(_xlfn._xlws.FILTER(F$3:F$32, ISNUMBER(F$3:F$32)),F15),0.5)</f>
        <v>0.5</v>
      </c>
      <c r="L15" s="181" cm="1">
        <f t="array" ref="L15">IFERROR(_xlfn.PERCENTRANK.EXC(_xlfn._xlws.FILTER(G$3:G$32, ISNUMBER(G$3:G$32)),G15),0.5)</f>
        <v>0.5</v>
      </c>
      <c r="M15" s="3">
        <f t="shared" si="0"/>
        <v>0.68359999999999999</v>
      </c>
      <c r="N15" s="23" cm="1">
        <f t="array" ref="N15">_xlfn.PERCENTRANK.EXC(_xlfn._xlws.FILTER(M$3:M$32, ISNUMBER(M$3:M$32)),M15)</f>
        <v>0.80600000000000005</v>
      </c>
    </row>
    <row r="16" spans="1:14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17" cm="1">
        <f t="array" ref="F16">1/_xll.FDS($A16,"FF_ENTRPR_VAL_EBITDA_OPER(ANN_R,0)")</f>
        <v>5.0583092623103509E-2</v>
      </c>
      <c r="G16" s="27" cm="1">
        <f t="array" ref="G16">_xll.FDS(A16,"FF_GROSS_INC(LTM_R,0)")/_xll.FDS(A16,"FF_ENTRPR_VAL_DAILY(0,,,,,""DIL"")")</f>
        <v>0.19087535428443597</v>
      </c>
      <c r="H16" s="181" cm="1">
        <f t="array" ref="H16">_xlfn.PERCENTRANK.EXC(_xlfn._xlws.FILTER(C$3:C$32, ISNUMBER(C$3:C$32)),C16)</f>
        <v>0.193</v>
      </c>
      <c r="I16" s="181" cm="1">
        <f t="array" ref="I16">_xlfn.PERCENTRANK.EXC(_xlfn._xlws.FILTER(D$3:D$32, ISNUMBER(D$3:D$32)),D16)</f>
        <v>0.161</v>
      </c>
      <c r="J16" s="181" cm="1">
        <f t="array" ref="J16">_xlfn.PERCENTRANK.EXC(_xlfn._xlws.FILTER(E$3:E$32, ISNUMBER(E$3:E$32)),E16)</f>
        <v>0.22500000000000001</v>
      </c>
      <c r="K16" s="181" cm="1">
        <f t="array" ref="K16">IFERROR(_xlfn.PERCENTRANK.EXC(_xlfn._xlws.FILTER(F$3:F$32, ISNUMBER(F$3:F$32)),F16),0.5)</f>
        <v>0.42799999999999999</v>
      </c>
      <c r="L16" s="181" cm="1">
        <f t="array" ref="L16">IFERROR(_xlfn.PERCENTRANK.EXC(_xlfn._xlws.FILTER(G$3:G$32, ISNUMBER(G$3:G$32)),G16),0.5)</f>
        <v>0.92800000000000005</v>
      </c>
      <c r="M16" s="3">
        <f t="shared" si="0"/>
        <v>0.38700000000000001</v>
      </c>
      <c r="N16" s="23" cm="1">
        <f t="array" ref="N16">_xlfn.PERCENTRANK.EXC(_xlfn._xlws.FILTER(M$3:M$32, ISNUMBER(M$3:M$32)),M16)</f>
        <v>0.22500000000000001</v>
      </c>
    </row>
    <row r="17" spans="1:14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17" cm="1">
        <f t="array" ref="F17">1/_xll.FDS($A17,"FF_ENTRPR_VAL_EBITDA_OPER(ANN_R,0)")</f>
        <v>6.8993361565781078E-2</v>
      </c>
      <c r="G17" s="27" cm="1">
        <f t="array" ref="G17">_xll.FDS(A17,"FF_GROSS_INC(LTM_R,0)")/_xll.FDS(A17,"FF_ENTRPR_VAL_DAILY(0,,,,,""DIL"")")</f>
        <v>6.6297471252942927E-2</v>
      </c>
      <c r="H17" s="181" cm="1">
        <f t="array" ref="H17">_xlfn.PERCENTRANK.EXC(_xlfn._xlws.FILTER(C$3:C$32, ISNUMBER(C$3:C$32)),C17)</f>
        <v>0.83799999999999997</v>
      </c>
      <c r="I17" s="181" cm="1">
        <f t="array" ref="I17">_xlfn.PERCENTRANK.EXC(_xlfn._xlws.FILTER(D$3:D$32, ISNUMBER(D$3:D$32)),D17)</f>
        <v>0.90300000000000002</v>
      </c>
      <c r="J17" s="181" cm="1">
        <f t="array" ref="J17">_xlfn.PERCENTRANK.EXC(_xlfn._xlws.FILTER(E$3:E$32, ISNUMBER(E$3:E$32)),E17)</f>
        <v>0.74099999999999999</v>
      </c>
      <c r="K17" s="181" cm="1">
        <f t="array" ref="K17">IFERROR(_xlfn.PERCENTRANK.EXC(_xlfn._xlws.FILTER(F$3:F$32, ISNUMBER(F$3:F$32)),F17),0.5)</f>
        <v>0.71399999999999997</v>
      </c>
      <c r="L17" s="181" cm="1">
        <f t="array" ref="L17">IFERROR(_xlfn.PERCENTRANK.EXC(_xlfn._xlws.FILTER(G$3:G$32, ISNUMBER(G$3:G$32)),G17),0.5)</f>
        <v>0.46400000000000002</v>
      </c>
      <c r="M17" s="3">
        <f t="shared" si="0"/>
        <v>0.73199999999999998</v>
      </c>
      <c r="N17" s="23" cm="1">
        <f t="array" ref="N17">_xlfn.PERCENTRANK.EXC(_xlfn._xlws.FILTER(M$3:M$32, ISNUMBER(M$3:M$32)),M17)</f>
        <v>0.93500000000000005</v>
      </c>
    </row>
    <row r="18" spans="1:14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17" cm="1">
        <f t="array" ref="F18">1/_xll.FDS($A18,"FF_ENTRPR_VAL_EBITDA_OPER(ANN_R,0)")</f>
        <v>2.5824939182189928E-2</v>
      </c>
      <c r="G18" s="27" cm="1">
        <f t="array" ref="G18">_xll.FDS(A18,"FF_GROSS_INC(LTM_R,0)")/_xll.FDS(A18,"FF_ENTRPR_VAL_DAILY(0,,,,,""DIL"")")</f>
        <v>6.2520719670355288E-2</v>
      </c>
      <c r="H18" s="181" cm="1">
        <f t="array" ref="H18">_xlfn.PERCENTRANK.EXC(_xlfn._xlws.FILTER(C$3:C$32, ISNUMBER(C$3:C$32)),C18)</f>
        <v>0.70899999999999996</v>
      </c>
      <c r="I18" s="181" cm="1">
        <f t="array" ref="I18">_xlfn.PERCENTRANK.EXC(_xlfn._xlws.FILTER(D$3:D$32, ISNUMBER(D$3:D$32)),D18)</f>
        <v>0.80600000000000005</v>
      </c>
      <c r="J18" s="181" cm="1">
        <f t="array" ref="J18">_xlfn.PERCENTRANK.EXC(_xlfn._xlws.FILTER(E$3:E$32, ISNUMBER(E$3:E$32)),E18)</f>
        <v>9.6000000000000002E-2</v>
      </c>
      <c r="K18" s="181" cm="1">
        <f t="array" ref="K18">IFERROR(_xlfn.PERCENTRANK.EXC(_xlfn._xlws.FILTER(F$3:F$32, ISNUMBER(F$3:F$32)),F18),0.5)</f>
        <v>0.14199999999999999</v>
      </c>
      <c r="L18" s="181" cm="1">
        <f t="array" ref="L18">IFERROR(_xlfn.PERCENTRANK.EXC(_xlfn._xlws.FILTER(G$3:G$32, ISNUMBER(G$3:G$32)),G18),0.5)</f>
        <v>0.42799999999999999</v>
      </c>
      <c r="M18" s="3">
        <f t="shared" si="0"/>
        <v>0.43620000000000003</v>
      </c>
      <c r="N18" s="23" cm="1">
        <f t="array" ref="N18">_xlfn.PERCENTRANK.EXC(_xlfn._xlws.FILTER(M$3:M$32, ISNUMBER(M$3:M$32)),M18)</f>
        <v>0.28999999999999998</v>
      </c>
    </row>
    <row r="19" spans="1:14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17" cm="1">
        <f t="array" ref="F19">1/_xll.FDS($A19,"FF_ENTRPR_VAL_EBITDA_OPER(ANN_R,0)")</f>
        <v>4.4966857578744954E-2</v>
      </c>
      <c r="G19" s="27" cm="1">
        <f t="array" ref="G19">_xll.FDS(A19,"FF_GROSS_INC(LTM_R,0)")/_xll.FDS(A19,"FF_ENTRPR_VAL_DAILY(0,,,,,""DIL"")")</f>
        <v>4.5042658205735969E-2</v>
      </c>
      <c r="H19" s="181" cm="1">
        <f t="array" ref="H19">_xlfn.PERCENTRANK.EXC(_xlfn._xlws.FILTER(C$3:C$32, ISNUMBER(C$3:C$32)),C19)</f>
        <v>0.57999999999999996</v>
      </c>
      <c r="I19" s="181" cm="1">
        <f t="array" ref="I19">_xlfn.PERCENTRANK.EXC(_xlfn._xlws.FILTER(D$3:D$32, ISNUMBER(D$3:D$32)),D19)</f>
        <v>0.54800000000000004</v>
      </c>
      <c r="J19" s="181" cm="1">
        <f t="array" ref="J19">_xlfn.PERCENTRANK.EXC(_xlfn._xlws.FILTER(E$3:E$32, ISNUMBER(E$3:E$32)),E19)</f>
        <v>0.54800000000000004</v>
      </c>
      <c r="K19" s="181" cm="1">
        <f t="array" ref="K19">IFERROR(_xlfn.PERCENTRANK.EXC(_xlfn._xlws.FILTER(F$3:F$32, ISNUMBER(F$3:F$32)),F19),0.5)</f>
        <v>0.39200000000000002</v>
      </c>
      <c r="L19" s="181" cm="1">
        <f t="array" ref="L19">IFERROR(_xlfn.PERCENTRANK.EXC(_xlfn._xlws.FILTER(G$3:G$32, ISNUMBER(G$3:G$32)),G19),0.5)</f>
        <v>0.25</v>
      </c>
      <c r="M19" s="3">
        <f t="shared" si="0"/>
        <v>0.46360000000000007</v>
      </c>
      <c r="N19" s="23" cm="1">
        <f t="array" ref="N19">_xlfn.PERCENTRANK.EXC(_xlfn._xlws.FILTER(M$3:M$32, ISNUMBER(M$3:M$32)),M19)</f>
        <v>0.38700000000000001</v>
      </c>
    </row>
    <row r="20" spans="1:14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17" cm="1">
        <f t="array" ref="F20">1/_xll.FDS($A20,"FF_ENTRPR_VAL_EBITDA_OPER(ANN_R,0)")</f>
        <v>3.437181737076863E-2</v>
      </c>
      <c r="G20" s="27" cm="1">
        <f t="array" ref="G20">_xll.FDS(A20,"FF_GROSS_INC(LTM_R,0)")/_xll.FDS(A20,"FF_ENTRPR_VAL_DAILY(0,,,,,""DIL"")")</f>
        <v>5.5567984880703213E-2</v>
      </c>
      <c r="H20" s="181" cm="1">
        <f t="array" ref="H20">_xlfn.PERCENTRANK.EXC(_xlfn._xlws.FILTER(C$3:C$32, ISNUMBER(C$3:C$32)),C20)</f>
        <v>0.67700000000000005</v>
      </c>
      <c r="I20" s="181" cm="1">
        <f t="array" ref="I20">_xlfn.PERCENTRANK.EXC(_xlfn._xlws.FILTER(D$3:D$32, ISNUMBER(D$3:D$32)),D20)</f>
        <v>0.67700000000000005</v>
      </c>
      <c r="J20" s="181" cm="1">
        <f t="array" ref="J20">_xlfn.PERCENTRANK.EXC(_xlfn._xlws.FILTER(E$3:E$32, ISNUMBER(E$3:E$32)),E20)</f>
        <v>0.41899999999999998</v>
      </c>
      <c r="K20" s="181" cm="1">
        <f t="array" ref="K20">IFERROR(_xlfn.PERCENTRANK.EXC(_xlfn._xlws.FILTER(F$3:F$32, ISNUMBER(F$3:F$32)),F20),0.5)</f>
        <v>0.25</v>
      </c>
      <c r="L20" s="181" cm="1">
        <f t="array" ref="L20">IFERROR(_xlfn.PERCENTRANK.EXC(_xlfn._xlws.FILTER(G$3:G$32, ISNUMBER(G$3:G$32)),G20),0.5)</f>
        <v>0.35699999999999998</v>
      </c>
      <c r="M20" s="3">
        <f t="shared" si="0"/>
        <v>0.47600000000000003</v>
      </c>
      <c r="N20" s="23" cm="1">
        <f t="array" ref="N20">_xlfn.PERCENTRANK.EXC(_xlfn._xlws.FILTER(M$3:M$32, ISNUMBER(M$3:M$32)),M20)</f>
        <v>0.45100000000000001</v>
      </c>
    </row>
    <row r="21" spans="1:14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17" cm="1">
        <f t="array" ref="F21">1/_xll.FDS($A21,"FF_ENTRPR_VAL_EBITDA_OPER(ANN_R,0)")</f>
        <v>6.5210531000470806E-2</v>
      </c>
      <c r="G21" s="27" cm="1">
        <f t="array" ref="G21">_xll.FDS(A21,"FF_GROSS_INC(LTM_R,0)")/_xll.FDS(A21,"FF_ENTRPR_VAL_DAILY(0,,,,,""DIL"")")</f>
        <v>3.7564517842524681E-2</v>
      </c>
      <c r="H21" s="181" cm="1">
        <f t="array" ref="H21">_xlfn.PERCENTRANK.EXC(_xlfn._xlws.FILTER(C$3:C$32, ISNUMBER(C$3:C$32)),C21)</f>
        <v>0.80600000000000005</v>
      </c>
      <c r="I21" s="181" cm="1">
        <f t="array" ref="I21">_xlfn.PERCENTRANK.EXC(_xlfn._xlws.FILTER(D$3:D$32, ISNUMBER(D$3:D$32)),D21)</f>
        <v>0.87</v>
      </c>
      <c r="J21" s="181" cm="1">
        <f t="array" ref="J21">_xlfn.PERCENTRANK.EXC(_xlfn._xlws.FILTER(E$3:E$32, ISNUMBER(E$3:E$32)),E21)</f>
        <v>0.32200000000000001</v>
      </c>
      <c r="K21" s="181" cm="1">
        <f t="array" ref="K21">IFERROR(_xlfn.PERCENTRANK.EXC(_xlfn._xlws.FILTER(F$3:F$32, ISNUMBER(F$3:F$32)),F21),0.5)</f>
        <v>0.64200000000000002</v>
      </c>
      <c r="L21" s="181" cm="1">
        <f t="array" ref="L21">IFERROR(_xlfn.PERCENTRANK.EXC(_xlfn._xlws.FILTER(G$3:G$32, ISNUMBER(G$3:G$32)),G21),0.5)</f>
        <v>0.17799999999999999</v>
      </c>
      <c r="M21" s="3">
        <f t="shared" si="0"/>
        <v>0.56359999999999999</v>
      </c>
      <c r="N21" s="23" cm="1">
        <f t="array" ref="N21">_xlfn.PERCENTRANK.EXC(_xlfn._xlws.FILTER(M$3:M$32, ISNUMBER(M$3:M$32)),M21)</f>
        <v>0.61199999999999999</v>
      </c>
    </row>
    <row r="22" spans="1:14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17" cm="1">
        <f t="array" ref="F22">1/_xll.FDS($A22,"FF_ENTRPR_VAL_EBITDA_OPER(ANN_R,0)")</f>
        <v>0.13067124625466964</v>
      </c>
      <c r="G22" s="27" cm="1">
        <f t="array" ref="G22">_xll.FDS(A22,"FF_GROSS_INC(LTM_R,0)")/_xll.FDS(A22,"FF_ENTRPR_VAL_DAILY(0,,,,,""DIL"")")</f>
        <v>0.13753060991898428</v>
      </c>
      <c r="H22" s="181" cm="1">
        <f t="array" ref="H22">_xlfn.PERCENTRANK.EXC(_xlfn._xlws.FILTER(C$3:C$32, ISNUMBER(C$3:C$32)),C22)</f>
        <v>0.45100000000000001</v>
      </c>
      <c r="I22" s="181" cm="1">
        <f t="array" ref="I22">_xlfn.PERCENTRANK.EXC(_xlfn._xlws.FILTER(D$3:D$32, ISNUMBER(D$3:D$32)),D22)</f>
        <v>0.32200000000000001</v>
      </c>
      <c r="J22" s="181" cm="1">
        <f t="array" ref="J22">_xlfn.PERCENTRANK.EXC(_xlfn._xlws.FILTER(E$3:E$32, ISNUMBER(E$3:E$32)),E22)</f>
        <v>0.87</v>
      </c>
      <c r="K22" s="181" cm="1">
        <f t="array" ref="K22">IFERROR(_xlfn.PERCENTRANK.EXC(_xlfn._xlws.FILTER(F$3:F$32, ISNUMBER(F$3:F$32)),F22),0.5)</f>
        <v>0.92800000000000005</v>
      </c>
      <c r="L22" s="181" cm="1">
        <f t="array" ref="L22">IFERROR(_xlfn.PERCENTRANK.EXC(_xlfn._xlws.FILTER(G$3:G$32, ISNUMBER(G$3:G$32)),G22),0.5)</f>
        <v>0.85699999999999998</v>
      </c>
      <c r="M22" s="3">
        <f t="shared" si="0"/>
        <v>0.68559999999999999</v>
      </c>
      <c r="N22" s="23" cm="1">
        <f t="array" ref="N22">_xlfn.PERCENTRANK.EXC(_xlfn._xlws.FILTER(M$3:M$32, ISNUMBER(M$3:M$32)),M22)</f>
        <v>0.83799999999999997</v>
      </c>
    </row>
    <row r="23" spans="1:14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17" cm="1">
        <f t="array" ref="F23">1/_xll.FDS($A23,"FF_ENTRPR_VAL_EBITDA_OPER(ANN_R,0)")</f>
        <v>7.7484821454798278E-2</v>
      </c>
      <c r="G23" s="27" cm="1">
        <f t="array" ref="G23">_xll.FDS(A23,"FF_GROSS_INC(LTM_R,0)")/_xll.FDS(A23,"FF_ENTRPR_VAL_DAILY(0,,,,,""DIL"")")</f>
        <v>0.13439455033004935</v>
      </c>
      <c r="H23" s="181" cm="1">
        <f t="array" ref="H23">_xlfn.PERCENTRANK.EXC(_xlfn._xlws.FILTER(C$3:C$32, ISNUMBER(C$3:C$32)),C23)</f>
        <v>0.51600000000000001</v>
      </c>
      <c r="I23" s="181" cm="1">
        <f t="array" ref="I23">_xlfn.PERCENTRANK.EXC(_xlfn._xlws.FILTER(D$3:D$32, ISNUMBER(D$3:D$32)),D23)</f>
        <v>0.51600000000000001</v>
      </c>
      <c r="J23" s="181" cm="1">
        <f t="array" ref="J23">_xlfn.PERCENTRANK.EXC(_xlfn._xlws.FILTER(E$3:E$32, ISNUMBER(E$3:E$32)),E23)</f>
        <v>0.77400000000000002</v>
      </c>
      <c r="K23" s="181" cm="1">
        <f t="array" ref="K23">IFERROR(_xlfn.PERCENTRANK.EXC(_xlfn._xlws.FILTER(F$3:F$32, ISNUMBER(F$3:F$32)),F23),0.5)</f>
        <v>0.78500000000000003</v>
      </c>
      <c r="L23" s="181" cm="1">
        <f t="array" ref="L23">IFERROR(_xlfn.PERCENTRANK.EXC(_xlfn._xlws.FILTER(G$3:G$32, ISNUMBER(G$3:G$32)),G23),0.5)</f>
        <v>0.78500000000000003</v>
      </c>
      <c r="M23" s="3">
        <f t="shared" si="0"/>
        <v>0.67520000000000013</v>
      </c>
      <c r="N23" s="23" cm="1">
        <f t="array" ref="N23">_xlfn.PERCENTRANK.EXC(_xlfn._xlws.FILTER(M$3:M$32, ISNUMBER(M$3:M$32)),M23)</f>
        <v>0.77400000000000002</v>
      </c>
    </row>
    <row r="24" spans="1:14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17" cm="1">
        <f t="array" ref="F24">1/_xll.FDS($A24,"FF_ENTRPR_VAL_EBITDA_OPER(ANN_R,0)")</f>
        <v>2.9307250334176842E-2</v>
      </c>
      <c r="G24" s="27" cm="1">
        <f t="array" ref="G24">_xll.FDS(A24,"FF_GROSS_INC(LTM_R,0)")/_xll.FDS(A24,"FF_ENTRPR_VAL_DAILY(0,,,,,""DIL"")")</f>
        <v>8.2958836852819851E-2</v>
      </c>
      <c r="H24" s="181" cm="1">
        <f t="array" ref="H24">_xlfn.PERCENTRANK.EXC(_xlfn._xlws.FILTER(C$3:C$32, ISNUMBER(C$3:C$32)),C24)</f>
        <v>0.74099999999999999</v>
      </c>
      <c r="I24" s="181" cm="1">
        <f t="array" ref="I24">_xlfn.PERCENTRANK.EXC(_xlfn._xlws.FILTER(D$3:D$32, ISNUMBER(D$3:D$32)),D24)</f>
        <v>0.70899999999999996</v>
      </c>
      <c r="J24" s="181" cm="1">
        <f t="array" ref="J24">_xlfn.PERCENTRANK.EXC(_xlfn._xlws.FILTER(E$3:E$32, ISNUMBER(E$3:E$32)),E24)</f>
        <v>0.25800000000000001</v>
      </c>
      <c r="K24" s="181" cm="1">
        <f t="array" ref="K24">IFERROR(_xlfn.PERCENTRANK.EXC(_xlfn._xlws.FILTER(F$3:F$32, ISNUMBER(F$3:F$32)),F24),0.5)</f>
        <v>0.214</v>
      </c>
      <c r="L24" s="181" cm="1">
        <f t="array" ref="L24">IFERROR(_xlfn.PERCENTRANK.EXC(_xlfn._xlws.FILTER(G$3:G$32, ISNUMBER(G$3:G$32)),G24),0.5)</f>
        <v>0.57099999999999995</v>
      </c>
      <c r="M24" s="3">
        <f t="shared" si="0"/>
        <v>0.49860000000000004</v>
      </c>
      <c r="N24" s="23" cm="1">
        <f t="array" ref="N24">_xlfn.PERCENTRANK.EXC(_xlfn._xlws.FILTER(M$3:M$32, ISNUMBER(M$3:M$32)),M24)</f>
        <v>0.48299999999999998</v>
      </c>
    </row>
    <row r="25" spans="1:14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17" cm="1">
        <f t="array" ref="F25">1/_xll.FDS($A25,"FF_ENTRPR_VAL_EBITDA_OPER(ANN_R,0)")</f>
        <v>5.3962366499331317E-2</v>
      </c>
      <c r="G25" s="27" cm="1">
        <f t="array" ref="G25">_xll.FDS(A25,"FF_GROSS_INC(LTM_R,0)")/_xll.FDS(A25,"FF_ENTRPR_VAL_DAILY(0,,,,,""DIL"")")</f>
        <v>0.11126844611743063</v>
      </c>
      <c r="H25" s="181" cm="1">
        <f t="array" ref="H25">_xlfn.PERCENTRANK.EXC(_xlfn._xlws.FILTER(C$3:C$32, ISNUMBER(C$3:C$32)),C25)</f>
        <v>0.64500000000000002</v>
      </c>
      <c r="I25" s="181" cm="1">
        <f t="array" ref="I25">_xlfn.PERCENTRANK.EXC(_xlfn._xlws.FILTER(D$3:D$32, ISNUMBER(D$3:D$32)),D25)</f>
        <v>0.61199999999999999</v>
      </c>
      <c r="J25" s="181" cm="1">
        <f t="array" ref="J25">_xlfn.PERCENTRANK.EXC(_xlfn._xlws.FILTER(E$3:E$32, ISNUMBER(E$3:E$32)),E25)</f>
        <v>0.67700000000000005</v>
      </c>
      <c r="K25" s="181" cm="1">
        <f t="array" ref="K25">IFERROR(_xlfn.PERCENTRANK.EXC(_xlfn._xlws.FILTER(F$3:F$32, ISNUMBER(F$3:F$32)),F25),0.5)</f>
        <v>0.5</v>
      </c>
      <c r="L25" s="181" cm="1">
        <f t="array" ref="L25">IFERROR(_xlfn.PERCENTRANK.EXC(_xlfn._xlws.FILTER(G$3:G$32, ISNUMBER(G$3:G$32)),G25),0.5)</f>
        <v>0.71399999999999997</v>
      </c>
      <c r="M25" s="3">
        <f t="shared" si="0"/>
        <v>0.62960000000000005</v>
      </c>
      <c r="N25" s="23" cm="1">
        <f t="array" ref="N25">_xlfn.PERCENTRANK.EXC(_xlfn._xlws.FILTER(M$3:M$32, ISNUMBER(M$3:M$32)),M25)</f>
        <v>0.67700000000000005</v>
      </c>
    </row>
    <row r="26" spans="1:14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17" cm="1">
        <f t="array" ref="F26">1/_xll.FDS($A26,"FF_ENTRPR_VAL_EBITDA_OPER(ANN_R,0)")</f>
        <v>1.8977429957266749E-3</v>
      </c>
      <c r="G26" s="27" cm="1">
        <f t="array" ref="G26">_xll.FDS(A26,"FF_GROSS_INC(LTM_R,0)")/_xll.FDS(A26,"FF_ENTRPR_VAL_DAILY(0,,,,,""DIL"")")</f>
        <v>6.058043236039477E-3</v>
      </c>
      <c r="H26" s="181" cm="1">
        <f t="array" ref="H26">_xlfn.PERCENTRANK.EXC(_xlfn._xlws.FILTER(C$3:C$32, ISNUMBER(C$3:C$32)),C26)</f>
        <v>3.2000000000000001E-2</v>
      </c>
      <c r="I26" s="181" cm="1">
        <f t="array" ref="I26">_xlfn.PERCENTRANK.EXC(_xlfn._xlws.FILTER(D$3:D$32, ISNUMBER(D$3:D$32)),D26)</f>
        <v>3.2000000000000001E-2</v>
      </c>
      <c r="J26" s="181" cm="1">
        <f t="array" ref="J26">_xlfn.PERCENTRANK.EXC(_xlfn._xlws.FILTER(E$3:E$32, ISNUMBER(E$3:E$32)),E26)</f>
        <v>0.129</v>
      </c>
      <c r="K26" s="181" cm="1">
        <f t="array" ref="K26">IFERROR(_xlfn.PERCENTRANK.EXC(_xlfn._xlws.FILTER(F$3:F$32, ISNUMBER(F$3:F$32)),F26),0.5)</f>
        <v>3.5000000000000003E-2</v>
      </c>
      <c r="L26" s="181" cm="1">
        <f t="array" ref="L26">IFERROR(_xlfn.PERCENTRANK.EXC(_xlfn._xlws.FILTER(G$3:G$32, ISNUMBER(G$3:G$32)),G26),0.5)</f>
        <v>3.5000000000000003E-2</v>
      </c>
      <c r="M26" s="3">
        <f t="shared" si="0"/>
        <v>5.2600000000000001E-2</v>
      </c>
      <c r="N26" s="23" cm="1">
        <f t="array" ref="N26">_xlfn.PERCENTRANK.EXC(_xlfn._xlws.FILTER(M$3:M$32, ISNUMBER(M$3:M$32)),M26)</f>
        <v>3.2000000000000001E-2</v>
      </c>
    </row>
    <row r="27" spans="1:14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17" cm="1">
        <f t="array" ref="F27">1/_xll.FDS($A27,"FF_ENTRPR_VAL_EBITDA_OPER(ANN_R,0)")</f>
        <v>6.6396754255022811E-2</v>
      </c>
      <c r="G27" s="27" cm="1">
        <f t="array" ref="G27">_xll.FDS(A27,"FF_GROSS_INC(LTM_R,0)")/_xll.FDS(A27,"FF_ENTRPR_VAL_DAILY(0,,,,,""DIL"")")</f>
        <v>9.1242080628038597E-2</v>
      </c>
      <c r="H27" s="181" cm="1">
        <f t="array" ref="H27">_xlfn.PERCENTRANK.EXC(_xlfn._xlws.FILTER(C$3:C$32, ISNUMBER(C$3:C$32)),C27)</f>
        <v>0.161</v>
      </c>
      <c r="I27" s="181" cm="1">
        <f t="array" ref="I27">_xlfn.PERCENTRANK.EXC(_xlfn._xlws.FILTER(D$3:D$32, ISNUMBER(D$3:D$32)),D27)</f>
        <v>0.57999999999999996</v>
      </c>
      <c r="J27" s="181" cm="1">
        <f t="array" ref="J27">_xlfn.PERCENTRANK.EXC(_xlfn._xlws.FILTER(E$3:E$32, ISNUMBER(E$3:E$32)),E27)</f>
        <v>0.80600000000000005</v>
      </c>
      <c r="K27" s="181" cm="1">
        <f t="array" ref="K27">IFERROR(_xlfn.PERCENTRANK.EXC(_xlfn._xlws.FILTER(F$3:F$32, ISNUMBER(F$3:F$32)),F27),0.5)</f>
        <v>0.67800000000000005</v>
      </c>
      <c r="L27" s="181" cm="1">
        <f t="array" ref="L27">IFERROR(_xlfn.PERCENTRANK.EXC(_xlfn._xlws.FILTER(G$3:G$32, ISNUMBER(G$3:G$32)),G27),0.5)</f>
        <v>0.60699999999999998</v>
      </c>
      <c r="M27" s="3">
        <f t="shared" si="0"/>
        <v>0.56640000000000001</v>
      </c>
      <c r="N27" s="23" cm="1">
        <f t="array" ref="N27">_xlfn.PERCENTRANK.EXC(_xlfn._xlws.FILTER(M$3:M$32, ISNUMBER(M$3:M$32)),M27)</f>
        <v>0.64500000000000002</v>
      </c>
    </row>
    <row r="28" spans="1:14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17" cm="1">
        <f t="array" ref="F28">1/_xll.FDS($A28,"FF_ENTRPR_VAL_EBITDA_OPER(ANN_R,0)")</f>
        <v>8.2858459041212099E-2</v>
      </c>
      <c r="G28" s="27" cm="1">
        <f t="array" ref="G28">_xll.FDS(A28,"FF_GROSS_INC(LTM_R,0)")/_xll.FDS(A28,"FF_ENTRPR_VAL_DAILY(0,,,,,""DIL"")")</f>
        <v>0.13851504409358747</v>
      </c>
      <c r="H28" s="181" cm="1">
        <f t="array" ref="H28">_xlfn.PERCENTRANK.EXC(_xlfn._xlws.FILTER(C$3:C$32, ISNUMBER(C$3:C$32)),C28)</f>
        <v>0.48299999999999998</v>
      </c>
      <c r="I28" s="181" cm="1">
        <f t="array" ref="I28">_xlfn.PERCENTRANK.EXC(_xlfn._xlws.FILTER(D$3:D$32, ISNUMBER(D$3:D$32)),D28)</f>
        <v>0.41899999999999998</v>
      </c>
      <c r="J28" s="181" cm="1">
        <f t="array" ref="J28">_xlfn.PERCENTRANK.EXC(_xlfn._xlws.FILTER(E$3:E$32, ISNUMBER(E$3:E$32)),E28)</f>
        <v>0.57999999999999996</v>
      </c>
      <c r="K28" s="181" cm="1">
        <f t="array" ref="K28">IFERROR(_xlfn.PERCENTRANK.EXC(_xlfn._xlws.FILTER(F$3:F$32, ISNUMBER(F$3:F$32)),F28),0.5)</f>
        <v>0.82099999999999995</v>
      </c>
      <c r="L28" s="181" cm="1">
        <f t="array" ref="L28">IFERROR(_xlfn.PERCENTRANK.EXC(_xlfn._xlws.FILTER(G$3:G$32, ISNUMBER(G$3:G$32)),G28),0.5)</f>
        <v>0.89200000000000002</v>
      </c>
      <c r="M28" s="3">
        <f t="shared" si="0"/>
        <v>0.63900000000000001</v>
      </c>
      <c r="N28" s="23" cm="1">
        <f t="array" ref="N28">_xlfn.PERCENTRANK.EXC(_xlfn._xlws.FILTER(M$3:M$32, ISNUMBER(M$3:M$32)),M28)</f>
        <v>0.70899999999999996</v>
      </c>
    </row>
    <row r="29" spans="1:14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17" t="e" cm="1">
        <f t="array" ref="F29">1/_xll.FDS($A29,"FF_ENTRPR_VAL_EBITDA_OPER(ANN_R,0)")</f>
        <v>#N/A</v>
      </c>
      <c r="G29" s="27" t="e" cm="1">
        <f t="array" ref="G29">_xll.FDS(A29,"FF_GROSS_INC(LTM_R,0)")/_xll.FDS(A29,"FF_ENTRPR_VAL_DAILY(0,,,,,""DIL"")")</f>
        <v>#N/A</v>
      </c>
      <c r="H29" s="181" cm="1">
        <f t="array" ref="H29">_xlfn.PERCENTRANK.EXC(_xlfn._xlws.FILTER(C$3:C$32, ISNUMBER(C$3:C$32)),C29)</f>
        <v>0.22500000000000001</v>
      </c>
      <c r="I29" s="181" cm="1">
        <f t="array" ref="I29">_xlfn.PERCENTRANK.EXC(_xlfn._xlws.FILTER(D$3:D$32, ISNUMBER(D$3:D$32)),D29)</f>
        <v>0.193</v>
      </c>
      <c r="J29" s="181" cm="1">
        <f t="array" ref="J29">_xlfn.PERCENTRANK.EXC(_xlfn._xlws.FILTER(E$3:E$32, ISNUMBER(E$3:E$32)),E29)</f>
        <v>0.93500000000000005</v>
      </c>
      <c r="K29" s="181" cm="1">
        <f t="array" ref="K29">IFERROR(_xlfn.PERCENTRANK.EXC(_xlfn._xlws.FILTER(F$3:F$32, ISNUMBER(F$3:F$32)),F29),0.5)</f>
        <v>0.5</v>
      </c>
      <c r="L29" s="181" cm="1">
        <f t="array" ref="L29">IFERROR(_xlfn.PERCENTRANK.EXC(_xlfn._xlws.FILTER(G$3:G$32, ISNUMBER(G$3:G$32)),G29),0.5)</f>
        <v>0.5</v>
      </c>
      <c r="M29" s="3">
        <f t="shared" si="0"/>
        <v>0.47060000000000002</v>
      </c>
      <c r="N29" s="23" cm="1">
        <f t="array" ref="N29">_xlfn.PERCENTRANK.EXC(_xlfn._xlws.FILTER(M$3:M$32, ISNUMBER(M$3:M$32)),M29)</f>
        <v>0.41899999999999998</v>
      </c>
    </row>
    <row r="30" spans="1:14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17" cm="1">
        <f t="array" ref="F30">1/_xll.FDS($A30,"FF_ENTRPR_VAL_EBITDA_OPER(ANN_R,0)")</f>
        <v>5.6477134257014214E-2</v>
      </c>
      <c r="G30" s="27" cm="1">
        <f t="array" ref="G30">_xll.FDS(A30,"FF_GROSS_INC(LTM_R,0)")/_xll.FDS(A30,"FF_ENTRPR_VAL_DAILY(0,,,,,""DIL"")")</f>
        <v>0.10789248904309398</v>
      </c>
      <c r="H30" s="181" cm="1">
        <f t="array" ref="H30">_xlfn.PERCENTRANK.EXC(_xlfn._xlws.FILTER(C$3:C$32, ISNUMBER(C$3:C$32)),C30)</f>
        <v>0.35399999999999998</v>
      </c>
      <c r="I30" s="181" cm="1">
        <f t="array" ref="I30">_xlfn.PERCENTRANK.EXC(_xlfn._xlws.FILTER(D$3:D$32, ISNUMBER(D$3:D$32)),D30)</f>
        <v>0.25800000000000001</v>
      </c>
      <c r="J30" s="181" cm="1">
        <f t="array" ref="J30">_xlfn.PERCENTRANK.EXC(_xlfn._xlws.FILTER(E$3:E$32, ISNUMBER(E$3:E$32)),E30)</f>
        <v>0.64500000000000002</v>
      </c>
      <c r="K30" s="181" cm="1">
        <f t="array" ref="K30">IFERROR(_xlfn.PERCENTRANK.EXC(_xlfn._xlws.FILTER(F$3:F$32, ISNUMBER(F$3:F$32)),F30),0.5)</f>
        <v>0.57099999999999995</v>
      </c>
      <c r="L30" s="181" cm="1">
        <f t="array" ref="L30">IFERROR(_xlfn.PERCENTRANK.EXC(_xlfn._xlws.FILTER(G$3:G$32, ISNUMBER(G$3:G$32)),G30),0.5)</f>
        <v>0.67800000000000005</v>
      </c>
      <c r="M30" s="3">
        <f t="shared" si="0"/>
        <v>0.50120000000000009</v>
      </c>
      <c r="N30" s="23" cm="1">
        <f t="array" ref="N30">_xlfn.PERCENTRANK.EXC(_xlfn._xlws.FILTER(M$3:M$32, ISNUMBER(M$3:M$32)),M30)</f>
        <v>0.51600000000000001</v>
      </c>
    </row>
    <row r="31" spans="1:14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17" cm="1">
        <f t="array" ref="F31">1/_xll.FDS($A31,"FF_ENTRPR_VAL_EBITDA_OPER(ANN_R,0)")</f>
        <v>0.27228465256117573</v>
      </c>
      <c r="G31" s="27" cm="1">
        <f t="array" ref="G31">_xll.FDS(A31,"FF_GROSS_INC(LTM_R,0)")/_xll.FDS(A31,"FF_ENTRPR_VAL_DAILY(0,,,,,""DIL"")")</f>
        <v>0.2212628230641778</v>
      </c>
      <c r="H31" s="181" cm="1">
        <f t="array" ref="H31">_xlfn.PERCENTRANK.EXC(_xlfn._xlws.FILTER(C$3:C$32, ISNUMBER(C$3:C$32)),C31)</f>
        <v>0.96699999999999997</v>
      </c>
      <c r="I31" s="181" cm="1">
        <f t="array" ref="I31">_xlfn.PERCENTRANK.EXC(_xlfn._xlws.FILTER(D$3:D$32, ISNUMBER(D$3:D$32)),D31)</f>
        <v>0.96699999999999997</v>
      </c>
      <c r="J31" s="181" cm="1">
        <f t="array" ref="J31">_xlfn.PERCENTRANK.EXC(_xlfn._xlws.FILTER(E$3:E$32, ISNUMBER(E$3:E$32)),E31)</f>
        <v>0.83799999999999997</v>
      </c>
      <c r="K31" s="181" cm="1">
        <f t="array" ref="K31">IFERROR(_xlfn.PERCENTRANK.EXC(_xlfn._xlws.FILTER(F$3:F$32, ISNUMBER(F$3:F$32)),F31),0.5)</f>
        <v>0.96399999999999997</v>
      </c>
      <c r="L31" s="181" cm="1">
        <f t="array" ref="L31">IFERROR(_xlfn.PERCENTRANK.EXC(_xlfn._xlws.FILTER(G$3:G$32, ISNUMBER(G$3:G$32)),G31),0.5)</f>
        <v>0.96399999999999997</v>
      </c>
      <c r="M31" s="3">
        <f t="shared" si="0"/>
        <v>0.94</v>
      </c>
      <c r="N31" s="23" cm="1">
        <f t="array" ref="N31">_xlfn.PERCENTRANK.EXC(_xlfn._xlws.FILTER(M$3:M$32, ISNUMBER(M$3:M$32)),M31)</f>
        <v>0.96699999999999997</v>
      </c>
    </row>
    <row r="32" spans="1:14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17" t="e" cm="1">
        <f t="array" ref="F32">1/_xll.FDS($A32,"FF_ENTRPR_VAL_EBITDA_OPER(ANN_R,0)")</f>
        <v>#N/A</v>
      </c>
      <c r="G32" s="27" t="e" cm="1">
        <f t="array" ref="G32">_xll.FDS(A32,"FF_GROSS_INC(LTM_R,0)")/_xll.FDS(A32,"FF_ENTRPR_VAL_DAILY(0,,,,,""DIL"")")</f>
        <v>#N/A</v>
      </c>
      <c r="H32" s="181" cm="1">
        <f t="array" ref="H32">_xlfn.PERCENTRANK.EXC(_xlfn._xlws.FILTER(C$3:C$32, ISNUMBER(C$3:C$32)),C32)</f>
        <v>6.4000000000000001E-2</v>
      </c>
      <c r="I32" s="181" cm="1">
        <f t="array" ref="I32">_xlfn.PERCENTRANK.EXC(_xlfn._xlws.FILTER(D$3:D$32, ISNUMBER(D$3:D$32)),D32)</f>
        <v>6.4000000000000001E-2</v>
      </c>
      <c r="J32" s="181" cm="1">
        <f t="array" ref="J32">_xlfn.PERCENTRANK.EXC(_xlfn._xlws.FILTER(E$3:E$32, ISNUMBER(E$3:E$32)),E32)</f>
        <v>0.96699999999999997</v>
      </c>
      <c r="K32" s="181" cm="1">
        <f t="array" ref="K32">IFERROR(_xlfn.PERCENTRANK.EXC(_xlfn._xlws.FILTER(F$3:F$32, ISNUMBER(F$3:F$32)),F32),0.5)</f>
        <v>0.5</v>
      </c>
      <c r="L32" s="181" cm="1">
        <f t="array" ref="L32">IFERROR(_xlfn.PERCENTRANK.EXC(_xlfn._xlws.FILTER(G$3:G$32, ISNUMBER(G$3:G$32)),G32),0.5)</f>
        <v>0.5</v>
      </c>
      <c r="M32" s="3">
        <f t="shared" si="0"/>
        <v>0.41900000000000004</v>
      </c>
      <c r="N32" s="23" cm="1">
        <f t="array" ref="N32">_xlfn.PERCENTRANK.EXC(_xlfn._xlws.FILTER(M$3:M$32, ISNUMBER(M$3:M$32)),M32)</f>
        <v>0.25800000000000001</v>
      </c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ht="15" customHeight="1" x14ac:dyDescent="0.3">
      <c r="D36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G2" sqref="G2:J2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24" bestFit="1" customWidth="1"/>
    <col min="5" max="5" width="18.88671875" bestFit="1" customWidth="1"/>
    <col min="6" max="6" width="23.109375" bestFit="1" customWidth="1"/>
    <col min="7" max="7" width="12.88671875" style="14" bestFit="1" customWidth="1"/>
    <col min="8" max="8" width="23.44140625" style="14" bestFit="1" customWidth="1"/>
    <col min="9" max="9" width="18.88671875" style="14" bestFit="1" customWidth="1"/>
    <col min="10" max="10" width="23.109375" style="14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50">
        <f>INPUT!C22</f>
        <v>0.25</v>
      </c>
      <c r="H1" s="51">
        <f>INPUT!D22</f>
        <v>0.25</v>
      </c>
      <c r="I1" s="51">
        <f>INPUT!E22</f>
        <v>0.25</v>
      </c>
      <c r="J1" s="52">
        <f>INPUT!F22</f>
        <v>0.25</v>
      </c>
    </row>
    <row r="2" spans="1:12" ht="15" thickBot="1" x14ac:dyDescent="0.35">
      <c r="A2" s="168" t="s">
        <v>27</v>
      </c>
      <c r="B2" s="28" t="s">
        <v>58</v>
      </c>
      <c r="C2" s="171" t="s">
        <v>148</v>
      </c>
      <c r="D2" s="172" t="s">
        <v>70</v>
      </c>
      <c r="E2" s="173" t="s">
        <v>71</v>
      </c>
      <c r="F2" s="174" t="s">
        <v>149</v>
      </c>
      <c r="G2" s="197" t="s">
        <v>144</v>
      </c>
      <c r="H2" s="198" t="s">
        <v>145</v>
      </c>
      <c r="I2" s="199" t="s">
        <v>146</v>
      </c>
      <c r="J2" s="200" t="s">
        <v>147</v>
      </c>
      <c r="K2" s="175" t="s">
        <v>20</v>
      </c>
      <c r="L2" s="175" t="s">
        <v>73</v>
      </c>
    </row>
    <row r="3" spans="1:12" x14ac:dyDescent="0.3">
      <c r="A3" t="s">
        <v>28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17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181" cm="1">
        <f t="array" ref="G3">_xlfn.PERCENTRANK.EXC(_xlfn._xlws.FILTER(C$3:C$32, ISNUMBER(C$3:C$32)),C3)</f>
        <v>0.77400000000000002</v>
      </c>
      <c r="H3" s="181" cm="1">
        <f t="array" ref="H3">IFERROR(_xlfn.PERCENTRANK.EXC(_xlfn._xlws.FILTER(D$3:D$32, ISNUMBER(D$3:D$32)),D3),0.5)</f>
        <v>0.96599999999999997</v>
      </c>
      <c r="I3" s="181" cm="1">
        <f t="array" ref="I3">_xlfn.PERCENTRANK.EXC(_xlfn._xlws.FILTER(E$3:E$32, ISNUMBER(E$3:E$32)),E3)</f>
        <v>0.22500000000000001</v>
      </c>
      <c r="J3" s="181" cm="1">
        <f t="array" ref="J3">IFERROR(_xlfn.PERCENTRANK.EXC(_xlfn._xlws.FILTER(F$3:F$32, ISNUMBER(F$3:F$32)),F3),0.5)</f>
        <v>0.64200000000000002</v>
      </c>
      <c r="K3" s="3">
        <f t="shared" ref="K3" si="0">SUMPRODUCT($G$1:$J$1,G3:J3)</f>
        <v>0.65175000000000005</v>
      </c>
      <c r="L3" s="23" cm="1">
        <f t="array" ref="L3">_xlfn.PERCENTRANK.EXC(_xlfn._xlws.FILTER(K$3:K$32, ISNUMBER(K$3:K$32)),K3)</f>
        <v>0.87</v>
      </c>
    </row>
    <row r="4" spans="1:12" x14ac:dyDescent="0.3">
      <c r="A4" t="s">
        <v>29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17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181" cm="1">
        <f t="array" ref="G4">_xlfn.PERCENTRANK.EXC(_xlfn._xlws.FILTER(C$3:C$32, ISNUMBER(C$3:C$32)),C4)</f>
        <v>0.67700000000000005</v>
      </c>
      <c r="H4" s="181" cm="1">
        <f t="array" ref="H4">IFERROR(_xlfn.PERCENTRANK.EXC(_xlfn._xlws.FILTER(D$3:D$32, ISNUMBER(D$3:D$32)),D4),0.5)</f>
        <v>0.53300000000000003</v>
      </c>
      <c r="I4" s="181" cm="1">
        <f t="array" ref="I4">_xlfn.PERCENTRANK.EXC(_xlfn._xlws.FILTER(E$3:E$32, ISNUMBER(E$3:E$32)),E4)</f>
        <v>0.61199999999999999</v>
      </c>
      <c r="J4" s="181" cm="1">
        <f t="array" ref="J4">IFERROR(_xlfn.PERCENTRANK.EXC(_xlfn._xlws.FILTER(F$3:F$32, ISNUMBER(F$3:F$32)),F4),0.5)</f>
        <v>0.71399999999999997</v>
      </c>
      <c r="K4" s="3">
        <f t="shared" ref="K4:K32" si="1">SUMPRODUCT($G$1:$J$1,G4:J4)</f>
        <v>0.63400000000000001</v>
      </c>
      <c r="L4" s="23" cm="1">
        <f t="array" ref="L4">_xlfn.PERCENTRANK.EXC(_xlfn._xlws.FILTER(K$3:K$32, ISNUMBER(K$3:K$32)),K4)</f>
        <v>0.77400000000000002</v>
      </c>
    </row>
    <row r="5" spans="1:12" x14ac:dyDescent="0.3">
      <c r="A5" t="s">
        <v>30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17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181" cm="1">
        <f t="array" ref="G5">_xlfn.PERCENTRANK.EXC(_xlfn._xlws.FILTER(C$3:C$32, ISNUMBER(C$3:C$32)),C5)</f>
        <v>0.87</v>
      </c>
      <c r="H5" s="181" cm="1">
        <f t="array" ref="H5">IFERROR(_xlfn.PERCENTRANK.EXC(_xlfn._xlws.FILTER(D$3:D$32, ISNUMBER(D$3:D$32)),D5),0.5)</f>
        <v>0.4</v>
      </c>
      <c r="I5" s="181" cm="1">
        <f t="array" ref="I5">_xlfn.PERCENTRANK.EXC(_xlfn._xlws.FILTER(E$3:E$32, ISNUMBER(E$3:E$32)),E5)</f>
        <v>0.67700000000000005</v>
      </c>
      <c r="J5" s="181" cm="1">
        <f t="array" ref="J5">IFERROR(_xlfn.PERCENTRANK.EXC(_xlfn._xlws.FILTER(F$3:F$32, ISNUMBER(F$3:F$32)),F5),0.5)</f>
        <v>0.35699999999999998</v>
      </c>
      <c r="K5" s="3">
        <f t="shared" si="1"/>
        <v>0.57600000000000007</v>
      </c>
      <c r="L5" s="23" cm="1">
        <f t="array" ref="L5">_xlfn.PERCENTRANK.EXC(_xlfn._xlws.FILTER(K$3:K$32, ISNUMBER(K$3:K$32)),K5)</f>
        <v>0.64500000000000002</v>
      </c>
    </row>
    <row r="6" spans="1:12" x14ac:dyDescent="0.3">
      <c r="A6" t="s">
        <v>31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17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181" cm="1">
        <f t="array" ref="G6">_xlfn.PERCENTRANK.EXC(_xlfn._xlws.FILTER(C$3:C$32, ISNUMBER(C$3:C$32)),C6)</f>
        <v>0.41899999999999998</v>
      </c>
      <c r="H6" s="181" cm="1">
        <f t="array" ref="H6">IFERROR(_xlfn.PERCENTRANK.EXC(_xlfn._xlws.FILTER(D$3:D$32, ISNUMBER(D$3:D$32)),D6),0.5)</f>
        <v>0.8</v>
      </c>
      <c r="I6" s="181" cm="1">
        <f t="array" ref="I6">_xlfn.PERCENTRANK.EXC(_xlfn._xlws.FILTER(E$3:E$32, ISNUMBER(E$3:E$32)),E6)</f>
        <v>0.35399999999999998</v>
      </c>
      <c r="J6" s="181" cm="1">
        <f t="array" ref="J6">IFERROR(_xlfn.PERCENTRANK.EXC(_xlfn._xlws.FILTER(F$3:F$32, ISNUMBER(F$3:F$32)),F6),0.5)</f>
        <v>0.60699999999999998</v>
      </c>
      <c r="K6" s="3">
        <f t="shared" si="1"/>
        <v>0.54499999999999993</v>
      </c>
      <c r="L6" s="23" cm="1">
        <f t="array" ref="L6">_xlfn.PERCENTRANK.EXC(_xlfn._xlws.FILTER(K$3:K$32, ISNUMBER(K$3:K$32)),K6)</f>
        <v>0.57999999999999996</v>
      </c>
    </row>
    <row r="7" spans="1:12" x14ac:dyDescent="0.3">
      <c r="A7" t="s">
        <v>32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17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181" cm="1">
        <f t="array" ref="G7">_xlfn.PERCENTRANK.EXC(_xlfn._xlws.FILTER(C$3:C$32, ISNUMBER(C$3:C$32)),C7)</f>
        <v>0.22500000000000001</v>
      </c>
      <c r="H7" s="181" cm="1">
        <f t="array" ref="H7">IFERROR(_xlfn.PERCENTRANK.EXC(_xlfn._xlws.FILTER(D$3:D$32, ISNUMBER(D$3:D$32)),D7),0.5)</f>
        <v>0.86599999999999999</v>
      </c>
      <c r="I7" s="181" cm="1">
        <f t="array" ref="I7">_xlfn.PERCENTRANK.EXC(_xlfn._xlws.FILTER(E$3:E$32, ISNUMBER(E$3:E$32)),E7)</f>
        <v>0.25800000000000001</v>
      </c>
      <c r="J7" s="181" cm="1">
        <f t="array" ref="J7">IFERROR(_xlfn.PERCENTRANK.EXC(_xlfn._xlws.FILTER(F$3:F$32, ISNUMBER(F$3:F$32)),F7),0.5)</f>
        <v>0.39200000000000002</v>
      </c>
      <c r="K7" s="3">
        <f t="shared" si="1"/>
        <v>0.43525000000000003</v>
      </c>
      <c r="L7" s="23" cm="1">
        <f t="array" ref="L7">_xlfn.PERCENTRANK.EXC(_xlfn._xlws.FILTER(K$3:K$32, ISNUMBER(K$3:K$32)),K7)</f>
        <v>0.38700000000000001</v>
      </c>
    </row>
    <row r="8" spans="1:12" x14ac:dyDescent="0.3">
      <c r="A8" t="s">
        <v>33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17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181" cm="1">
        <f t="array" ref="G8">_xlfn.PERCENTRANK.EXC(_xlfn._xlws.FILTER(C$3:C$32, ISNUMBER(C$3:C$32)),C8)</f>
        <v>0.74099999999999999</v>
      </c>
      <c r="H8" s="181" cm="1">
        <f t="array" ref="H8">IFERROR(_xlfn.PERCENTRANK.EXC(_xlfn._xlws.FILTER(D$3:D$32, ISNUMBER(D$3:D$32)),D8),0.5)</f>
        <v>0.9</v>
      </c>
      <c r="I8" s="181" cm="1">
        <f t="array" ref="I8">_xlfn.PERCENTRANK.EXC(_xlfn._xlws.FILTER(E$3:E$32, ISNUMBER(E$3:E$32)),E8)</f>
        <v>0.38700000000000001</v>
      </c>
      <c r="J8" s="181" cm="1">
        <f t="array" ref="J8">IFERROR(_xlfn.PERCENTRANK.EXC(_xlfn._xlws.FILTER(F$3:F$32, ISNUMBER(F$3:F$32)),F8),0.5)</f>
        <v>0.57099999999999995</v>
      </c>
      <c r="K8" s="3">
        <f t="shared" si="1"/>
        <v>0.64975000000000005</v>
      </c>
      <c r="L8" s="23" cm="1">
        <f t="array" ref="L8">_xlfn.PERCENTRANK.EXC(_xlfn._xlws.FILTER(K$3:K$32, ISNUMBER(K$3:K$32)),K8)</f>
        <v>0.83799999999999997</v>
      </c>
    </row>
    <row r="9" spans="1:12" x14ac:dyDescent="0.3">
      <c r="A9" t="s">
        <v>34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17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181" cm="1">
        <f t="array" ref="G9">_xlfn.PERCENTRANK.EXC(_xlfn._xlws.FILTER(C$3:C$32, ISNUMBER(C$3:C$32)),C9)</f>
        <v>0.45100000000000001</v>
      </c>
      <c r="H9" s="181" cm="1">
        <f t="array" ref="H9">IFERROR(_xlfn.PERCENTRANK.EXC(_xlfn._xlws.FILTER(D$3:D$32, ISNUMBER(D$3:D$32)),D9),0.5)</f>
        <v>0.73299999999999998</v>
      </c>
      <c r="I9" s="181" cm="1">
        <f t="array" ref="I9">_xlfn.PERCENTRANK.EXC(_xlfn._xlws.FILTER(E$3:E$32, ISNUMBER(E$3:E$32)),E9)</f>
        <v>6.4000000000000001E-2</v>
      </c>
      <c r="J9" s="181" cm="1">
        <f t="array" ref="J9">IFERROR(_xlfn.PERCENTRANK.EXC(_xlfn._xlws.FILTER(F$3:F$32, ISNUMBER(F$3:F$32)),F9),0.5)</f>
        <v>0.92800000000000005</v>
      </c>
      <c r="K9" s="3">
        <f t="shared" si="1"/>
        <v>0.54400000000000004</v>
      </c>
      <c r="L9" s="23" cm="1">
        <f t="array" ref="L9">_xlfn.PERCENTRANK.EXC(_xlfn._xlws.FILTER(K$3:K$32, ISNUMBER(K$3:K$32)),K9)</f>
        <v>0.54800000000000004</v>
      </c>
    </row>
    <row r="10" spans="1:12" x14ac:dyDescent="0.3">
      <c r="A10" t="s">
        <v>35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17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181" cm="1">
        <f t="array" ref="G10">_xlfn.PERCENTRANK.EXC(_xlfn._xlws.FILTER(C$3:C$32, ISNUMBER(C$3:C$32)),C10)</f>
        <v>0.61199999999999999</v>
      </c>
      <c r="H10" s="181" cm="1">
        <f t="array" ref="H10">IFERROR(_xlfn.PERCENTRANK.EXC(_xlfn._xlws.FILTER(D$3:D$32, ISNUMBER(D$3:D$32)),D10),0.5)</f>
        <v>0.2</v>
      </c>
      <c r="I10" s="181" cm="1">
        <f t="array" ref="I10">_xlfn.PERCENTRANK.EXC(_xlfn._xlws.FILTER(E$3:E$32, ISNUMBER(E$3:E$32)),E10)</f>
        <v>0.90300000000000002</v>
      </c>
      <c r="J10" s="181" cm="1">
        <f t="array" ref="J10">IFERROR(_xlfn.PERCENTRANK.EXC(_xlfn._xlws.FILTER(F$3:F$32, ISNUMBER(F$3:F$32)),F10),0.5)</f>
        <v>0.53500000000000003</v>
      </c>
      <c r="K10" s="3">
        <f t="shared" si="1"/>
        <v>0.5625</v>
      </c>
      <c r="L10" s="23" cm="1">
        <f t="array" ref="L10">_xlfn.PERCENTRANK.EXC(_xlfn._xlws.FILTER(K$3:K$32, ISNUMBER(K$3:K$32)),K10)</f>
        <v>0.61199999999999999</v>
      </c>
    </row>
    <row r="11" spans="1:12" x14ac:dyDescent="0.3">
      <c r="A11" t="s">
        <v>36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17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181" cm="1">
        <f t="array" ref="G11">_xlfn.PERCENTRANK.EXC(_xlfn._xlws.FILTER(C$3:C$32, ISNUMBER(C$3:C$32)),C11)</f>
        <v>0.32200000000000001</v>
      </c>
      <c r="H11" s="181" cm="1">
        <f t="array" ref="H11">IFERROR(_xlfn.PERCENTRANK.EXC(_xlfn._xlws.FILTER(D$3:D$32, ISNUMBER(D$3:D$32)),D11),0.5)</f>
        <v>0.93300000000000005</v>
      </c>
      <c r="I11" s="181" cm="1">
        <f t="array" ref="I11">_xlfn.PERCENTRANK.EXC(_xlfn._xlws.FILTER(E$3:E$32, ISNUMBER(E$3:E$32)),E11)</f>
        <v>0.129</v>
      </c>
      <c r="J11" s="181" cm="1">
        <f t="array" ref="J11">IFERROR(_xlfn.PERCENTRANK.EXC(_xlfn._xlws.FILTER(F$3:F$32, ISNUMBER(F$3:F$32)),F11),0.5)</f>
        <v>0.107</v>
      </c>
      <c r="K11" s="3">
        <f t="shared" si="1"/>
        <v>0.37275000000000003</v>
      </c>
      <c r="L11" s="23" cm="1">
        <f t="array" ref="L11">_xlfn.PERCENTRANK.EXC(_xlfn._xlws.FILTER(K$3:K$32, ISNUMBER(K$3:K$32)),K11)</f>
        <v>0.193</v>
      </c>
    </row>
    <row r="12" spans="1:12" x14ac:dyDescent="0.3">
      <c r="A12" t="s">
        <v>37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17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181" cm="1">
        <f t="array" ref="G12">_xlfn.PERCENTRANK.EXC(_xlfn._xlws.FILTER(C$3:C$32, ISNUMBER(C$3:C$32)),C12)</f>
        <v>0.51600000000000001</v>
      </c>
      <c r="H12" s="181" cm="1">
        <f t="array" ref="H12">IFERROR(_xlfn.PERCENTRANK.EXC(_xlfn._xlws.FILTER(D$3:D$32, ISNUMBER(D$3:D$32)),D12),0.5)</f>
        <v>0.7</v>
      </c>
      <c r="I12" s="181" cm="1">
        <f t="array" ref="I12">_xlfn.PERCENTRANK.EXC(_xlfn._xlws.FILTER(E$3:E$32, ISNUMBER(E$3:E$32)),E12)</f>
        <v>0.64500000000000002</v>
      </c>
      <c r="J12" s="181" cm="1">
        <f t="array" ref="J12">IFERROR(_xlfn.PERCENTRANK.EXC(_xlfn._xlws.FILTER(F$3:F$32, ISNUMBER(F$3:F$32)),F12),0.5)</f>
        <v>0.5</v>
      </c>
      <c r="K12" s="3">
        <f t="shared" si="1"/>
        <v>0.59024999999999994</v>
      </c>
      <c r="L12" s="23" cm="1">
        <f t="array" ref="L12">_xlfn.PERCENTRANK.EXC(_xlfn._xlws.FILTER(K$3:K$32, ISNUMBER(K$3:K$32)),K12)</f>
        <v>0.67700000000000005</v>
      </c>
    </row>
    <row r="13" spans="1:12" x14ac:dyDescent="0.3">
      <c r="A13" t="s">
        <v>38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17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181" cm="1">
        <f t="array" ref="G13">_xlfn.PERCENTRANK.EXC(_xlfn._xlws.FILTER(C$3:C$32, ISNUMBER(C$3:C$32)),C13)</f>
        <v>3.2000000000000001E-2</v>
      </c>
      <c r="H13" s="181" cm="1">
        <f t="array" ref="H13">IFERROR(_xlfn.PERCENTRANK.EXC(_xlfn._xlws.FILTER(D$3:D$32, ISNUMBER(D$3:D$32)),D13),0.5)</f>
        <v>0.66600000000000004</v>
      </c>
      <c r="I13" s="181" cm="1">
        <f t="array" ref="I13">_xlfn.PERCENTRANK.EXC(_xlfn._xlws.FILTER(E$3:E$32, ISNUMBER(E$3:E$32)),E13)</f>
        <v>0.80600000000000005</v>
      </c>
      <c r="J13" s="181" cm="1">
        <f t="array" ref="J13">IFERROR(_xlfn.PERCENTRANK.EXC(_xlfn._xlws.FILTER(F$3:F$32, ISNUMBER(F$3:F$32)),F13),0.5)</f>
        <v>7.0999999999999994E-2</v>
      </c>
      <c r="K13" s="3">
        <f t="shared" si="1"/>
        <v>0.39374999999999999</v>
      </c>
      <c r="L13" s="23" cm="1">
        <f t="array" ref="L13">_xlfn.PERCENTRANK.EXC(_xlfn._xlws.FILTER(K$3:K$32, ISNUMBER(K$3:K$32)),K13)</f>
        <v>0.28999999999999998</v>
      </c>
    </row>
    <row r="14" spans="1:12" x14ac:dyDescent="0.3">
      <c r="A14" t="s">
        <v>39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17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181" cm="1">
        <f t="array" ref="G14">_xlfn.PERCENTRANK.EXC(_xlfn._xlws.FILTER(C$3:C$32, ISNUMBER(C$3:C$32)),C14)</f>
        <v>0.90300000000000002</v>
      </c>
      <c r="H14" s="181" cm="1">
        <f t="array" ref="H14">IFERROR(_xlfn.PERCENTRANK.EXC(_xlfn._xlws.FILTER(D$3:D$32, ISNUMBER(D$3:D$32)),D14),0.5)</f>
        <v>0.3</v>
      </c>
      <c r="I14" s="181" cm="1">
        <f t="array" ref="I14">_xlfn.PERCENTRANK.EXC(_xlfn._xlws.FILTER(E$3:E$32, ISNUMBER(E$3:E$32)),E14)</f>
        <v>0.41899999999999998</v>
      </c>
      <c r="J14" s="181" cm="1">
        <f t="array" ref="J14">IFERROR(_xlfn.PERCENTRANK.EXC(_xlfn._xlws.FILTER(F$3:F$32, ISNUMBER(F$3:F$32)),F14),0.5)</f>
        <v>0.78500000000000003</v>
      </c>
      <c r="K14" s="3">
        <f t="shared" si="1"/>
        <v>0.60175000000000001</v>
      </c>
      <c r="L14" s="23" cm="1">
        <f t="array" ref="L14">_xlfn.PERCENTRANK.EXC(_xlfn._xlws.FILTER(K$3:K$32, ISNUMBER(K$3:K$32)),K14)</f>
        <v>0.70899999999999996</v>
      </c>
    </row>
    <row r="15" spans="1:12" x14ac:dyDescent="0.3">
      <c r="A15" t="s">
        <v>40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17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181" cm="1">
        <f t="array" ref="G15">_xlfn.PERCENTRANK.EXC(_xlfn._xlws.FILTER(C$3:C$32, ISNUMBER(C$3:C$32)),C15)</f>
        <v>0.193</v>
      </c>
      <c r="H15" s="181" cm="1">
        <f t="array" ref="H15">IFERROR(_xlfn.PERCENTRANK.EXC(_xlfn._xlws.FILTER(D$3:D$32, ISNUMBER(D$3:D$32)),D15),0.5)</f>
        <v>0.6</v>
      </c>
      <c r="I15" s="181" cm="1">
        <f t="array" ref="I15">_xlfn.PERCENTRANK.EXC(_xlfn._xlws.FILTER(E$3:E$32, ISNUMBER(E$3:E$32)),E15)</f>
        <v>0.54800000000000004</v>
      </c>
      <c r="J15" s="181" cm="1">
        <f t="array" ref="J15">IFERROR(_xlfn.PERCENTRANK.EXC(_xlfn._xlws.FILTER(F$3:F$32, ISNUMBER(F$3:F$32)),F15),0.5)</f>
        <v>0.5</v>
      </c>
      <c r="K15" s="3">
        <f t="shared" si="1"/>
        <v>0.46024999999999999</v>
      </c>
      <c r="L15" s="23" cm="1">
        <f t="array" ref="L15">_xlfn.PERCENTRANK.EXC(_xlfn._xlws.FILTER(K$3:K$32, ISNUMBER(K$3:K$32)),K15)</f>
        <v>0.41899999999999998</v>
      </c>
    </row>
    <row r="16" spans="1:12" x14ac:dyDescent="0.3">
      <c r="A16" t="s">
        <v>41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17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181" cm="1">
        <f t="array" ref="G16">_xlfn.PERCENTRANK.EXC(_xlfn._xlws.FILTER(C$3:C$32, ISNUMBER(C$3:C$32)),C16)</f>
        <v>0.38700000000000001</v>
      </c>
      <c r="H16" s="181" cm="1">
        <f t="array" ref="H16">IFERROR(_xlfn.PERCENTRANK.EXC(_xlfn._xlws.FILTER(D$3:D$32, ISNUMBER(D$3:D$32)),D16),0.5)</f>
        <v>0.36599999999999999</v>
      </c>
      <c r="I16" s="181" cm="1">
        <f t="array" ref="I16">_xlfn.PERCENTRANK.EXC(_xlfn._xlws.FILTER(E$3:E$32, ISNUMBER(E$3:E$32)),E16)</f>
        <v>0.57999999999999996</v>
      </c>
      <c r="J16" s="181" cm="1">
        <f t="array" ref="J16">IFERROR(_xlfn.PERCENTRANK.EXC(_xlfn._xlws.FILTER(F$3:F$32, ISNUMBER(F$3:F$32)),F16),0.5)</f>
        <v>0.17799999999999999</v>
      </c>
      <c r="K16" s="3">
        <f t="shared" si="1"/>
        <v>0.37774999999999997</v>
      </c>
      <c r="L16" s="23" cm="1">
        <f t="array" ref="L16">_xlfn.PERCENTRANK.EXC(_xlfn._xlws.FILTER(K$3:K$32, ISNUMBER(K$3:K$32)),K16)</f>
        <v>0.25800000000000001</v>
      </c>
    </row>
    <row r="17" spans="1:12" x14ac:dyDescent="0.3">
      <c r="A17" t="s">
        <v>42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17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181" cm="1">
        <f t="array" ref="G17">_xlfn.PERCENTRANK.EXC(_xlfn._xlws.FILTER(C$3:C$32, ISNUMBER(C$3:C$32)),C17)</f>
        <v>0.35399999999999998</v>
      </c>
      <c r="H17" s="181" cm="1">
        <f t="array" ref="H17">IFERROR(_xlfn.PERCENTRANK.EXC(_xlfn._xlws.FILTER(D$3:D$32, ISNUMBER(D$3:D$32)),D17),0.5)</f>
        <v>0.433</v>
      </c>
      <c r="I17" s="181" cm="1">
        <f t="array" ref="I17">_xlfn.PERCENTRANK.EXC(_xlfn._xlws.FILTER(E$3:E$32, ISNUMBER(E$3:E$32)),E17)</f>
        <v>0.28999999999999998</v>
      </c>
      <c r="J17" s="181" cm="1">
        <f t="array" ref="J17">IFERROR(_xlfn.PERCENTRANK.EXC(_xlfn._xlws.FILTER(F$3:F$32, ISNUMBER(F$3:F$32)),F17),0.5)</f>
        <v>0.42799999999999999</v>
      </c>
      <c r="K17" s="3">
        <f t="shared" si="1"/>
        <v>0.37624999999999997</v>
      </c>
      <c r="L17" s="23" cm="1">
        <f t="array" ref="L17">_xlfn.PERCENTRANK.EXC(_xlfn._xlws.FILTER(K$3:K$32, ISNUMBER(K$3:K$32)),K17)</f>
        <v>0.22500000000000001</v>
      </c>
    </row>
    <row r="18" spans="1:12" x14ac:dyDescent="0.3">
      <c r="A18" t="s">
        <v>43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17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181" cm="1">
        <f t="array" ref="G18">_xlfn.PERCENTRANK.EXC(_xlfn._xlws.FILTER(C$3:C$32, ISNUMBER(C$3:C$32)),C18)</f>
        <v>0.80600000000000005</v>
      </c>
      <c r="H18" s="181" cm="1">
        <f t="array" ref="H18">IFERROR(_xlfn.PERCENTRANK.EXC(_xlfn._xlws.FILTER(D$3:D$32, ISNUMBER(D$3:D$32)),D18),0.5)</f>
        <v>0.56599999999999995</v>
      </c>
      <c r="I18" s="181" cm="1">
        <f t="array" ref="I18">_xlfn.PERCENTRANK.EXC(_xlfn._xlws.FILTER(E$3:E$32, ISNUMBER(E$3:E$32)),E18)</f>
        <v>0.70899999999999996</v>
      </c>
      <c r="J18" s="181" cm="1">
        <f t="array" ref="J18">IFERROR(_xlfn.PERCENTRANK.EXC(_xlfn._xlws.FILTER(F$3:F$32, ISNUMBER(F$3:F$32)),F18),0.5)</f>
        <v>0.89200000000000002</v>
      </c>
      <c r="K18" s="3">
        <f t="shared" si="1"/>
        <v>0.74324999999999997</v>
      </c>
      <c r="L18" s="23" cm="1">
        <f t="array" ref="L18">_xlfn.PERCENTRANK.EXC(_xlfn._xlws.FILTER(K$3:K$32, ISNUMBER(K$3:K$32)),K18)</f>
        <v>0.93500000000000005</v>
      </c>
    </row>
    <row r="19" spans="1:12" x14ac:dyDescent="0.3">
      <c r="A19" t="s">
        <v>44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17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181" cm="1">
        <f t="array" ref="G19">_xlfn.PERCENTRANK.EXC(_xlfn._xlws.FILTER(C$3:C$32, ISNUMBER(C$3:C$32)),C19)</f>
        <v>0.70899999999999996</v>
      </c>
      <c r="H19" s="181" cm="1">
        <f t="array" ref="H19">IFERROR(_xlfn.PERCENTRANK.EXC(_xlfn._xlws.FILTER(D$3:D$32, ISNUMBER(D$3:D$32)),D19),0.5)</f>
        <v>0.33300000000000002</v>
      </c>
      <c r="I19" s="181" cm="1">
        <f t="array" ref="I19">_xlfn.PERCENTRANK.EXC(_xlfn._xlws.FILTER(E$3:E$32, ISNUMBER(E$3:E$32)),E19)</f>
        <v>0.74099999999999999</v>
      </c>
      <c r="J19" s="181" cm="1">
        <f t="array" ref="J19">IFERROR(_xlfn.PERCENTRANK.EXC(_xlfn._xlws.FILTER(F$3:F$32, ISNUMBER(F$3:F$32)),F19),0.5)</f>
        <v>0.85699999999999998</v>
      </c>
      <c r="K19" s="3">
        <f t="shared" si="1"/>
        <v>0.65999999999999992</v>
      </c>
      <c r="L19" s="23" cm="1">
        <f t="array" ref="L19">_xlfn.PERCENTRANK.EXC(_xlfn._xlws.FILTER(K$3:K$32, ISNUMBER(K$3:K$32)),K19)</f>
        <v>0.90300000000000002</v>
      </c>
    </row>
    <row r="20" spans="1:12" x14ac:dyDescent="0.3">
      <c r="A20" t="s">
        <v>45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17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181" cm="1">
        <f t="array" ref="G20">_xlfn.PERCENTRANK.EXC(_xlfn._xlws.FILTER(C$3:C$32, ISNUMBER(C$3:C$32)),C20)</f>
        <v>0.83799999999999997</v>
      </c>
      <c r="H20" s="181" cm="1">
        <f t="array" ref="H20">IFERROR(_xlfn.PERCENTRANK.EXC(_xlfn._xlws.FILTER(D$3:D$32, ISNUMBER(D$3:D$32)),D20),0.5)</f>
        <v>0.46600000000000003</v>
      </c>
      <c r="I20" s="181" cm="1">
        <f t="array" ref="I20">_xlfn.PERCENTRANK.EXC(_xlfn._xlws.FILTER(E$3:E$32, ISNUMBER(E$3:E$32)),E20)</f>
        <v>0.87</v>
      </c>
      <c r="J20" s="181" cm="1">
        <f t="array" ref="J20">IFERROR(_xlfn.PERCENTRANK.EXC(_xlfn._xlws.FILTER(F$3:F$32, ISNUMBER(F$3:F$32)),F20),0.5)</f>
        <v>0.96399999999999997</v>
      </c>
      <c r="K20" s="3">
        <f t="shared" si="1"/>
        <v>0.78449999999999998</v>
      </c>
      <c r="L20" s="23" cm="1">
        <f t="array" ref="L20">_xlfn.PERCENTRANK.EXC(_xlfn._xlws.FILTER(K$3:K$32, ISNUMBER(K$3:K$32)),K20)</f>
        <v>0.96699999999999997</v>
      </c>
    </row>
    <row r="21" spans="1:12" x14ac:dyDescent="0.3">
      <c r="A21" t="s">
        <v>46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17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181" cm="1">
        <f t="array" ref="G21">_xlfn.PERCENTRANK.EXC(_xlfn._xlws.FILTER(C$3:C$32, ISNUMBER(C$3:C$32)),C21)</f>
        <v>0.54800000000000004</v>
      </c>
      <c r="H21" s="181" cm="1">
        <f t="array" ref="H21">IFERROR(_xlfn.PERCENTRANK.EXC(_xlfn._xlws.FILTER(D$3:D$32, ISNUMBER(D$3:D$32)),D21),0.5)</f>
        <v>0.76600000000000001</v>
      </c>
      <c r="I21" s="181" cm="1">
        <f t="array" ref="I21">_xlfn.PERCENTRANK.EXC(_xlfn._xlws.FILTER(E$3:E$32, ISNUMBER(E$3:E$32)),E21)</f>
        <v>9.6000000000000002E-2</v>
      </c>
      <c r="J21" s="181" cm="1">
        <f t="array" ref="J21">IFERROR(_xlfn.PERCENTRANK.EXC(_xlfn._xlws.FILTER(F$3:F$32, ISNUMBER(F$3:F$32)),F21),0.5)</f>
        <v>0.32100000000000001</v>
      </c>
      <c r="K21" s="3">
        <f t="shared" si="1"/>
        <v>0.43275000000000002</v>
      </c>
      <c r="L21" s="23" cm="1">
        <f t="array" ref="L21">_xlfn.PERCENTRANK.EXC(_xlfn._xlws.FILTER(K$3:K$32, ISNUMBER(K$3:K$32)),K21)</f>
        <v>0.35399999999999998</v>
      </c>
    </row>
    <row r="22" spans="1:12" x14ac:dyDescent="0.3">
      <c r="A22" t="s">
        <v>47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17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181" cm="1">
        <f t="array" ref="G22">_xlfn.PERCENTRANK.EXC(_xlfn._xlws.FILTER(C$3:C$32, ISNUMBER(C$3:C$32)),C22)</f>
        <v>0.161</v>
      </c>
      <c r="H22" s="181" cm="1">
        <f t="array" ref="H22">IFERROR(_xlfn.PERCENTRANK.EXC(_xlfn._xlws.FILTER(D$3:D$32, ISNUMBER(D$3:D$32)),D22),0.5)</f>
        <v>0.83299999999999996</v>
      </c>
      <c r="I22" s="181" cm="1">
        <f t="array" ref="I22">_xlfn.PERCENTRANK.EXC(_xlfn._xlws.FILTER(E$3:E$32, ISNUMBER(E$3:E$32)),E22)</f>
        <v>0.193</v>
      </c>
      <c r="J22" s="181" cm="1">
        <f t="array" ref="J22">IFERROR(_xlfn.PERCENTRANK.EXC(_xlfn._xlws.FILTER(F$3:F$32, ISNUMBER(F$3:F$32)),F22),0.5)</f>
        <v>0.14199999999999999</v>
      </c>
      <c r="K22" s="3">
        <f t="shared" si="1"/>
        <v>0.33224999999999999</v>
      </c>
      <c r="L22" s="23" cm="1">
        <f t="array" ref="L22">_xlfn.PERCENTRANK.EXC(_xlfn._xlws.FILTER(K$3:K$32, ISNUMBER(K$3:K$32)),K22)</f>
        <v>0.161</v>
      </c>
    </row>
    <row r="23" spans="1:12" x14ac:dyDescent="0.3">
      <c r="A23" t="s">
        <v>48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17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181" cm="1">
        <f t="array" ref="G23">_xlfn.PERCENTRANK.EXC(_xlfn._xlws.FILTER(C$3:C$32, ISNUMBER(C$3:C$32)),C23)</f>
        <v>0.64500000000000002</v>
      </c>
      <c r="H23" s="181" cm="1">
        <f t="array" ref="H23">IFERROR(_xlfn.PERCENTRANK.EXC(_xlfn._xlws.FILTER(D$3:D$32, ISNUMBER(D$3:D$32)),D23),0.5)</f>
        <v>0.26600000000000001</v>
      </c>
      <c r="I23" s="181" cm="1">
        <f t="array" ref="I23">_xlfn.PERCENTRANK.EXC(_xlfn._xlws.FILTER(E$3:E$32, ISNUMBER(E$3:E$32)),E23)</f>
        <v>0.96699999999999997</v>
      </c>
      <c r="J23" s="181" cm="1">
        <f t="array" ref="J23">IFERROR(_xlfn.PERCENTRANK.EXC(_xlfn._xlws.FILTER(F$3:F$32, ISNUMBER(F$3:F$32)),F23),0.5)</f>
        <v>0.67800000000000005</v>
      </c>
      <c r="K23" s="3">
        <f t="shared" si="1"/>
        <v>0.63900000000000001</v>
      </c>
      <c r="L23" s="23" cm="1">
        <f t="array" ref="L23">_xlfn.PERCENTRANK.EXC(_xlfn._xlws.FILTER(K$3:K$32, ISNUMBER(K$3:K$32)),K23)</f>
        <v>0.80600000000000005</v>
      </c>
    </row>
    <row r="24" spans="1:12" x14ac:dyDescent="0.3">
      <c r="A24" t="s">
        <v>49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17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181" cm="1">
        <f t="array" ref="G24">_xlfn.PERCENTRANK.EXC(_xlfn._xlws.FILTER(C$3:C$32, ISNUMBER(C$3:C$32)),C24)</f>
        <v>0.48299999999999998</v>
      </c>
      <c r="H24" s="181" cm="1">
        <f t="array" ref="H24">IFERROR(_xlfn.PERCENTRANK.EXC(_xlfn._xlws.FILTER(D$3:D$32, ISNUMBER(D$3:D$32)),D24),0.5)</f>
        <v>0.63300000000000001</v>
      </c>
      <c r="I24" s="181" cm="1">
        <f t="array" ref="I24">_xlfn.PERCENTRANK.EXC(_xlfn._xlws.FILTER(E$3:E$32, ISNUMBER(E$3:E$32)),E24)</f>
        <v>0.83799999999999997</v>
      </c>
      <c r="J24" s="181" cm="1">
        <f t="array" ref="J24">IFERROR(_xlfn.PERCENTRANK.EXC(_xlfn._xlws.FILTER(F$3:F$32, ISNUMBER(F$3:F$32)),F24),0.5)</f>
        <v>3.5000000000000003E-2</v>
      </c>
      <c r="K24" s="3">
        <f t="shared" si="1"/>
        <v>0.49725000000000003</v>
      </c>
      <c r="L24" s="23" cm="1">
        <f t="array" ref="L24">_xlfn.PERCENTRANK.EXC(_xlfn._xlws.FILTER(K$3:K$32, ISNUMBER(K$3:K$32)),K24)</f>
        <v>0.45100000000000001</v>
      </c>
    </row>
    <row r="25" spans="1:12" x14ac:dyDescent="0.3">
      <c r="A25" t="s">
        <v>50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17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181" cm="1">
        <f t="array" ref="G25">_xlfn.PERCENTRANK.EXC(_xlfn._xlws.FILTER(C$3:C$32, ISNUMBER(C$3:C$32)),C25)</f>
        <v>0.96699999999999997</v>
      </c>
      <c r="H25" s="181" cm="1">
        <f t="array" ref="H25">IFERROR(_xlfn.PERCENTRANK.EXC(_xlfn._xlws.FILTER(D$3:D$32, ISNUMBER(D$3:D$32)),D25),0.5)</f>
        <v>0.5</v>
      </c>
      <c r="I25" s="181" cm="1">
        <f t="array" ref="I25">_xlfn.PERCENTRANK.EXC(_xlfn._xlws.FILTER(E$3:E$32, ISNUMBER(E$3:E$32)),E25)</f>
        <v>0.77400000000000002</v>
      </c>
      <c r="J25" s="181" cm="1">
        <f t="array" ref="J25">IFERROR(_xlfn.PERCENTRANK.EXC(_xlfn._xlws.FILTER(F$3:F$32, ISNUMBER(F$3:F$32)),F25),0.5)</f>
        <v>0.214</v>
      </c>
      <c r="K25" s="3">
        <f t="shared" si="1"/>
        <v>0.61375000000000002</v>
      </c>
      <c r="L25" s="23" cm="1">
        <f t="array" ref="L25">_xlfn.PERCENTRANK.EXC(_xlfn._xlws.FILTER(K$3:K$32, ISNUMBER(K$3:K$32)),K25)</f>
        <v>0.74099999999999999</v>
      </c>
    </row>
    <row r="26" spans="1:12" x14ac:dyDescent="0.3">
      <c r="A26" t="s">
        <v>51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17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181" cm="1">
        <f t="array" ref="G26">_xlfn.PERCENTRANK.EXC(_xlfn._xlws.FILTER(C$3:C$32, ISNUMBER(C$3:C$32)),C26)</f>
        <v>0.28999999999999998</v>
      </c>
      <c r="H26" s="181" cm="1">
        <f t="array" ref="H26">IFERROR(_xlfn.PERCENTRANK.EXC(_xlfn._xlws.FILTER(D$3:D$32, ISNUMBER(D$3:D$32)),D26),0.5)</f>
        <v>0.5</v>
      </c>
      <c r="I26" s="181" cm="1">
        <f t="array" ref="I26">_xlfn.PERCENTRANK.EXC(_xlfn._xlws.FILTER(E$3:E$32, ISNUMBER(E$3:E$32)),E26)</f>
        <v>3.2000000000000001E-2</v>
      </c>
      <c r="J26" s="181" cm="1">
        <f t="array" ref="J26">IFERROR(_xlfn.PERCENTRANK.EXC(_xlfn._xlws.FILTER(F$3:F$32, ISNUMBER(F$3:F$32)),F26),0.5)</f>
        <v>0.82099999999999995</v>
      </c>
      <c r="K26" s="3">
        <f t="shared" si="1"/>
        <v>0.41075</v>
      </c>
      <c r="L26" s="23" cm="1">
        <f t="array" ref="L26">_xlfn.PERCENTRANK.EXC(_xlfn._xlws.FILTER(K$3:K$32, ISNUMBER(K$3:K$32)),K26)</f>
        <v>0.32200000000000001</v>
      </c>
    </row>
    <row r="27" spans="1:12" x14ac:dyDescent="0.3">
      <c r="A27" t="s">
        <v>52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17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181" cm="1">
        <f t="array" ref="G27">_xlfn.PERCENTRANK.EXC(_xlfn._xlws.FILTER(C$3:C$32, ISNUMBER(C$3:C$32)),C27)</f>
        <v>0.93500000000000005</v>
      </c>
      <c r="H27" s="181" cm="1">
        <f t="array" ref="H27">IFERROR(_xlfn.PERCENTRANK.EXC(_xlfn._xlws.FILTER(D$3:D$32, ISNUMBER(D$3:D$32)),D27),0.5)</f>
        <v>3.3000000000000002E-2</v>
      </c>
      <c r="I27" s="181" cm="1">
        <f t="array" ref="I27">_xlfn.PERCENTRANK.EXC(_xlfn._xlws.FILTER(E$3:E$32, ISNUMBER(E$3:E$32)),E27)</f>
        <v>0.45100000000000001</v>
      </c>
      <c r="J27" s="181" cm="1">
        <f t="array" ref="J27">IFERROR(_xlfn.PERCENTRANK.EXC(_xlfn._xlws.FILTER(F$3:F$32, ISNUMBER(F$3:F$32)),F27),0.5)</f>
        <v>0.75</v>
      </c>
      <c r="K27" s="3">
        <f t="shared" si="1"/>
        <v>0.54225000000000001</v>
      </c>
      <c r="L27" s="23" cm="1">
        <f t="array" ref="L27">_xlfn.PERCENTRANK.EXC(_xlfn._xlws.FILTER(K$3:K$32, ISNUMBER(K$3:K$32)),K27)</f>
        <v>0.51600000000000001</v>
      </c>
    </row>
    <row r="28" spans="1:12" x14ac:dyDescent="0.3">
      <c r="A28" t="s">
        <v>53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17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181" cm="1">
        <f t="array" ref="G28">_xlfn.PERCENTRANK.EXC(_xlfn._xlws.FILTER(C$3:C$32, ISNUMBER(C$3:C$32)),C28)</f>
        <v>0.25800000000000001</v>
      </c>
      <c r="H28" s="181" cm="1">
        <f t="array" ref="H28">IFERROR(_xlfn.PERCENTRANK.EXC(_xlfn._xlws.FILTER(D$3:D$32, ISNUMBER(D$3:D$32)),D28),0.5)</f>
        <v>6.6000000000000003E-2</v>
      </c>
      <c r="I28" s="181" cm="1">
        <f t="array" ref="I28">_xlfn.PERCENTRANK.EXC(_xlfn._xlws.FILTER(E$3:E$32, ISNUMBER(E$3:E$32)),E28)</f>
        <v>0.161</v>
      </c>
      <c r="J28" s="181" cm="1">
        <f t="array" ref="J28">IFERROR(_xlfn.PERCENTRANK.EXC(_xlfn._xlws.FILTER(F$3:F$32, ISNUMBER(F$3:F$32)),F28),0.5)</f>
        <v>0.28499999999999998</v>
      </c>
      <c r="K28" s="3">
        <f t="shared" si="1"/>
        <v>0.1925</v>
      </c>
      <c r="L28" s="23" cm="1">
        <f t="array" ref="L28">_xlfn.PERCENTRANK.EXC(_xlfn._xlws.FILTER(K$3:K$32, ISNUMBER(K$3:K$32)),K28)</f>
        <v>3.2000000000000001E-2</v>
      </c>
    </row>
    <row r="29" spans="1:12" x14ac:dyDescent="0.3">
      <c r="A29" t="s">
        <v>54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17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181" cm="1">
        <f t="array" ref="G29">_xlfn.PERCENTRANK.EXC(_xlfn._xlws.FILTER(C$3:C$32, ISNUMBER(C$3:C$32)),C29)</f>
        <v>6.4000000000000001E-2</v>
      </c>
      <c r="H29" s="181" cm="1">
        <f t="array" ref="H29">IFERROR(_xlfn.PERCENTRANK.EXC(_xlfn._xlws.FILTER(D$3:D$32, ISNUMBER(D$3:D$32)),D29),0.5)</f>
        <v>0.23300000000000001</v>
      </c>
      <c r="I29" s="181" cm="1">
        <f t="array" ref="I29">_xlfn.PERCENTRANK.EXC(_xlfn._xlws.FILTER(E$3:E$32, ISNUMBER(E$3:E$32)),E29)</f>
        <v>0.48299999999999998</v>
      </c>
      <c r="J29" s="181" cm="1">
        <f t="array" ref="J29">IFERROR(_xlfn.PERCENTRANK.EXC(_xlfn._xlws.FILTER(F$3:F$32, ISNUMBER(F$3:F$32)),F29),0.5)</f>
        <v>0.5</v>
      </c>
      <c r="K29" s="3">
        <f t="shared" si="1"/>
        <v>0.32</v>
      </c>
      <c r="L29" s="23" cm="1">
        <f t="array" ref="L29">_xlfn.PERCENTRANK.EXC(_xlfn._xlws.FILTER(K$3:K$32, ISNUMBER(K$3:K$32)),K29)</f>
        <v>0.129</v>
      </c>
    </row>
    <row r="30" spans="1:12" x14ac:dyDescent="0.3">
      <c r="A30" t="s">
        <v>55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17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181" cm="1">
        <f t="array" ref="G30">_xlfn.PERCENTRANK.EXC(_xlfn._xlws.FILTER(C$3:C$32, ISNUMBER(C$3:C$32)),C30)</f>
        <v>0.57999999999999996</v>
      </c>
      <c r="H30" s="181" cm="1">
        <f t="array" ref="H30">IFERROR(_xlfn.PERCENTRANK.EXC(_xlfn._xlws.FILTER(D$3:D$32, ISNUMBER(D$3:D$32)),D30),0.5)</f>
        <v>0.13300000000000001</v>
      </c>
      <c r="I30" s="181" cm="1">
        <f t="array" ref="I30">_xlfn.PERCENTRANK.EXC(_xlfn._xlws.FILTER(E$3:E$32, ISNUMBER(E$3:E$32)),E30)</f>
        <v>0.93500000000000005</v>
      </c>
      <c r="J30" s="181" cm="1">
        <f t="array" ref="J30">IFERROR(_xlfn.PERCENTRANK.EXC(_xlfn._xlws.FILTER(F$3:F$32, ISNUMBER(F$3:F$32)),F30),0.5)</f>
        <v>0.46400000000000002</v>
      </c>
      <c r="K30" s="3">
        <f t="shared" si="1"/>
        <v>0.52800000000000002</v>
      </c>
      <c r="L30" s="23" cm="1">
        <f t="array" ref="L30">_xlfn.PERCENTRANK.EXC(_xlfn._xlws.FILTER(K$3:K$32, ISNUMBER(K$3:K$32)),K30)</f>
        <v>0.48299999999999998</v>
      </c>
    </row>
    <row r="31" spans="1:12" x14ac:dyDescent="0.3">
      <c r="A31" t="s">
        <v>56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17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181" cm="1">
        <f t="array" ref="G31">_xlfn.PERCENTRANK.EXC(_xlfn._xlws.FILTER(C$3:C$32, ISNUMBER(C$3:C$32)),C31)</f>
        <v>9.6000000000000002E-2</v>
      </c>
      <c r="H31" s="181" cm="1">
        <f t="array" ref="H31">IFERROR(_xlfn.PERCENTRANK.EXC(_xlfn._xlws.FILTER(D$3:D$32, ISNUMBER(D$3:D$32)),D31),0.5)</f>
        <v>0.16600000000000001</v>
      </c>
      <c r="I31" s="181" cm="1">
        <f t="array" ref="I31">_xlfn.PERCENTRANK.EXC(_xlfn._xlws.FILTER(E$3:E$32, ISNUMBER(E$3:E$32)),E31)</f>
        <v>0.51600000000000001</v>
      </c>
      <c r="J31" s="181" cm="1">
        <f t="array" ref="J31">IFERROR(_xlfn.PERCENTRANK.EXC(_xlfn._xlws.FILTER(F$3:F$32, ISNUMBER(F$3:F$32)),F31),0.5)</f>
        <v>0.25</v>
      </c>
      <c r="K31" s="3">
        <f t="shared" si="1"/>
        <v>0.25700000000000001</v>
      </c>
      <c r="L31" s="23" cm="1">
        <f t="array" ref="L31">_xlfn.PERCENTRANK.EXC(_xlfn._xlws.FILTER(K$3:K$32, ISNUMBER(K$3:K$32)),K31)</f>
        <v>6.4000000000000001E-2</v>
      </c>
    </row>
    <row r="32" spans="1:12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17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181" cm="1">
        <f t="array" ref="G32">_xlfn.PERCENTRANK.EXC(_xlfn._xlws.FILTER(C$3:C$32, ISNUMBER(C$3:C$32)),C32)</f>
        <v>0.129</v>
      </c>
      <c r="H32" s="181" cm="1">
        <f t="array" ref="H32">IFERROR(_xlfn.PERCENTRANK.EXC(_xlfn._xlws.FILTER(D$3:D$32, ISNUMBER(D$3:D$32)),D32),0.5)</f>
        <v>0.1</v>
      </c>
      <c r="I32" s="181" cm="1">
        <f t="array" ref="I32">_xlfn.PERCENTRANK.EXC(_xlfn._xlws.FILTER(E$3:E$32, ISNUMBER(E$3:E$32)),E32)</f>
        <v>0.32200000000000001</v>
      </c>
      <c r="J32" s="181" cm="1">
        <f t="array" ref="J32">IFERROR(_xlfn.PERCENTRANK.EXC(_xlfn._xlws.FILTER(F$3:F$32, ISNUMBER(F$3:F$32)),F32),0.5)</f>
        <v>0.5</v>
      </c>
      <c r="K32" s="3">
        <f t="shared" si="1"/>
        <v>0.26275000000000004</v>
      </c>
      <c r="L32" s="23" cm="1">
        <f t="array" ref="L32">_xlfn.PERCENTRANK.EXC(_xlfn._xlws.FILTER(K$3:K$32, ISNUMBER(K$3:K$32)),K32)</f>
        <v>9.6000000000000002E-2</v>
      </c>
    </row>
  </sheetData>
  <pageMargins left="0.7" right="0.7" top="0.75" bottom="0.75" header="0.3" footer="0.3"/>
  <ignoredErrors>
    <ignoredError sqref="H3:H3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zoomScaleNormal="100" workbookViewId="0">
      <selection activeCell="C2" sqref="C2:K2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4.5546875" bestFit="1" customWidth="1"/>
    <col min="7" max="7" width="18.77734375" style="14" customWidth="1"/>
    <col min="8" max="8" width="13.44140625" style="14" customWidth="1"/>
    <col min="9" max="9" width="13.6640625" style="14" customWidth="1"/>
    <col min="10" max="10" width="14.77734375" bestFit="1" customWidth="1"/>
    <col min="11" max="11" width="18.109375" customWidth="1"/>
  </cols>
  <sheetData>
    <row r="1" spans="1:11" ht="15" thickBot="1" x14ac:dyDescent="0.35">
      <c r="G1" s="47">
        <f>INPUT!C27</f>
        <v>0.5</v>
      </c>
      <c r="H1" s="48">
        <f>INPUT!D27</f>
        <v>0.25</v>
      </c>
      <c r="I1" s="49">
        <f>INPUT!E27</f>
        <v>0.25</v>
      </c>
    </row>
    <row r="2" spans="1:11" ht="15" thickBot="1" x14ac:dyDescent="0.35">
      <c r="A2" s="168" t="s">
        <v>27</v>
      </c>
      <c r="B2" s="28" t="s">
        <v>58</v>
      </c>
      <c r="C2" s="168" t="s">
        <v>77</v>
      </c>
      <c r="D2" s="169" t="s">
        <v>78</v>
      </c>
      <c r="E2" s="169" t="s">
        <v>76</v>
      </c>
      <c r="F2" s="28" t="s">
        <v>80</v>
      </c>
      <c r="G2" s="58" t="s">
        <v>151</v>
      </c>
      <c r="H2" s="59" t="s">
        <v>153</v>
      </c>
      <c r="I2" s="60" t="s">
        <v>152</v>
      </c>
      <c r="J2" s="175" t="s">
        <v>20</v>
      </c>
      <c r="K2" s="176" t="s">
        <v>154</v>
      </c>
    </row>
    <row r="3" spans="1:11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3" cm="1">
        <f t="array" ref="F3">_xll.FDS(A3,"FG_TOTAL_RETURNC(0,-12AM)")</f>
        <v>49.793877000000002</v>
      </c>
      <c r="G3" s="181" cm="1">
        <f t="array" ref="G3">_xlfn.PERCENTRANK.EXC(_xlfn._xlws.FILTER($E$3:$E$32, ISNUMBER($E$3:$E$32)),E3)</f>
        <v>0.48299999999999998</v>
      </c>
      <c r="H3" s="181" cm="1">
        <f t="array" ref="H3">_xlfn.PERCENTRANK.EXC(_xlfn._xlws.FILTER($C$3:$C$32, ISNUMBER($C$3:$C$32)),C3)</f>
        <v>0.70899999999999996</v>
      </c>
      <c r="I3" s="181" cm="1">
        <f t="array" ref="I3">_xlfn.PERCENTRANK.EXC(_xlfn._xlws.FILTER($D$3:$D$32, ISNUMBER($D$3:$D$32)),D3)</f>
        <v>0.77400000000000002</v>
      </c>
      <c r="J3" s="4">
        <f>SUMPRODUCT($G$1:$I$1,G3:I3)</f>
        <v>0.61224999999999996</v>
      </c>
      <c r="K3" s="23" cm="1">
        <f t="array" ref="K3">_xlfn.PERCENTRANK.EXC(_xlfn._xlws.FILTER($J$3:$J$32, ISNUMBER($J$3:$J$32)),J3)</f>
        <v>0.64500000000000002</v>
      </c>
    </row>
    <row r="4" spans="1:11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3" cm="1">
        <f t="array" ref="F4">_xll.FDS(A4,"FG_TOTAL_RETURNC(0,-12AM)")</f>
        <v>18.899166000000001</v>
      </c>
      <c r="G4" s="181" cm="1">
        <f t="array" ref="G4">_xlfn.PERCENTRANK.EXC(_xlfn._xlws.FILTER($E$3:$E$32, ISNUMBER($E$3:$E$32)),E4)</f>
        <v>0.41899999999999998</v>
      </c>
      <c r="H4" s="181" cm="1">
        <f t="array" ref="H4">_xlfn.PERCENTRANK.EXC(_xlfn._xlws.FILTER($C$3:$C$32, ISNUMBER($C$3:$C$32)),C4)</f>
        <v>0.35399999999999998</v>
      </c>
      <c r="I4" s="181" cm="1">
        <f t="array" ref="I4">_xlfn.PERCENTRANK.EXC(_xlfn._xlws.FILTER($D$3:$D$32, ISNUMBER($D$3:$D$32)),D4)</f>
        <v>0.67700000000000005</v>
      </c>
      <c r="J4" s="4">
        <f t="shared" ref="J4:J32" si="0">SUMPRODUCT($G$1:$I$1,G4:I4)</f>
        <v>0.46725</v>
      </c>
      <c r="K4" s="23" cm="1">
        <f t="array" ref="K4">_xlfn.PERCENTRANK.EXC(_xlfn._xlws.FILTER($J$3:$J$32, ISNUMBER($J$3:$J$32)),J4)</f>
        <v>0.38700000000000001</v>
      </c>
    </row>
    <row r="5" spans="1:11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3" cm="1">
        <f t="array" ref="F5">_xll.FDS(A5,"FG_TOTAL_RETURNC(0,-12AM)")</f>
        <v>10.596347</v>
      </c>
      <c r="G5" s="181" cm="1">
        <f t="array" ref="G5">_xlfn.PERCENTRANK.EXC(_xlfn._xlws.FILTER($E$3:$E$32, ISNUMBER($E$3:$E$32)),E5)</f>
        <v>0.38700000000000001</v>
      </c>
      <c r="H5" s="181" cm="1">
        <f t="array" ref="H5">_xlfn.PERCENTRANK.EXC(_xlfn._xlws.FILTER($C$3:$C$32, ISNUMBER($C$3:$C$32)),C5)</f>
        <v>0.64500000000000002</v>
      </c>
      <c r="I5" s="181" cm="1">
        <f t="array" ref="I5">_xlfn.PERCENTRANK.EXC(_xlfn._xlws.FILTER($D$3:$D$32, ISNUMBER($D$3:$D$32)),D5)</f>
        <v>0.38700000000000001</v>
      </c>
      <c r="J5" s="4">
        <f t="shared" si="0"/>
        <v>0.45150000000000001</v>
      </c>
      <c r="K5" s="23" cm="1">
        <f t="array" ref="K5">_xlfn.PERCENTRANK.EXC(_xlfn._xlws.FILTER($J$3:$J$32, ISNUMBER($J$3:$J$32)),J5)</f>
        <v>0.32200000000000001</v>
      </c>
    </row>
    <row r="6" spans="1:11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3" cm="1">
        <f t="array" ref="F6">_xll.FDS(A6,"FG_TOTAL_RETURNC(0,-12AM)")</f>
        <v>59.607742000000002</v>
      </c>
      <c r="G6" s="181" cm="1">
        <f t="array" ref="G6">_xlfn.PERCENTRANK.EXC(_xlfn._xlws.FILTER($E$3:$E$32, ISNUMBER($E$3:$E$32)),E6)</f>
        <v>0.83799999999999997</v>
      </c>
      <c r="H6" s="181" cm="1">
        <f t="array" ref="H6">_xlfn.PERCENTRANK.EXC(_xlfn._xlws.FILTER($C$3:$C$32, ISNUMBER($C$3:$C$32)),C6)</f>
        <v>0.90300000000000002</v>
      </c>
      <c r="I6" s="181" cm="1">
        <f t="array" ref="I6">_xlfn.PERCENTRANK.EXC(_xlfn._xlws.FILTER($D$3:$D$32, ISNUMBER($D$3:$D$32)),D6)</f>
        <v>0.83799999999999997</v>
      </c>
      <c r="J6" s="4">
        <f t="shared" si="0"/>
        <v>0.85424999999999995</v>
      </c>
      <c r="K6" s="23" cm="1">
        <f t="array" ref="K6">_xlfn.PERCENTRANK.EXC(_xlfn._xlws.FILTER($J$3:$J$32, ISNUMBER($J$3:$J$32)),J6)</f>
        <v>0.93500000000000005</v>
      </c>
    </row>
    <row r="7" spans="1:11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3" cm="1">
        <f t="array" ref="F7">_xll.FDS(A7,"FG_TOTAL_RETURNC(0,-12AM)")</f>
        <v>26.588785000000001</v>
      </c>
      <c r="G7" s="181" cm="1">
        <f t="array" ref="G7">_xlfn.PERCENTRANK.EXC(_xlfn._xlws.FILTER($E$3:$E$32, ISNUMBER($E$3:$E$32)),E7)</f>
        <v>0.57999999999999996</v>
      </c>
      <c r="H7" s="181" cm="1">
        <f t="array" ref="H7">_xlfn.PERCENTRANK.EXC(_xlfn._xlws.FILTER($C$3:$C$32, ISNUMBER($C$3:$C$32)),C7)</f>
        <v>0.38700000000000001</v>
      </c>
      <c r="I7" s="181" cm="1">
        <f t="array" ref="I7">_xlfn.PERCENTRANK.EXC(_xlfn._xlws.FILTER($D$3:$D$32, ISNUMBER($D$3:$D$32)),D7)</f>
        <v>0.45100000000000001</v>
      </c>
      <c r="J7" s="4">
        <f t="shared" si="0"/>
        <v>0.4995</v>
      </c>
      <c r="K7" s="23" cm="1">
        <f t="array" ref="K7">_xlfn.PERCENTRANK.EXC(_xlfn._xlws.FILTER($J$3:$J$32, ISNUMBER($J$3:$J$32)),J7)</f>
        <v>0.45100000000000001</v>
      </c>
    </row>
    <row r="8" spans="1:11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3" cm="1">
        <f t="array" ref="F8">_xll.FDS(A8,"FG_TOTAL_RETURNC(0,-12AM)")</f>
        <v>121.94543</v>
      </c>
      <c r="G8" s="181" cm="1">
        <f t="array" ref="G8">_xlfn.PERCENTRANK.EXC(_xlfn._xlws.FILTER($E$3:$E$32, ISNUMBER($E$3:$E$32)),E8)</f>
        <v>0.54800000000000004</v>
      </c>
      <c r="H8" s="181" cm="1">
        <f t="array" ref="H8">_xlfn.PERCENTRANK.EXC(_xlfn._xlws.FILTER($C$3:$C$32, ISNUMBER($C$3:$C$32)),C8)</f>
        <v>0.93500000000000005</v>
      </c>
      <c r="I8" s="181" cm="1">
        <f t="array" ref="I8">_xlfn.PERCENTRANK.EXC(_xlfn._xlws.FILTER($D$3:$D$32, ISNUMBER($D$3:$D$32)),D8)</f>
        <v>0.90300000000000002</v>
      </c>
      <c r="J8" s="4">
        <f t="shared" si="0"/>
        <v>0.73350000000000004</v>
      </c>
      <c r="K8" s="23" cm="1">
        <f t="array" ref="K8">_xlfn.PERCENTRANK.EXC(_xlfn._xlws.FILTER($J$3:$J$32, ISNUMBER($J$3:$J$32)),J8)</f>
        <v>0.80600000000000005</v>
      </c>
    </row>
    <row r="9" spans="1:11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3" cm="1">
        <f t="array" ref="F9">_xll.FDS(A9,"FG_TOTAL_RETURNC(0,-12AM)")</f>
        <v>46.429813000000003</v>
      </c>
      <c r="G9" s="181" cm="1">
        <f t="array" ref="G9">_xlfn.PERCENTRANK.EXC(_xlfn._xlws.FILTER($E$3:$E$32, ISNUMBER($E$3:$E$32)),E9)</f>
        <v>0.70899999999999996</v>
      </c>
      <c r="H9" s="181" cm="1">
        <f t="array" ref="H9">_xlfn.PERCENTRANK.EXC(_xlfn._xlws.FILTER($C$3:$C$32, ISNUMBER($C$3:$C$32)),C9)</f>
        <v>0.45100000000000001</v>
      </c>
      <c r="I9" s="181" cm="1">
        <f t="array" ref="I9">_xlfn.PERCENTRANK.EXC(_xlfn._xlws.FILTER($D$3:$D$32, ISNUMBER($D$3:$D$32)),D9)</f>
        <v>0.61199999999999999</v>
      </c>
      <c r="J9" s="4">
        <f t="shared" si="0"/>
        <v>0.62024999999999997</v>
      </c>
      <c r="K9" s="23" cm="1">
        <f t="array" ref="K9">_xlfn.PERCENTRANK.EXC(_xlfn._xlws.FILTER($J$3:$J$32, ISNUMBER($J$3:$J$32)),J9)</f>
        <v>0.67700000000000005</v>
      </c>
    </row>
    <row r="10" spans="1:11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3" cm="1">
        <f t="array" ref="F10">_xll.FDS(A10,"FG_TOTAL_RETURNC(0,-12AM)")</f>
        <v>-9.3073899999999998</v>
      </c>
      <c r="G10" s="181" cm="1">
        <f t="array" ref="G10">_xlfn.PERCENTRANK.EXC(_xlfn._xlws.FILTER($E$3:$E$32, ISNUMBER($E$3:$E$32)),E10)</f>
        <v>3.2000000000000001E-2</v>
      </c>
      <c r="H10" s="181" cm="1">
        <f t="array" ref="H10">_xlfn.PERCENTRANK.EXC(_xlfn._xlws.FILTER($C$3:$C$32, ISNUMBER($C$3:$C$32)),C10)</f>
        <v>3.2000000000000001E-2</v>
      </c>
      <c r="I10" s="181" cm="1">
        <f t="array" ref="I10">_xlfn.PERCENTRANK.EXC(_xlfn._xlws.FILTER($D$3:$D$32, ISNUMBER($D$3:$D$32)),D10)</f>
        <v>3.2000000000000001E-2</v>
      </c>
      <c r="J10" s="4">
        <f t="shared" si="0"/>
        <v>3.2000000000000001E-2</v>
      </c>
      <c r="K10" s="23" cm="1">
        <f t="array" ref="K10">_xlfn.PERCENTRANK.EXC(_xlfn._xlws.FILTER($J$3:$J$32, ISNUMBER($J$3:$J$32)),J10)</f>
        <v>3.2000000000000001E-2</v>
      </c>
    </row>
    <row r="11" spans="1:11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3" cm="1">
        <f t="array" ref="F11">_xll.FDS(A11,"FG_TOTAL_RETURNC(0,-12AM)")</f>
        <v>85.915859999999995</v>
      </c>
      <c r="G11" s="181" cm="1">
        <f t="array" ref="G11">_xlfn.PERCENTRANK.EXC(_xlfn._xlws.FILTER($E$3:$E$32, ISNUMBER($E$3:$E$32)),E11)</f>
        <v>9.6000000000000002E-2</v>
      </c>
      <c r="H11" s="181" cm="1">
        <f t="array" ref="H11">_xlfn.PERCENTRANK.EXC(_xlfn._xlws.FILTER($C$3:$C$32, ISNUMBER($C$3:$C$32)),C11)</f>
        <v>0.80600000000000005</v>
      </c>
      <c r="I11" s="181" cm="1">
        <f t="array" ref="I11">_xlfn.PERCENTRANK.EXC(_xlfn._xlws.FILTER($D$3:$D$32, ISNUMBER($D$3:$D$32)),D11)</f>
        <v>0.87</v>
      </c>
      <c r="J11" s="4">
        <f t="shared" si="0"/>
        <v>0.46699999999999997</v>
      </c>
      <c r="K11" s="23" cm="1">
        <f t="array" ref="K11">_xlfn.PERCENTRANK.EXC(_xlfn._xlws.FILTER($J$3:$J$32, ISNUMBER($J$3:$J$32)),J11)</f>
        <v>0.35399999999999998</v>
      </c>
    </row>
    <row r="12" spans="1:11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3" cm="1">
        <f t="array" ref="F12">_xll.FDS(A12,"FG_TOTAL_RETURNC(0,-12AM)")</f>
        <v>37.424132999999998</v>
      </c>
      <c r="G12" s="181" cm="1">
        <f t="array" ref="G12">_xlfn.PERCENTRANK.EXC(_xlfn._xlws.FILTER($E$3:$E$32, ISNUMBER($E$3:$E$32)),E12)</f>
        <v>0.93500000000000005</v>
      </c>
      <c r="H12" s="181" cm="1">
        <f t="array" ref="H12">_xlfn.PERCENTRANK.EXC(_xlfn._xlws.FILTER($C$3:$C$32, ISNUMBER($C$3:$C$32)),C12)</f>
        <v>0.74099999999999999</v>
      </c>
      <c r="I12" s="181" cm="1">
        <f t="array" ref="I12">_xlfn.PERCENTRANK.EXC(_xlfn._xlws.FILTER($D$3:$D$32, ISNUMBER($D$3:$D$32)),D12)</f>
        <v>0.74099999999999999</v>
      </c>
      <c r="J12" s="4">
        <f t="shared" si="0"/>
        <v>0.83800000000000008</v>
      </c>
      <c r="K12" s="23" cm="1">
        <f t="array" ref="K12">_xlfn.PERCENTRANK.EXC(_xlfn._xlws.FILTER($J$3:$J$32, ISNUMBER($J$3:$J$32)),J12)</f>
        <v>0.90300000000000002</v>
      </c>
    </row>
    <row r="13" spans="1:11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3" cm="1">
        <f t="array" ref="F13">_xll.FDS(A13,"FG_TOTAL_RETURNC(0,-12AM)")</f>
        <v>8.6789970000000007</v>
      </c>
      <c r="G13" s="181" cm="1">
        <f t="array" ref="G13">_xlfn.PERCENTRANK.EXC(_xlfn._xlws.FILTER($E$3:$E$32, ISNUMBER($E$3:$E$32)),E13)</f>
        <v>0.32200000000000001</v>
      </c>
      <c r="H13" s="181" cm="1">
        <f t="array" ref="H13">_xlfn.PERCENTRANK.EXC(_xlfn._xlws.FILTER($C$3:$C$32, ISNUMBER($C$3:$C$32)),C13)</f>
        <v>0.25800000000000001</v>
      </c>
      <c r="I13" s="181" cm="1">
        <f t="array" ref="I13">_xlfn.PERCENTRANK.EXC(_xlfn._xlws.FILTER($D$3:$D$32, ISNUMBER($D$3:$D$32)),D13)</f>
        <v>0.129</v>
      </c>
      <c r="J13" s="4">
        <f t="shared" si="0"/>
        <v>0.25775000000000003</v>
      </c>
      <c r="K13" s="23" cm="1">
        <f t="array" ref="K13">_xlfn.PERCENTRANK.EXC(_xlfn._xlws.FILTER($J$3:$J$32, ISNUMBER($J$3:$J$32)),J13)</f>
        <v>0.193</v>
      </c>
    </row>
    <row r="14" spans="1:11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3" cm="1">
        <f t="array" ref="F14">_xll.FDS(A14,"FG_TOTAL_RETURNC(0,-12AM)")</f>
        <v>81.975279999999998</v>
      </c>
      <c r="G14" s="181" cm="1">
        <f t="array" ref="G14">_xlfn.PERCENTRANK.EXC(_xlfn._xlws.FILTER($E$3:$E$32, ISNUMBER($E$3:$E$32)),E14)</f>
        <v>0.193</v>
      </c>
      <c r="H14" s="181" cm="1">
        <f t="array" ref="H14">_xlfn.PERCENTRANK.EXC(_xlfn._xlws.FILTER($C$3:$C$32, ISNUMBER($C$3:$C$32)),C14)</f>
        <v>0.96699999999999997</v>
      </c>
      <c r="I14" s="181" cm="1">
        <f t="array" ref="I14">_xlfn.PERCENTRANK.EXC(_xlfn._xlws.FILTER($D$3:$D$32, ISNUMBER($D$3:$D$32)),D14)</f>
        <v>0.96699999999999997</v>
      </c>
      <c r="J14" s="4">
        <f t="shared" si="0"/>
        <v>0.57999999999999996</v>
      </c>
      <c r="K14" s="23" cm="1">
        <f t="array" ref="K14">_xlfn.PERCENTRANK.EXC(_xlfn._xlws.FILTER($J$3:$J$32, ISNUMBER($J$3:$J$32)),J14)</f>
        <v>0.61199999999999999</v>
      </c>
    </row>
    <row r="15" spans="1:11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3" cm="1">
        <f t="array" ref="F15">_xll.FDS(A15,"FG_TOTAL_RETURNC(0,-12AM)")</f>
        <v>52.123511999999998</v>
      </c>
      <c r="G15" s="181" cm="1">
        <f t="array" ref="G15">_xlfn.PERCENTRANK.EXC(_xlfn._xlws.FILTER($E$3:$E$32, ISNUMBER($E$3:$E$32)),E15)</f>
        <v>0.90300000000000002</v>
      </c>
      <c r="H15" s="181" cm="1">
        <f t="array" ref="H15">_xlfn.PERCENTRANK.EXC(_xlfn._xlws.FILTER($C$3:$C$32, ISNUMBER($C$3:$C$32)),C15)</f>
        <v>0.57999999999999996</v>
      </c>
      <c r="I15" s="181" cm="1">
        <f t="array" ref="I15">_xlfn.PERCENTRANK.EXC(_xlfn._xlws.FILTER($D$3:$D$32, ISNUMBER($D$3:$D$32)),D15)</f>
        <v>0.70899999999999996</v>
      </c>
      <c r="J15" s="4">
        <f t="shared" si="0"/>
        <v>0.77375000000000005</v>
      </c>
      <c r="K15" s="23" cm="1">
        <f t="array" ref="K15">_xlfn.PERCENTRANK.EXC(_xlfn._xlws.FILTER($J$3:$J$32, ISNUMBER($J$3:$J$32)),J15)</f>
        <v>0.87</v>
      </c>
    </row>
    <row r="16" spans="1:11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3" cm="1">
        <f t="array" ref="F16">_xll.FDS(A16,"FG_TOTAL_RETURNC(0,-12AM)")</f>
        <v>29.628014</v>
      </c>
      <c r="G16" s="181" cm="1">
        <f t="array" ref="G16">_xlfn.PERCENTRANK.EXC(_xlfn._xlws.FILTER($E$3:$E$32, ISNUMBER($E$3:$E$32)),E16)</f>
        <v>0.77400000000000002</v>
      </c>
      <c r="H16" s="181" cm="1">
        <f t="array" ref="H16">_xlfn.PERCENTRANK.EXC(_xlfn._xlws.FILTER($C$3:$C$32, ISNUMBER($C$3:$C$32)),C16)</f>
        <v>0.41899999999999998</v>
      </c>
      <c r="I16" s="181" cm="1">
        <f t="array" ref="I16">_xlfn.PERCENTRANK.EXC(_xlfn._xlws.FILTER($D$3:$D$32, ISNUMBER($D$3:$D$32)),D16)</f>
        <v>0.51600000000000001</v>
      </c>
      <c r="J16" s="4">
        <f t="shared" si="0"/>
        <v>0.62075000000000002</v>
      </c>
      <c r="K16" s="23" cm="1">
        <f t="array" ref="K16">_xlfn.PERCENTRANK.EXC(_xlfn._xlws.FILTER($J$3:$J$32, ISNUMBER($J$3:$J$32)),J16)</f>
        <v>0.70899999999999996</v>
      </c>
    </row>
    <row r="17" spans="1:11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3" cm="1">
        <f t="array" ref="F17">_xll.FDS(A17,"FG_TOTAL_RETURNC(0,-12AM)")</f>
        <v>72.237570000000005</v>
      </c>
      <c r="G17" s="181" cm="1">
        <f t="array" ref="G17">_xlfn.PERCENTRANK.EXC(_xlfn._xlws.FILTER($E$3:$E$32, ISNUMBER($E$3:$E$32)),E17)</f>
        <v>0.87</v>
      </c>
      <c r="H17" s="181" cm="1">
        <f t="array" ref="H17">_xlfn.PERCENTRANK.EXC(_xlfn._xlws.FILTER($C$3:$C$32, ISNUMBER($C$3:$C$32)),C17)</f>
        <v>0.77400000000000002</v>
      </c>
      <c r="I17" s="181" cm="1">
        <f t="array" ref="I17">_xlfn.PERCENTRANK.EXC(_xlfn._xlws.FILTER($D$3:$D$32, ISNUMBER($D$3:$D$32)),D17)</f>
        <v>0.54800000000000004</v>
      </c>
      <c r="J17" s="4">
        <f t="shared" si="0"/>
        <v>0.76550000000000007</v>
      </c>
      <c r="K17" s="23" cm="1">
        <f t="array" ref="K17">_xlfn.PERCENTRANK.EXC(_xlfn._xlws.FILTER($J$3:$J$32, ISNUMBER($J$3:$J$32)),J17)</f>
        <v>0.83799999999999997</v>
      </c>
    </row>
    <row r="18" spans="1:11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3" cm="1">
        <f t="array" ref="F18">_xll.FDS(A18,"FG_TOTAL_RETURNC(0,-12AM)")</f>
        <v>-16.563665</v>
      </c>
      <c r="G18" s="181" cm="1">
        <f t="array" ref="G18">_xlfn.PERCENTRANK.EXC(_xlfn._xlws.FILTER($E$3:$E$32, ISNUMBER($E$3:$E$32)),E18)</f>
        <v>6.4000000000000001E-2</v>
      </c>
      <c r="H18" s="181" cm="1">
        <f t="array" ref="H18">_xlfn.PERCENTRANK.EXC(_xlfn._xlws.FILTER($C$3:$C$32, ISNUMBER($C$3:$C$32)),C18)</f>
        <v>6.4000000000000001E-2</v>
      </c>
      <c r="I18" s="181" cm="1">
        <f t="array" ref="I18">_xlfn.PERCENTRANK.EXC(_xlfn._xlws.FILTER($D$3:$D$32, ISNUMBER($D$3:$D$32)),D18)</f>
        <v>6.4000000000000001E-2</v>
      </c>
      <c r="J18" s="4">
        <f t="shared" si="0"/>
        <v>6.4000000000000001E-2</v>
      </c>
      <c r="K18" s="23" cm="1">
        <f t="array" ref="K18">_xlfn.PERCENTRANK.EXC(_xlfn._xlws.FILTER($J$3:$J$32, ISNUMBER($J$3:$J$32)),J18)</f>
        <v>6.4000000000000001E-2</v>
      </c>
    </row>
    <row r="19" spans="1:11" s="1" customFormat="1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3" cm="1">
        <f t="array" ref="F19">_xll.FDS(A19,"FG_TOTAL_RETURNC(0,-12AM)")</f>
        <v>17.878937000000001</v>
      </c>
      <c r="G19" s="181" cm="1">
        <f t="array" ref="G19">_xlfn.PERCENTRANK.EXC(_xlfn._xlws.FILTER($E$3:$E$32, ISNUMBER($E$3:$E$32)),E19)</f>
        <v>0.28999999999999998</v>
      </c>
      <c r="H19" s="181" cm="1">
        <f t="array" ref="H19">_xlfn.PERCENTRANK.EXC(_xlfn._xlws.FILTER($C$3:$C$32, ISNUMBER($C$3:$C$32)),C19)</f>
        <v>9.6000000000000002E-2</v>
      </c>
      <c r="I19" s="181" cm="1">
        <f t="array" ref="I19">_xlfn.PERCENTRANK.EXC(_xlfn._xlws.FILTER($D$3:$D$32, ISNUMBER($D$3:$D$32)),D19)</f>
        <v>0.161</v>
      </c>
      <c r="J19" s="4">
        <f t="shared" si="0"/>
        <v>0.20924999999999999</v>
      </c>
      <c r="K19" s="23" cm="1">
        <f t="array" ref="K19">_xlfn.PERCENTRANK.EXC(_xlfn._xlws.FILTER($J$3:$J$32, ISNUMBER($J$3:$J$32)),J19)</f>
        <v>0.161</v>
      </c>
    </row>
    <row r="20" spans="1:11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3" cm="1">
        <f t="array" ref="F20">_xll.FDS(A20,"FG_TOTAL_RETURNC(0,-12AM)")</f>
        <v>18.490196000000001</v>
      </c>
      <c r="G20" s="181" cm="1">
        <f t="array" ref="G20">_xlfn.PERCENTRANK.EXC(_xlfn._xlws.FILTER($E$3:$E$32, ISNUMBER($E$3:$E$32)),E20)</f>
        <v>0.64500000000000002</v>
      </c>
      <c r="H20" s="181" cm="1">
        <f t="array" ref="H20">_xlfn.PERCENTRANK.EXC(_xlfn._xlws.FILTER($C$3:$C$32, ISNUMBER($C$3:$C$32)),C20)</f>
        <v>0.32200000000000001</v>
      </c>
      <c r="I20" s="181" cm="1">
        <f t="array" ref="I20">_xlfn.PERCENTRANK.EXC(_xlfn._xlws.FILTER($D$3:$D$32, ISNUMBER($D$3:$D$32)),D20)</f>
        <v>0.35399999999999998</v>
      </c>
      <c r="J20" s="4">
        <f t="shared" si="0"/>
        <v>0.49150000000000005</v>
      </c>
      <c r="K20" s="23" cm="1">
        <f t="array" ref="K20">_xlfn.PERCENTRANK.EXC(_xlfn._xlws.FILTER($J$3:$J$32, ISNUMBER($J$3:$J$32)),J20)</f>
        <v>0.41899999999999998</v>
      </c>
    </row>
    <row r="21" spans="1:11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3" cm="1">
        <f t="array" ref="F21">_xll.FDS(A21,"FG_TOTAL_RETURNC(0,-12AM)")</f>
        <v>72.363240000000005</v>
      </c>
      <c r="G21" s="181" cm="1">
        <f t="array" ref="G21">_xlfn.PERCENTRANK.EXC(_xlfn._xlws.FILTER($E$3:$E$32, ISNUMBER($E$3:$E$32)),E21)</f>
        <v>0.22500000000000001</v>
      </c>
      <c r="H21" s="181" cm="1">
        <f t="array" ref="H21">_xlfn.PERCENTRANK.EXC(_xlfn._xlws.FILTER($C$3:$C$32, ISNUMBER($C$3:$C$32)),C21)</f>
        <v>0.161</v>
      </c>
      <c r="I21" s="181" cm="1">
        <f t="array" ref="I21">_xlfn.PERCENTRANK.EXC(_xlfn._xlws.FILTER($D$3:$D$32, ISNUMBER($D$3:$D$32)),D21)</f>
        <v>0.64500000000000002</v>
      </c>
      <c r="J21" s="4">
        <f t="shared" si="0"/>
        <v>0.314</v>
      </c>
      <c r="K21" s="23" cm="1">
        <f t="array" ref="K21">_xlfn.PERCENTRANK.EXC(_xlfn._xlws.FILTER($J$3:$J$32, ISNUMBER($J$3:$J$32)),J21)</f>
        <v>0.25800000000000001</v>
      </c>
    </row>
    <row r="22" spans="1:11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3" cm="1">
        <f t="array" ref="F22">_xll.FDS(A22,"FG_TOTAL_RETURNC(0,-12AM)")</f>
        <v>5.4446219999999999</v>
      </c>
      <c r="G22" s="181" cm="1">
        <f t="array" ref="G22">_xlfn.PERCENTRANK.EXC(_xlfn._xlws.FILTER($E$3:$E$32, ISNUMBER($E$3:$E$32)),E22)</f>
        <v>0.35399999999999998</v>
      </c>
      <c r="H22" s="181" cm="1">
        <f t="array" ref="H22">_xlfn.PERCENTRANK.EXC(_xlfn._xlws.FILTER($C$3:$C$32, ISNUMBER($C$3:$C$32)),C22)</f>
        <v>0.28999999999999998</v>
      </c>
      <c r="I22" s="181" cm="1">
        <f t="array" ref="I22">_xlfn.PERCENTRANK.EXC(_xlfn._xlws.FILTER($D$3:$D$32, ISNUMBER($D$3:$D$32)),D22)</f>
        <v>0.22500000000000001</v>
      </c>
      <c r="J22" s="4">
        <f t="shared" si="0"/>
        <v>0.30575000000000002</v>
      </c>
      <c r="K22" s="23" cm="1">
        <f t="array" ref="K22">_xlfn.PERCENTRANK.EXC(_xlfn._xlws.FILTER($J$3:$J$32, ISNUMBER($J$3:$J$32)),J22)</f>
        <v>0.22500000000000001</v>
      </c>
    </row>
    <row r="23" spans="1:11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3" cm="1">
        <f t="array" ref="F23">_xll.FDS(A23,"FG_TOTAL_RETURNC(0,-12AM)")</f>
        <v>9.0796109999999999</v>
      </c>
      <c r="G23" s="181" cm="1">
        <f t="array" ref="G23">_xlfn.PERCENTRANK.EXC(_xlfn._xlws.FILTER($E$3:$E$32, ISNUMBER($E$3:$E$32)),E23)</f>
        <v>0.61199999999999999</v>
      </c>
      <c r="H23" s="181" cm="1">
        <f t="array" ref="H23">_xlfn.PERCENTRANK.EXC(_xlfn._xlws.FILTER($C$3:$C$32, ISNUMBER($C$3:$C$32)),C23)</f>
        <v>0.51600000000000001</v>
      </c>
      <c r="I23" s="181" cm="1">
        <f t="array" ref="I23">_xlfn.PERCENTRANK.EXC(_xlfn._xlws.FILTER($D$3:$D$32, ISNUMBER($D$3:$D$32)),D23)</f>
        <v>0.32200000000000001</v>
      </c>
      <c r="J23" s="4">
        <f t="shared" si="0"/>
        <v>0.51549999999999996</v>
      </c>
      <c r="K23" s="23" cm="1">
        <f t="array" ref="K23">_xlfn.PERCENTRANK.EXC(_xlfn._xlws.FILTER($J$3:$J$32, ISNUMBER($J$3:$J$32)),J23)</f>
        <v>0.51600000000000001</v>
      </c>
    </row>
    <row r="24" spans="1:11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3" cm="1">
        <f t="array" ref="F24">_xll.FDS(A24,"FG_TOTAL_RETURNC(0,-12AM)")</f>
        <v>5.4031013999999997</v>
      </c>
      <c r="G24" s="181" cm="1">
        <f t="array" ref="G24">_xlfn.PERCENTRANK.EXC(_xlfn._xlws.FILTER($E$3:$E$32, ISNUMBER($E$3:$E$32)),E24)</f>
        <v>0.161</v>
      </c>
      <c r="H24" s="181" cm="1">
        <f t="array" ref="H24">_xlfn.PERCENTRANK.EXC(_xlfn._xlws.FILTER($C$3:$C$32, ISNUMBER($C$3:$C$32)),C24)</f>
        <v>0.129</v>
      </c>
      <c r="I24" s="181" cm="1">
        <f t="array" ref="I24">_xlfn.PERCENTRANK.EXC(_xlfn._xlws.FILTER($D$3:$D$32, ISNUMBER($D$3:$D$32)),D24)</f>
        <v>0.25800000000000001</v>
      </c>
      <c r="J24" s="4">
        <f t="shared" si="0"/>
        <v>0.17725000000000002</v>
      </c>
      <c r="K24" s="23" cm="1">
        <f t="array" ref="K24">_xlfn.PERCENTRANK.EXC(_xlfn._xlws.FILTER($J$3:$J$32, ISNUMBER($J$3:$J$32)),J24)</f>
        <v>0.129</v>
      </c>
    </row>
    <row r="25" spans="1:11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3" cm="1">
        <f t="array" ref="F25">_xll.FDS(A25,"FG_TOTAL_RETURNC(0,-12AM)")</f>
        <v>12.962902</v>
      </c>
      <c r="G25" s="181" cm="1">
        <f t="array" ref="G25">_xlfn.PERCENTRANK.EXC(_xlfn._xlws.FILTER($E$3:$E$32, ISNUMBER($E$3:$E$32)),E25)</f>
        <v>0.51600000000000001</v>
      </c>
      <c r="H25" s="181" cm="1">
        <f t="array" ref="H25">_xlfn.PERCENTRANK.EXC(_xlfn._xlws.FILTER($C$3:$C$32, ISNUMBER($C$3:$C$32)),C25)</f>
        <v>0.61199999999999999</v>
      </c>
      <c r="I25" s="181" cm="1">
        <f t="array" ref="I25">_xlfn.PERCENTRANK.EXC(_xlfn._xlws.FILTER($D$3:$D$32, ISNUMBER($D$3:$D$32)),D25)</f>
        <v>0.48299999999999998</v>
      </c>
      <c r="J25" s="4">
        <f t="shared" si="0"/>
        <v>0.53175000000000006</v>
      </c>
      <c r="K25" s="23" cm="1">
        <f t="array" ref="K25">_xlfn.PERCENTRANK.EXC(_xlfn._xlws.FILTER($J$3:$J$32, ISNUMBER($J$3:$J$32)),J25)</f>
        <v>0.54800000000000004</v>
      </c>
    </row>
    <row r="26" spans="1:11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3" cm="1">
        <f t="array" ref="F26">_xll.FDS(A26,"FG_TOTAL_RETURNC(0,-12AM)")</f>
        <v>368.90660000000003</v>
      </c>
      <c r="G26" s="181" cm="1">
        <f t="array" ref="G26">_xlfn.PERCENTRANK.EXC(_xlfn._xlws.FILTER($E$3:$E$32, ISNUMBER($E$3:$E$32)),E26)</f>
        <v>0.25800000000000001</v>
      </c>
      <c r="H26" s="181" cm="1">
        <f t="array" ref="H26">_xlfn.PERCENTRANK.EXC(_xlfn._xlws.FILTER($C$3:$C$32, ISNUMBER($C$3:$C$32)),C26)</f>
        <v>0.67700000000000005</v>
      </c>
      <c r="I26" s="181" cm="1">
        <f t="array" ref="I26">_xlfn.PERCENTRANK.EXC(_xlfn._xlws.FILTER($D$3:$D$32, ISNUMBER($D$3:$D$32)),D26)</f>
        <v>0.93500000000000005</v>
      </c>
      <c r="J26" s="4">
        <f t="shared" si="0"/>
        <v>0.53200000000000003</v>
      </c>
      <c r="K26" s="23" cm="1">
        <f t="array" ref="K26">_xlfn.PERCENTRANK.EXC(_xlfn._xlws.FILTER($J$3:$J$32, ISNUMBER($J$3:$J$32)),J26)</f>
        <v>0.57999999999999996</v>
      </c>
    </row>
    <row r="27" spans="1:11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3" cm="1">
        <f t="array" ref="F27">_xll.FDS(A27,"FG_TOTAL_RETURNC(0,-12AM)")</f>
        <v>14.489233</v>
      </c>
      <c r="G27" s="181" cm="1">
        <f t="array" ref="G27">_xlfn.PERCENTRANK.EXC(_xlfn._xlws.FILTER($E$3:$E$32, ISNUMBER($E$3:$E$32)),E27)</f>
        <v>0.67700000000000005</v>
      </c>
      <c r="H27" s="181" cm="1">
        <f t="array" ref="H27">_xlfn.PERCENTRANK.EXC(_xlfn._xlws.FILTER($C$3:$C$32, ISNUMBER($C$3:$C$32)),C27)</f>
        <v>0.48299999999999998</v>
      </c>
      <c r="I27" s="181" cm="1">
        <f t="array" ref="I27">_xlfn.PERCENTRANK.EXC(_xlfn._xlws.FILTER($D$3:$D$32, ISNUMBER($D$3:$D$32)),D27)</f>
        <v>0.193</v>
      </c>
      <c r="J27" s="4">
        <f t="shared" si="0"/>
        <v>0.50750000000000006</v>
      </c>
      <c r="K27" s="23" cm="1">
        <f t="array" ref="K27">_xlfn.PERCENTRANK.EXC(_xlfn._xlws.FILTER($J$3:$J$32, ISNUMBER($J$3:$J$32)),J27)</f>
        <v>0.48299999999999998</v>
      </c>
    </row>
    <row r="28" spans="1:11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3" cm="1">
        <f t="array" ref="F28">_xll.FDS(A28,"FG_TOTAL_RETURNC(0,-12AM)")</f>
        <v>90.297554000000005</v>
      </c>
      <c r="G28" s="181" cm="1">
        <f t="array" ref="G28">_xlfn.PERCENTRANK.EXC(_xlfn._xlws.FILTER($E$3:$E$32, ISNUMBER($E$3:$E$32)),E28)</f>
        <v>0.74099999999999999</v>
      </c>
      <c r="H28" s="181" cm="1">
        <f t="array" ref="H28">_xlfn.PERCENTRANK.EXC(_xlfn._xlws.FILTER($C$3:$C$32, ISNUMBER($C$3:$C$32)),C28)</f>
        <v>0.83799999999999997</v>
      </c>
      <c r="I28" s="181" cm="1">
        <f t="array" ref="I28">_xlfn.PERCENTRANK.EXC(_xlfn._xlws.FILTER($D$3:$D$32, ISNUMBER($D$3:$D$32)),D28)</f>
        <v>0.41899999999999998</v>
      </c>
      <c r="J28" s="4">
        <f t="shared" si="0"/>
        <v>0.68474999999999997</v>
      </c>
      <c r="K28" s="23" cm="1">
        <f t="array" ref="K28">_xlfn.PERCENTRANK.EXC(_xlfn._xlws.FILTER($J$3:$J$32, ISNUMBER($J$3:$J$32)),J28)</f>
        <v>0.74099999999999999</v>
      </c>
    </row>
    <row r="29" spans="1:11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3" cm="1">
        <f t="array" ref="F29">_xll.FDS(A29,"FG_TOTAL_RETURNC(0,-12AM)")</f>
        <v>32.603847999999999</v>
      </c>
      <c r="G29" s="181" cm="1">
        <f t="array" ref="G29">_xlfn.PERCENTRANK.EXC(_xlfn._xlws.FILTER($E$3:$E$32, ISNUMBER($E$3:$E$32)),E29)</f>
        <v>0.80600000000000005</v>
      </c>
      <c r="H29" s="181" cm="1">
        <f t="array" ref="H29">_xlfn.PERCENTRANK.EXC(_xlfn._xlws.FILTER($C$3:$C$32, ISNUMBER($C$3:$C$32)),C29)</f>
        <v>0.54800000000000004</v>
      </c>
      <c r="I29" s="181" cm="1">
        <f t="array" ref="I29">_xlfn.PERCENTRANK.EXC(_xlfn._xlws.FILTER($D$3:$D$32, ISNUMBER($D$3:$D$32)),D29)</f>
        <v>0.57999999999999996</v>
      </c>
      <c r="J29" s="4">
        <f t="shared" si="0"/>
        <v>0.68500000000000005</v>
      </c>
      <c r="K29" s="23" cm="1">
        <f t="array" ref="K29">_xlfn.PERCENTRANK.EXC(_xlfn._xlws.FILTER($J$3:$J$32, ISNUMBER($J$3:$J$32)),J29)</f>
        <v>0.77400000000000002</v>
      </c>
    </row>
    <row r="30" spans="1:11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3" cm="1">
        <f t="array" ref="F30">_xll.FDS(A30,"FG_TOTAL_RETURNC(0,-12AM)")</f>
        <v>-8.5587920000000004</v>
      </c>
      <c r="G30" s="181" cm="1">
        <f t="array" ref="G30">_xlfn.PERCENTRANK.EXC(_xlfn._xlws.FILTER($E$3:$E$32, ISNUMBER($E$3:$E$32)),E30)</f>
        <v>0.129</v>
      </c>
      <c r="H30" s="181" cm="1">
        <f t="array" ref="H30">_xlfn.PERCENTRANK.EXC(_xlfn._xlws.FILTER($C$3:$C$32, ISNUMBER($C$3:$C$32)),C30)</f>
        <v>0.193</v>
      </c>
      <c r="I30" s="181" cm="1">
        <f t="array" ref="I30">_xlfn.PERCENTRANK.EXC(_xlfn._xlws.FILTER($D$3:$D$32, ISNUMBER($D$3:$D$32)),D30)</f>
        <v>9.6000000000000002E-2</v>
      </c>
      <c r="J30" s="4">
        <f t="shared" si="0"/>
        <v>0.13675000000000001</v>
      </c>
      <c r="K30" s="23" cm="1">
        <f t="array" ref="K30">_xlfn.PERCENTRANK.EXC(_xlfn._xlws.FILTER($J$3:$J$32, ISNUMBER($J$3:$J$32)),J30)</f>
        <v>9.6000000000000002E-2</v>
      </c>
    </row>
    <row r="31" spans="1:11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3" cm="1">
        <f t="array" ref="F31">_xll.FDS(A31,"FG_TOTAL_RETURNC(0,-12AM)")</f>
        <v>26.338159999999998</v>
      </c>
      <c r="G31" s="181" cm="1">
        <f t="array" ref="G31">_xlfn.PERCENTRANK.EXC(_xlfn._xlws.FILTER($E$3:$E$32, ISNUMBER($E$3:$E$32)),E31)</f>
        <v>0.96699999999999997</v>
      </c>
      <c r="H31" s="181" cm="1">
        <f t="array" ref="H31">_xlfn.PERCENTRANK.EXC(_xlfn._xlws.FILTER($C$3:$C$32, ISNUMBER($C$3:$C$32)),C31)</f>
        <v>0.87</v>
      </c>
      <c r="I31" s="181" cm="1">
        <f t="array" ref="I31">_xlfn.PERCENTRANK.EXC(_xlfn._xlws.FILTER($D$3:$D$32, ISNUMBER($D$3:$D$32)),D31)</f>
        <v>0.80600000000000005</v>
      </c>
      <c r="J31" s="4">
        <f t="shared" si="0"/>
        <v>0.90249999999999997</v>
      </c>
      <c r="K31" s="23" cm="1">
        <f t="array" ref="K31">_xlfn.PERCENTRANK.EXC(_xlfn._xlws.FILTER($J$3:$J$32, ISNUMBER($J$3:$J$32)),J31)</f>
        <v>0.96699999999999997</v>
      </c>
    </row>
    <row r="32" spans="1:11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3" cm="1">
        <f t="array" ref="F32">_xll.FDS(A32,"FG_TOTAL_RETURNC(0,-12AM)")</f>
        <v>48.412939999999999</v>
      </c>
      <c r="G32" s="181" cm="1">
        <f t="array" ref="G32">_xlfn.PERCENTRANK.EXC(_xlfn._xlws.FILTER($E$3:$E$32, ISNUMBER($E$3:$E$32)),E32)</f>
        <v>0.45100000000000001</v>
      </c>
      <c r="H32" s="181" cm="1">
        <f t="array" ref="H32">_xlfn.PERCENTRANK.EXC(_xlfn._xlws.FILTER($C$3:$C$32, ISNUMBER($C$3:$C$32)),C32)</f>
        <v>0.22500000000000001</v>
      </c>
      <c r="I32" s="181" cm="1">
        <f t="array" ref="I32">_xlfn.PERCENTRANK.EXC(_xlfn._xlws.FILTER($D$3:$D$32, ISNUMBER($D$3:$D$32)),D32)</f>
        <v>0.28999999999999998</v>
      </c>
      <c r="J32" s="4">
        <f t="shared" si="0"/>
        <v>0.35425000000000001</v>
      </c>
      <c r="K32" s="23" cm="1">
        <f t="array" ref="K32">_xlfn.PERCENTRANK.EXC(_xlfn._xlws.FILTER($J$3:$J$32, ISNUMBER($J$3:$J$32)),J32)</f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tabSelected="1" workbookViewId="0">
      <selection activeCell="H11" sqref="H11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4" bestFit="1" customWidth="1"/>
    <col min="7" max="7" width="23.5546875" style="14" bestFit="1" customWidth="1"/>
    <col min="8" max="8" width="22.77734375" style="14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44">
        <f>INPUT!C32</f>
        <v>0.25</v>
      </c>
      <c r="G1" s="45">
        <f>INPUT!D32</f>
        <v>0.25</v>
      </c>
      <c r="H1" s="46">
        <f>INPUT!E32</f>
        <v>0.5</v>
      </c>
    </row>
    <row r="2" spans="1:10" ht="15" thickBot="1" x14ac:dyDescent="0.35">
      <c r="A2" s="168" t="s">
        <v>27</v>
      </c>
      <c r="B2" s="28" t="s">
        <v>58</v>
      </c>
      <c r="C2" s="168" t="s">
        <v>81</v>
      </c>
      <c r="D2" s="169" t="s">
        <v>82</v>
      </c>
      <c r="E2" s="28" t="s">
        <v>83</v>
      </c>
      <c r="F2" s="58" t="s">
        <v>157</v>
      </c>
      <c r="G2" s="59" t="s">
        <v>158</v>
      </c>
      <c r="H2" s="60" t="s">
        <v>155</v>
      </c>
      <c r="I2" s="175" t="s">
        <v>20</v>
      </c>
      <c r="J2" s="175" t="s">
        <v>84</v>
      </c>
    </row>
    <row r="3" spans="1:10" x14ac:dyDescent="0.3">
      <c r="A3" t="s">
        <v>28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181">
        <f>(1-PERCENTRANK($C$3:$C$32,C3))</f>
        <v>0.20699999999999996</v>
      </c>
      <c r="G3" s="181">
        <f>(1-PERCENTRANK($D$3:$D$32,D3))</f>
        <v>0.24199999999999999</v>
      </c>
      <c r="H3" s="181">
        <f>1-PERCENTRANK($E$3:$E$32,E3)</f>
        <v>0.82800000000000007</v>
      </c>
      <c r="I3" s="3">
        <f t="shared" ref="I3:I32" si="0">SUMPRODUCT($F$1:$H$1,F3:H3)</f>
        <v>0.52625</v>
      </c>
      <c r="J3" s="23" cm="1">
        <f t="array" ref="J3">_xlfn.PERCENTRANK.EXC(_xlfn._xlws.FILTER(I$3:I$32, ISNUMBER(I$3:I$32)),I3)</f>
        <v>0.48299999999999998</v>
      </c>
    </row>
    <row r="4" spans="1:10" x14ac:dyDescent="0.3">
      <c r="A4" t="s">
        <v>29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181">
        <f t="shared" ref="F4:F32" si="1">(1-PERCENTRANK($C$3:$C$32,C4))</f>
        <v>0.96599999999999997</v>
      </c>
      <c r="G4" s="181">
        <f t="shared" ref="G4:G32" si="2">(1-PERCENTRANK($D$3:$D$32,D4))</f>
        <v>0.82800000000000007</v>
      </c>
      <c r="H4" s="181">
        <f t="shared" ref="H4:H32" si="3">1-PERCENTRANK($E$3:$E$32,E4)</f>
        <v>0.86299999999999999</v>
      </c>
      <c r="I4" s="3">
        <f t="shared" si="0"/>
        <v>0.88</v>
      </c>
      <c r="J4" s="23" cm="1">
        <f t="array" ref="J4">_xlfn.PERCENTRANK.EXC(_xlfn._xlws.FILTER(I$3:I$32, ISNUMBER(I$3:I$32)),I4)</f>
        <v>0.93500000000000005</v>
      </c>
    </row>
    <row r="5" spans="1:10" x14ac:dyDescent="0.3">
      <c r="A5" t="s">
        <v>30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181">
        <f t="shared" si="1"/>
        <v>0.34499999999999997</v>
      </c>
      <c r="G5" s="181">
        <f t="shared" si="2"/>
        <v>0.55200000000000005</v>
      </c>
      <c r="H5" s="181">
        <f t="shared" si="3"/>
        <v>0.79400000000000004</v>
      </c>
      <c r="I5" s="3">
        <f t="shared" si="0"/>
        <v>0.62125000000000008</v>
      </c>
      <c r="J5" s="23" cm="1">
        <f t="array" ref="J5">_xlfn.PERCENTRANK.EXC(_xlfn._xlws.FILTER(I$3:I$32, ISNUMBER(I$3:I$32)),I5)</f>
        <v>0.61199999999999999</v>
      </c>
    </row>
    <row r="6" spans="1:10" x14ac:dyDescent="0.3">
      <c r="A6" t="s">
        <v>31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181">
        <f t="shared" si="1"/>
        <v>0.72499999999999998</v>
      </c>
      <c r="G6" s="181">
        <f t="shared" si="2"/>
        <v>0.55200000000000005</v>
      </c>
      <c r="H6" s="181">
        <f t="shared" si="3"/>
        <v>0.17300000000000004</v>
      </c>
      <c r="I6" s="3">
        <f t="shared" si="0"/>
        <v>0.40575000000000006</v>
      </c>
      <c r="J6" s="23" cm="1">
        <f t="array" ref="J6">_xlfn.PERCENTRANK.EXC(_xlfn._xlws.FILTER(I$3:I$32, ISNUMBER(I$3:I$32)),I6)</f>
        <v>0.38700000000000001</v>
      </c>
    </row>
    <row r="7" spans="1:10" x14ac:dyDescent="0.3">
      <c r="A7" t="s">
        <v>32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181">
        <f t="shared" si="1"/>
        <v>0.34499999999999997</v>
      </c>
      <c r="G7" s="181">
        <f t="shared" si="2"/>
        <v>0.44899999999999995</v>
      </c>
      <c r="H7" s="181">
        <f t="shared" si="3"/>
        <v>0.72499999999999998</v>
      </c>
      <c r="I7" s="3">
        <f t="shared" si="0"/>
        <v>0.56099999999999994</v>
      </c>
      <c r="J7" s="23" cm="1">
        <f t="array" ref="J7">_xlfn.PERCENTRANK.EXC(_xlfn._xlws.FILTER(I$3:I$32, ISNUMBER(I$3:I$32)),I7)</f>
        <v>0.54800000000000004</v>
      </c>
    </row>
    <row r="8" spans="1:10" s="1" customFormat="1" x14ac:dyDescent="0.3">
      <c r="A8" t="s">
        <v>33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181">
        <f t="shared" si="1"/>
        <v>0.58699999999999997</v>
      </c>
      <c r="G8" s="181">
        <f t="shared" si="2"/>
        <v>0.75900000000000001</v>
      </c>
      <c r="H8" s="181">
        <f t="shared" si="3"/>
        <v>6.899999999999995E-2</v>
      </c>
      <c r="I8" s="3">
        <f t="shared" si="0"/>
        <v>0.371</v>
      </c>
      <c r="J8" s="23" cm="1">
        <f t="array" ref="J8">_xlfn.PERCENTRANK.EXC(_xlfn._xlws.FILTER(I$3:I$32, ISNUMBER(I$3:I$32)),I8)</f>
        <v>0.32200000000000001</v>
      </c>
    </row>
    <row r="9" spans="1:10" x14ac:dyDescent="0.3">
      <c r="A9" t="s">
        <v>34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181">
        <f t="shared" si="1"/>
        <v>0.48299999999999998</v>
      </c>
      <c r="G9" s="181">
        <f t="shared" si="2"/>
        <v>0.34499999999999997</v>
      </c>
      <c r="H9" s="181">
        <f t="shared" si="3"/>
        <v>0.34499999999999997</v>
      </c>
      <c r="I9" s="3">
        <f t="shared" si="0"/>
        <v>0.37949999999999995</v>
      </c>
      <c r="J9" s="23" cm="1">
        <f t="array" ref="J9">_xlfn.PERCENTRANK.EXC(_xlfn._xlws.FILTER(I$3:I$32, ISNUMBER(I$3:I$32)),I9)</f>
        <v>0.35399999999999998</v>
      </c>
    </row>
    <row r="10" spans="1:10" x14ac:dyDescent="0.3">
      <c r="A10" t="s">
        <v>35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181">
        <f t="shared" si="1"/>
        <v>0.51800000000000002</v>
      </c>
      <c r="G10" s="181">
        <f t="shared" si="2"/>
        <v>0.38</v>
      </c>
      <c r="H10" s="181">
        <f t="shared" si="3"/>
        <v>0.93199999999999994</v>
      </c>
      <c r="I10" s="3">
        <f t="shared" si="0"/>
        <v>0.6905</v>
      </c>
      <c r="J10" s="23" cm="1">
        <f t="array" ref="J10">_xlfn.PERCENTRANK.EXC(_xlfn._xlws.FILTER(I$3:I$32, ISNUMBER(I$3:I$32)),I10)</f>
        <v>0.67700000000000005</v>
      </c>
    </row>
    <row r="11" spans="1:10" x14ac:dyDescent="0.3">
      <c r="A11" t="s">
        <v>36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181">
        <f t="shared" si="1"/>
        <v>0</v>
      </c>
      <c r="G11" s="181">
        <f t="shared" si="2"/>
        <v>0.17300000000000004</v>
      </c>
      <c r="H11" s="181">
        <f t="shared" si="3"/>
        <v>0.27600000000000002</v>
      </c>
      <c r="I11" s="3">
        <f t="shared" si="0"/>
        <v>0.18125000000000002</v>
      </c>
      <c r="J11" s="23" cm="1">
        <f t="array" ref="J11">_xlfn.PERCENTRANK.EXC(_xlfn._xlws.FILTER(I$3:I$32, ISNUMBER(I$3:I$32)),I11)</f>
        <v>0.161</v>
      </c>
    </row>
    <row r="12" spans="1:10" x14ac:dyDescent="0.3">
      <c r="A12" t="s">
        <v>37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181">
        <f t="shared" si="1"/>
        <v>0.79400000000000004</v>
      </c>
      <c r="G12" s="181">
        <f t="shared" si="2"/>
        <v>0.72499999999999998</v>
      </c>
      <c r="H12" s="181">
        <f t="shared" si="3"/>
        <v>0.48299999999999998</v>
      </c>
      <c r="I12" s="3">
        <f t="shared" si="0"/>
        <v>0.62125000000000008</v>
      </c>
      <c r="J12" s="23" cm="1">
        <f t="array" ref="J12">_xlfn.PERCENTRANK.EXC(_xlfn._xlws.FILTER(I$3:I$32, ISNUMBER(I$3:I$32)),I12)</f>
        <v>0.61199999999999999</v>
      </c>
    </row>
    <row r="13" spans="1:10" x14ac:dyDescent="0.3">
      <c r="A13" t="s">
        <v>38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181">
        <f t="shared" si="1"/>
        <v>0.96599999999999997</v>
      </c>
      <c r="G13" s="181">
        <f t="shared" si="2"/>
        <v>0.72499999999999998</v>
      </c>
      <c r="H13" s="181">
        <f t="shared" si="3"/>
        <v>0.69</v>
      </c>
      <c r="I13" s="3">
        <f t="shared" si="0"/>
        <v>0.76774999999999993</v>
      </c>
      <c r="J13" s="23" cm="1">
        <f t="array" ref="J13">_xlfn.PERCENTRANK.EXC(_xlfn._xlws.FILTER(I$3:I$32, ISNUMBER(I$3:I$32)),I13)</f>
        <v>0.77400000000000002</v>
      </c>
    </row>
    <row r="14" spans="1:10" x14ac:dyDescent="0.3">
      <c r="A14" t="s">
        <v>39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181">
        <f t="shared" si="1"/>
        <v>0.58699999999999997</v>
      </c>
      <c r="G14" s="181">
        <f t="shared" si="2"/>
        <v>0.55200000000000005</v>
      </c>
      <c r="H14" s="181">
        <f t="shared" si="3"/>
        <v>3.5000000000000031E-2</v>
      </c>
      <c r="I14" s="3">
        <f t="shared" si="0"/>
        <v>0.30225000000000002</v>
      </c>
      <c r="J14" s="23" cm="1">
        <f t="array" ref="J14">_xlfn.PERCENTRANK.EXC(_xlfn._xlws.FILTER(I$3:I$32, ISNUMBER(I$3:I$32)),I14)</f>
        <v>0.25800000000000001</v>
      </c>
    </row>
    <row r="15" spans="1:10" x14ac:dyDescent="0.3">
      <c r="A15" t="s">
        <v>40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181">
        <f t="shared" si="1"/>
        <v>0.89700000000000002</v>
      </c>
      <c r="G15" s="181">
        <f t="shared" si="2"/>
        <v>0.41400000000000003</v>
      </c>
      <c r="H15" s="181">
        <f t="shared" si="3"/>
        <v>0.24199999999999999</v>
      </c>
      <c r="I15" s="3">
        <f t="shared" si="0"/>
        <v>0.44874999999999998</v>
      </c>
      <c r="J15" s="23" cm="1">
        <f t="array" ref="J15">_xlfn.PERCENTRANK.EXC(_xlfn._xlws.FILTER(I$3:I$32, ISNUMBER(I$3:I$32)),I15)</f>
        <v>0.45100000000000001</v>
      </c>
    </row>
    <row r="16" spans="1:10" x14ac:dyDescent="0.3">
      <c r="A16" t="s">
        <v>41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181">
        <f t="shared" si="1"/>
        <v>0.89700000000000002</v>
      </c>
      <c r="G16" s="181">
        <f t="shared" si="2"/>
        <v>0.58699999999999997</v>
      </c>
      <c r="H16" s="181">
        <f t="shared" si="3"/>
        <v>0.31100000000000005</v>
      </c>
      <c r="I16" s="3">
        <f t="shared" si="0"/>
        <v>0.52649999999999997</v>
      </c>
      <c r="J16" s="23" cm="1">
        <f t="array" ref="J16">_xlfn.PERCENTRANK.EXC(_xlfn._xlws.FILTER(I$3:I$32, ISNUMBER(I$3:I$32)),I16)</f>
        <v>0.51600000000000001</v>
      </c>
    </row>
    <row r="17" spans="1:10" x14ac:dyDescent="0.3">
      <c r="A17" t="s">
        <v>42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181">
        <f t="shared" si="1"/>
        <v>0.10399999999999998</v>
      </c>
      <c r="G17" s="181">
        <f t="shared" si="2"/>
        <v>0.17300000000000004</v>
      </c>
      <c r="H17" s="181">
        <f t="shared" si="3"/>
        <v>0.13800000000000001</v>
      </c>
      <c r="I17" s="3">
        <f t="shared" si="0"/>
        <v>0.13825000000000001</v>
      </c>
      <c r="J17" s="23" cm="1">
        <f t="array" ref="J17">_xlfn.PERCENTRANK.EXC(_xlfn._xlws.FILTER(I$3:I$32, ISNUMBER(I$3:I$32)),I17)</f>
        <v>9.6000000000000002E-2</v>
      </c>
    </row>
    <row r="18" spans="1:10" x14ac:dyDescent="0.3">
      <c r="A18" t="s">
        <v>43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181">
        <f t="shared" si="1"/>
        <v>0.69</v>
      </c>
      <c r="G18" s="181">
        <f t="shared" si="2"/>
        <v>0.89700000000000002</v>
      </c>
      <c r="H18" s="181">
        <f t="shared" si="3"/>
        <v>1</v>
      </c>
      <c r="I18" s="3">
        <f t="shared" si="0"/>
        <v>0.89674999999999994</v>
      </c>
      <c r="J18" s="23" cm="1">
        <f t="array" ref="J18">_xlfn.PERCENTRANK.EXC(_xlfn._xlws.FILTER(I$3:I$32, ISNUMBER(I$3:I$32)),I18)</f>
        <v>0.96699999999999997</v>
      </c>
    </row>
    <row r="19" spans="1:10" x14ac:dyDescent="0.3">
      <c r="A19" t="s">
        <v>44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181">
        <f t="shared" si="1"/>
        <v>1</v>
      </c>
      <c r="G19" s="181">
        <f t="shared" si="2"/>
        <v>0.89700000000000002</v>
      </c>
      <c r="H19" s="181">
        <f t="shared" si="3"/>
        <v>0.621</v>
      </c>
      <c r="I19" s="3">
        <f t="shared" si="0"/>
        <v>0.78475000000000006</v>
      </c>
      <c r="J19" s="23" cm="1">
        <f t="array" ref="J19">_xlfn.PERCENTRANK.EXC(_xlfn._xlws.FILTER(I$3:I$32, ISNUMBER(I$3:I$32)),I19)</f>
        <v>0.80600000000000005</v>
      </c>
    </row>
    <row r="20" spans="1:10" x14ac:dyDescent="0.3">
      <c r="A20" t="s">
        <v>45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181">
        <f t="shared" si="1"/>
        <v>0.89700000000000002</v>
      </c>
      <c r="G20" s="181">
        <f t="shared" si="2"/>
        <v>0.96599999999999997</v>
      </c>
      <c r="H20" s="181">
        <f t="shared" si="3"/>
        <v>0.65600000000000003</v>
      </c>
      <c r="I20" s="3">
        <f t="shared" si="0"/>
        <v>0.79374999999999996</v>
      </c>
      <c r="J20" s="23" cm="1">
        <f t="array" ref="J20">_xlfn.PERCENTRANK.EXC(_xlfn._xlws.FILTER(I$3:I$32, ISNUMBER(I$3:I$32)),I20)</f>
        <v>0.83799999999999997</v>
      </c>
    </row>
    <row r="21" spans="1:10" x14ac:dyDescent="0.3">
      <c r="A21" t="s">
        <v>46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181">
        <f t="shared" si="1"/>
        <v>0.13800000000000001</v>
      </c>
      <c r="G21" s="181">
        <f t="shared" si="2"/>
        <v>0.27600000000000002</v>
      </c>
      <c r="H21" s="181">
        <f t="shared" si="3"/>
        <v>0.38</v>
      </c>
      <c r="I21" s="3">
        <f t="shared" si="0"/>
        <v>0.29349999999999998</v>
      </c>
      <c r="J21" s="23" cm="1">
        <f t="array" ref="J21">_xlfn.PERCENTRANK.EXC(_xlfn._xlws.FILTER(I$3:I$32, ISNUMBER(I$3:I$32)),I21)</f>
        <v>0.22500000000000001</v>
      </c>
    </row>
    <row r="22" spans="1:10" x14ac:dyDescent="0.3">
      <c r="A22" t="s">
        <v>47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181">
        <f t="shared" si="1"/>
        <v>0.27600000000000002</v>
      </c>
      <c r="G22" s="181">
        <f t="shared" si="2"/>
        <v>0.31100000000000005</v>
      </c>
      <c r="H22" s="181">
        <f t="shared" si="3"/>
        <v>0.55200000000000005</v>
      </c>
      <c r="I22" s="3">
        <f t="shared" si="0"/>
        <v>0.42275000000000007</v>
      </c>
      <c r="J22" s="23" cm="1">
        <f t="array" ref="J22">_xlfn.PERCENTRANK.EXC(_xlfn._xlws.FILTER(I$3:I$32, ISNUMBER(I$3:I$32)),I22)</f>
        <v>0.41899999999999998</v>
      </c>
    </row>
    <row r="23" spans="1:10" x14ac:dyDescent="0.3">
      <c r="A23" t="s">
        <v>48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181">
        <f t="shared" si="1"/>
        <v>0.79400000000000004</v>
      </c>
      <c r="G23" s="181">
        <f t="shared" si="2"/>
        <v>0.96599999999999997</v>
      </c>
      <c r="H23" s="181">
        <f t="shared" si="3"/>
        <v>0.51800000000000002</v>
      </c>
      <c r="I23" s="3">
        <f t="shared" si="0"/>
        <v>0.69900000000000007</v>
      </c>
      <c r="J23" s="23" cm="1">
        <f t="array" ref="J23">_xlfn.PERCENTRANK.EXC(_xlfn._xlws.FILTER(I$3:I$32, ISNUMBER(I$3:I$32)),I23)</f>
        <v>0.74099999999999999</v>
      </c>
    </row>
    <row r="24" spans="1:10" x14ac:dyDescent="0.3">
      <c r="A24" t="s">
        <v>49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181">
        <f t="shared" si="1"/>
        <v>0.69</v>
      </c>
      <c r="G24" s="181">
        <f t="shared" si="2"/>
        <v>1</v>
      </c>
      <c r="H24" s="181">
        <f t="shared" si="3"/>
        <v>0.89700000000000002</v>
      </c>
      <c r="I24" s="3">
        <f t="shared" si="0"/>
        <v>0.871</v>
      </c>
      <c r="J24" s="23" cm="1">
        <f t="array" ref="J24">_xlfn.PERCENTRANK.EXC(_xlfn._xlws.FILTER(I$3:I$32, ISNUMBER(I$3:I$32)),I24)</f>
        <v>0.90300000000000002</v>
      </c>
    </row>
    <row r="25" spans="1:10" x14ac:dyDescent="0.3">
      <c r="A25" t="s">
        <v>50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181">
        <f t="shared" si="1"/>
        <v>0.44899999999999995</v>
      </c>
      <c r="G25" s="181">
        <f t="shared" si="2"/>
        <v>0.82800000000000007</v>
      </c>
      <c r="H25" s="181">
        <f t="shared" si="3"/>
        <v>0.75900000000000001</v>
      </c>
      <c r="I25" s="3">
        <f t="shared" si="0"/>
        <v>0.69874999999999998</v>
      </c>
      <c r="J25" s="23" cm="1">
        <f t="array" ref="J25">_xlfn.PERCENTRANK.EXC(_xlfn._xlws.FILTER(I$3:I$32, ISNUMBER(I$3:I$32)),I25)</f>
        <v>0.70899999999999996</v>
      </c>
    </row>
    <row r="26" spans="1:10" x14ac:dyDescent="0.3">
      <c r="A26" t="s">
        <v>51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181">
        <f t="shared" si="1"/>
        <v>3.5000000000000031E-2</v>
      </c>
      <c r="G26" s="181">
        <f t="shared" si="2"/>
        <v>3.5000000000000031E-2</v>
      </c>
      <c r="H26" s="181">
        <f t="shared" si="3"/>
        <v>0.20699999999999996</v>
      </c>
      <c r="I26" s="3">
        <f t="shared" si="0"/>
        <v>0.121</v>
      </c>
      <c r="J26" s="23" cm="1">
        <f t="array" ref="J26">_xlfn.PERCENTRANK.EXC(_xlfn._xlws.FILTER(I$3:I$32, ISNUMBER(I$3:I$32)),I26)</f>
        <v>6.4000000000000001E-2</v>
      </c>
    </row>
    <row r="27" spans="1:10" x14ac:dyDescent="0.3">
      <c r="A27" t="s">
        <v>52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181">
        <f t="shared" si="1"/>
        <v>0.44899999999999995</v>
      </c>
      <c r="G27" s="181">
        <f t="shared" si="2"/>
        <v>0.65600000000000003</v>
      </c>
      <c r="H27" s="181">
        <f t="shared" si="3"/>
        <v>0.58699999999999997</v>
      </c>
      <c r="I27" s="3">
        <f t="shared" si="0"/>
        <v>0.56974999999999998</v>
      </c>
      <c r="J27" s="23" cm="1">
        <f t="array" ref="J27">_xlfn.PERCENTRANK.EXC(_xlfn._xlws.FILTER(I$3:I$32, ISNUMBER(I$3:I$32)),I27)</f>
        <v>0.57999999999999996</v>
      </c>
    </row>
    <row r="28" spans="1:10" x14ac:dyDescent="0.3">
      <c r="A28" t="s">
        <v>53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181">
        <f t="shared" si="1"/>
        <v>6.899999999999995E-2</v>
      </c>
      <c r="G28" s="181">
        <f t="shared" si="2"/>
        <v>0</v>
      </c>
      <c r="H28" s="181">
        <f t="shared" si="3"/>
        <v>0</v>
      </c>
      <c r="I28" s="3">
        <f t="shared" si="0"/>
        <v>1.7249999999999988E-2</v>
      </c>
      <c r="J28" s="23" cm="1">
        <f t="array" ref="J28">_xlfn.PERCENTRANK.EXC(_xlfn._xlws.FILTER(I$3:I$32, ISNUMBER(I$3:I$32)),I28)</f>
        <v>3.2000000000000001E-2</v>
      </c>
    </row>
    <row r="29" spans="1:10" x14ac:dyDescent="0.3">
      <c r="A29" t="s">
        <v>54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181">
        <f t="shared" si="1"/>
        <v>0.17300000000000004</v>
      </c>
      <c r="G29" s="181">
        <f t="shared" si="2"/>
        <v>0.10399999999999998</v>
      </c>
      <c r="H29" s="181">
        <f t="shared" si="3"/>
        <v>0.41400000000000003</v>
      </c>
      <c r="I29" s="3">
        <f t="shared" si="0"/>
        <v>0.27625</v>
      </c>
      <c r="J29" s="23" cm="1">
        <f t="array" ref="J29">_xlfn.PERCENTRANK.EXC(_xlfn._xlws.FILTER(I$3:I$32, ISNUMBER(I$3:I$32)),I29)</f>
        <v>0.193</v>
      </c>
    </row>
    <row r="30" spans="1:10" x14ac:dyDescent="0.3">
      <c r="A30" t="s">
        <v>55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181">
        <f t="shared" si="1"/>
        <v>0.69</v>
      </c>
      <c r="G30" s="181">
        <f t="shared" si="2"/>
        <v>0.65600000000000003</v>
      </c>
      <c r="H30" s="181">
        <f t="shared" si="3"/>
        <v>0.96599999999999997</v>
      </c>
      <c r="I30" s="3">
        <f t="shared" si="0"/>
        <v>0.81950000000000001</v>
      </c>
      <c r="J30" s="23" cm="1">
        <f t="array" ref="J30">_xlfn.PERCENTRANK.EXC(_xlfn._xlws.FILTER(I$3:I$32, ISNUMBER(I$3:I$32)),I30)</f>
        <v>0.87</v>
      </c>
    </row>
    <row r="31" spans="1:10" x14ac:dyDescent="0.3">
      <c r="A31" t="s">
        <v>56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181">
        <f t="shared" si="1"/>
        <v>0.44899999999999995</v>
      </c>
      <c r="G31" s="181">
        <f t="shared" si="2"/>
        <v>6.899999999999995E-2</v>
      </c>
      <c r="H31" s="181">
        <f t="shared" si="3"/>
        <v>0.44899999999999995</v>
      </c>
      <c r="I31" s="3">
        <f t="shared" si="0"/>
        <v>0.35399999999999998</v>
      </c>
      <c r="J31" s="23" cm="1">
        <f t="array" ref="J31">_xlfn.PERCENTRANK.EXC(_xlfn._xlws.FILTER(I$3:I$32, ISNUMBER(I$3:I$32)),I31)</f>
        <v>0.28999999999999998</v>
      </c>
    </row>
    <row r="32" spans="1:10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181">
        <f t="shared" si="1"/>
        <v>0.24199999999999999</v>
      </c>
      <c r="G32" s="181">
        <f t="shared" si="2"/>
        <v>0.24199999999999999</v>
      </c>
      <c r="H32" s="181">
        <f t="shared" si="3"/>
        <v>0.10399999999999998</v>
      </c>
      <c r="I32" s="3">
        <f t="shared" si="0"/>
        <v>0.17299999999999999</v>
      </c>
      <c r="J32" s="23" cm="1">
        <f t="array" ref="J32">_xlfn.PERCENTRANK.EXC(_xlfn._xlws.FILTER(I$3:I$32, ISNUMBER(I$3:I$32)),I32)</f>
        <v>0.129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opLeftCell="A7" workbookViewId="0">
      <selection activeCell="G20" sqref="G20"/>
    </sheetView>
  </sheetViews>
  <sheetFormatPr defaultRowHeight="14.4" x14ac:dyDescent="0.3"/>
  <cols>
    <col min="1" max="2" width="13.109375" customWidth="1"/>
    <col min="3" max="3" width="11.5546875" style="14" customWidth="1"/>
    <col min="4" max="4" width="12.77734375" style="14" customWidth="1"/>
    <col min="5" max="5" width="21.33203125" style="14" customWidth="1"/>
    <col min="6" max="7" width="14.21875" customWidth="1"/>
  </cols>
  <sheetData>
    <row r="1" spans="1:7" ht="15" thickBot="1" x14ac:dyDescent="0.35">
      <c r="C1" s="66">
        <f>INPUT!C37</f>
        <v>0.5</v>
      </c>
      <c r="D1" s="67">
        <f>INPUT!D37</f>
        <v>0.25</v>
      </c>
      <c r="E1" s="68">
        <f>INPUT!E37</f>
        <v>0.25</v>
      </c>
    </row>
    <row r="2" spans="1:7" ht="16.2" customHeight="1" thickBot="1" x14ac:dyDescent="0.35">
      <c r="A2" s="168" t="s">
        <v>27</v>
      </c>
      <c r="B2" s="28" t="s">
        <v>58</v>
      </c>
      <c r="C2" s="177" t="s">
        <v>89</v>
      </c>
      <c r="D2" s="178" t="s">
        <v>90</v>
      </c>
      <c r="E2" s="179" t="s">
        <v>91</v>
      </c>
      <c r="F2" s="180" t="s">
        <v>21</v>
      </c>
      <c r="G2" s="180" t="s">
        <v>156</v>
      </c>
    </row>
    <row r="3" spans="1:7" x14ac:dyDescent="0.3">
      <c r="A3" t="s">
        <v>28</v>
      </c>
      <c r="B3" t="str" cm="1">
        <f t="array" ref="B3">_xll.FDS(A3,"FG_COMPANY_NAME")</f>
        <v>NVIDIA Corporation</v>
      </c>
      <c r="C3" s="181">
        <f>INDEX('Seq- Sales'!BC:BC,MATCH(A3,'Seq- Sales'!A:A,0))/100</f>
        <v>0.70899999999999996</v>
      </c>
      <c r="D3" s="181">
        <f>INDEX('Seq - Profits'!BM:BM,MATCH(A3,'Seq - Profits'!A:A,0))/100</f>
        <v>0.48299999999999998</v>
      </c>
      <c r="E3" s="181">
        <f>INDEX('Seq - Margin'!AA:AA,MATCH(A3,'Seq - Margin'!A:A,0))/100</f>
        <v>3.2000000000000001E-2</v>
      </c>
      <c r="F3" s="3">
        <f t="shared" ref="F3:F32" si="0">SUMPRODUCT($C$1:$E$1,C3:E3)</f>
        <v>0.48324999999999996</v>
      </c>
      <c r="G3" s="23" cm="1">
        <f t="array" ref="G3">+_xlfn.PERCENTRANK.EXC(_xlfn._xlws.FILTER(F:F, ISNUMBER(F:F)),F3)</f>
        <v>0.57999999999999996</v>
      </c>
    </row>
    <row r="4" spans="1:7" x14ac:dyDescent="0.3">
      <c r="A4" t="s">
        <v>29</v>
      </c>
      <c r="B4" t="str" cm="1">
        <f t="array" ref="B4">_xll.FDS(A4,"FG_COMPANY_NAME")</f>
        <v>Microsoft Corporation</v>
      </c>
      <c r="C4" s="181">
        <f>INDEX('Seq- Sales'!BC:BC,MATCH(A4,'Seq- Sales'!A:A,0))/100</f>
        <v>0.83799999999999997</v>
      </c>
      <c r="D4" s="181">
        <f>INDEX('Seq - Profits'!BM:BM,MATCH(A4,'Seq - Profits'!A:A,0))/100</f>
        <v>0.74099999999999999</v>
      </c>
      <c r="E4" s="181">
        <f>INDEX('Seq - Margin'!AA:AA,MATCH(A4,'Seq - Margin'!A:A,0))/100</f>
        <v>0.51600000000000001</v>
      </c>
      <c r="F4" s="3">
        <f t="shared" si="0"/>
        <v>0.73324999999999996</v>
      </c>
      <c r="G4" s="23" cm="1">
        <f t="array" ref="G4">+_xlfn.PERCENTRANK.EXC(_xlfn._xlws.FILTER(F:F, ISNUMBER(F:F)),F4)</f>
        <v>0.77400000000000002</v>
      </c>
    </row>
    <row r="5" spans="1:7" x14ac:dyDescent="0.3">
      <c r="A5" t="s">
        <v>30</v>
      </c>
      <c r="B5" t="str" cm="1">
        <f t="array" ref="B5">_xll.FDS(A5,"FG_COMPANY_NAME")</f>
        <v>Apple Inc.</v>
      </c>
      <c r="C5" s="181">
        <f>INDEX('Seq- Sales'!BC:BC,MATCH(A5,'Seq- Sales'!A:A,0))/100</f>
        <v>0.51600000000000001</v>
      </c>
      <c r="D5" s="181">
        <f>INDEX('Seq - Profits'!BM:BM,MATCH(A5,'Seq - Profits'!A:A,0))/100</f>
        <v>0.45100000000000001</v>
      </c>
      <c r="E5" s="181">
        <f>INDEX('Seq - Margin'!AA:AA,MATCH(A5,'Seq - Margin'!A:A,0))/100</f>
        <v>0.41899999999999998</v>
      </c>
      <c r="F5" s="3">
        <f t="shared" si="0"/>
        <v>0.47550000000000003</v>
      </c>
      <c r="G5" s="23" cm="1">
        <f t="array" ref="G5">+_xlfn.PERCENTRANK.EXC(_xlfn._xlws.FILTER(F:F, ISNUMBER(F:F)),F5)</f>
        <v>0.54800000000000004</v>
      </c>
    </row>
    <row r="6" spans="1:7" x14ac:dyDescent="0.3">
      <c r="A6" t="s">
        <v>31</v>
      </c>
      <c r="B6" t="str" cm="1">
        <f t="array" ref="B6">_xll.FDS(A6,"FG_COMPANY_NAME")</f>
        <v>Alphabet Inc. Class A</v>
      </c>
      <c r="C6" s="181">
        <f>INDEX('Seq- Sales'!BC:BC,MATCH(A6,'Seq- Sales'!A:A,0))/100</f>
        <v>0.51600000000000001</v>
      </c>
      <c r="D6" s="181">
        <f>INDEX('Seq - Profits'!BM:BM,MATCH(A6,'Seq - Profits'!A:A,0))/100</f>
        <v>0.48299999999999998</v>
      </c>
      <c r="E6" s="181">
        <f>INDEX('Seq - Margin'!AA:AA,MATCH(A6,'Seq - Margin'!A:A,0))/100</f>
        <v>0.64500000000000002</v>
      </c>
      <c r="F6" s="3">
        <f t="shared" si="0"/>
        <v>0.54</v>
      </c>
      <c r="G6" s="23" cm="1">
        <f t="array" ref="G6">+_xlfn.PERCENTRANK.EXC(_xlfn._xlws.FILTER(F:F, ISNUMBER(F:F)),F6)</f>
        <v>0.64500000000000002</v>
      </c>
    </row>
    <row r="7" spans="1:7" x14ac:dyDescent="0.3">
      <c r="A7" t="s">
        <v>32</v>
      </c>
      <c r="B7" t="str" cm="1">
        <f t="array" ref="B7">_xll.FDS(A7,"FG_COMPANY_NAME")</f>
        <v>Amazon.com, Inc.</v>
      </c>
      <c r="C7" s="181">
        <f>INDEX('Seq- Sales'!BC:BC,MATCH(A7,'Seq- Sales'!A:A,0))/100</f>
        <v>0.51600000000000001</v>
      </c>
      <c r="D7" s="181">
        <f>INDEX('Seq - Profits'!BM:BM,MATCH(A7,'Seq - Profits'!A:A,0))/100</f>
        <v>0.48299999999999998</v>
      </c>
      <c r="E7" s="181">
        <f>INDEX('Seq - Margin'!AA:AA,MATCH(A7,'Seq - Margin'!A:A,0))/100</f>
        <v>0.70899999999999996</v>
      </c>
      <c r="F7" s="3">
        <f t="shared" si="0"/>
        <v>0.55600000000000005</v>
      </c>
      <c r="G7" s="23" cm="1">
        <f t="array" ref="G7">+_xlfn.PERCENTRANK.EXC(_xlfn._xlws.FILTER(F:F, ISNUMBER(F:F)),F7)</f>
        <v>0.67700000000000005</v>
      </c>
    </row>
    <row r="8" spans="1:7" x14ac:dyDescent="0.3">
      <c r="A8" t="s">
        <v>33</v>
      </c>
      <c r="B8" t="str" cm="1">
        <f t="array" ref="B8">_xll.FDS(A8,"FG_COMPANY_NAME")</f>
        <v>Broadcom Inc.</v>
      </c>
      <c r="C8" s="181">
        <f>INDEX('Seq- Sales'!BC:BC,MATCH(A8,'Seq- Sales'!A:A,0))/100</f>
        <v>0.70899999999999996</v>
      </c>
      <c r="D8" s="181">
        <f>INDEX('Seq - Profits'!BM:BM,MATCH(A8,'Seq - Profits'!A:A,0))/100</f>
        <v>0.74099999999999999</v>
      </c>
      <c r="E8" s="181">
        <f>INDEX('Seq - Margin'!AA:AA,MATCH(A8,'Seq - Margin'!A:A,0))/100</f>
        <v>0.96700000000000008</v>
      </c>
      <c r="F8" s="3">
        <f t="shared" si="0"/>
        <v>0.78149999999999997</v>
      </c>
      <c r="G8" s="23" cm="1">
        <f t="array" ref="G8">+_xlfn.PERCENTRANK.EXC(_xlfn._xlws.FILTER(F:F, ISNUMBER(F:F)),F8)</f>
        <v>0.90300000000000002</v>
      </c>
    </row>
    <row r="9" spans="1:7" x14ac:dyDescent="0.3">
      <c r="A9" t="s">
        <v>34</v>
      </c>
      <c r="B9" t="str" cm="1">
        <f t="array" ref="B9">_xll.FDS(A9,"FG_COMPANY_NAME")</f>
        <v>Meta Platforms Inc Class A</v>
      </c>
      <c r="C9" s="181">
        <f>INDEX('Seq- Sales'!BC:BC,MATCH(A9,'Seq- Sales'!A:A,0))/100</f>
        <v>0.70899999999999996</v>
      </c>
      <c r="D9" s="181">
        <f>INDEX('Seq - Profits'!BM:BM,MATCH(A9,'Seq - Profits'!A:A,0))/100</f>
        <v>0.48299999999999998</v>
      </c>
      <c r="E9" s="181">
        <f>INDEX('Seq - Margin'!AA:AA,MATCH(A9,'Seq - Margin'!A:A,0))/100</f>
        <v>0.80600000000000005</v>
      </c>
      <c r="F9" s="3">
        <f t="shared" si="0"/>
        <v>0.67674999999999996</v>
      </c>
      <c r="G9" s="23" cm="1">
        <f t="array" ref="G9">+_xlfn.PERCENTRANK.EXC(_xlfn._xlws.FILTER(F:F, ISNUMBER(F:F)),F9)</f>
        <v>0.74099999999999999</v>
      </c>
    </row>
    <row r="10" spans="1:7" x14ac:dyDescent="0.3">
      <c r="A10" t="s">
        <v>35</v>
      </c>
      <c r="B10" t="str" cm="1">
        <f t="array" ref="B10">_xll.FDS(A10,"FG_COMPANY_NAME")</f>
        <v>Saudi Arabian Oil Co.</v>
      </c>
      <c r="C10" s="181">
        <f>INDEX('Seq- Sales'!BC:BC,MATCH(A10,'Seq- Sales'!A:A,0))/100</f>
        <v>3.2000000000000001E-2</v>
      </c>
      <c r="D10" s="181">
        <f>INDEX('Seq - Profits'!BM:BM,MATCH(A10,'Seq - Profits'!A:A,0))/100</f>
        <v>3.2000000000000001E-2</v>
      </c>
      <c r="E10" s="181">
        <f>INDEX('Seq - Margin'!AA:AA,MATCH(A10,'Seq - Margin'!A:A,0))/100</f>
        <v>9.6000000000000002E-2</v>
      </c>
      <c r="F10" s="3">
        <f t="shared" si="0"/>
        <v>4.8000000000000001E-2</v>
      </c>
      <c r="G10" s="23" cm="1">
        <f t="array" ref="G10">+_xlfn.PERCENTRANK.EXC(_xlfn._xlws.FILTER(F:F, ISNUMBER(F:F)),F10)</f>
        <v>3.2000000000000001E-2</v>
      </c>
    </row>
    <row r="11" spans="1:7" x14ac:dyDescent="0.3">
      <c r="A11" t="s">
        <v>36</v>
      </c>
      <c r="B11" t="str" cm="1">
        <f t="array" ref="B11">_xll.FDS(A11,"FG_COMPANY_NAME")</f>
        <v>Tesla, Inc.</v>
      </c>
      <c r="C11" s="181">
        <f>INDEX('Seq- Sales'!BC:BC,MATCH(A11,'Seq- Sales'!A:A,0))/100</f>
        <v>3.2000000000000001E-2</v>
      </c>
      <c r="D11" s="181">
        <f>INDEX('Seq - Profits'!BM:BM,MATCH(A11,'Seq - Profits'!A:A,0))/100</f>
        <v>0.28999999999999998</v>
      </c>
      <c r="E11" s="181">
        <f>INDEX('Seq - Margin'!AA:AA,MATCH(A11,'Seq - Margin'!A:A,0))/100</f>
        <v>6.4000000000000001E-2</v>
      </c>
      <c r="F11" s="3">
        <f t="shared" si="0"/>
        <v>0.1045</v>
      </c>
      <c r="G11" s="23" cm="1">
        <f t="array" ref="G11">+_xlfn.PERCENTRANK.EXC(_xlfn._xlws.FILTER(F:F, ISNUMBER(F:F)),F11)</f>
        <v>0.161</v>
      </c>
    </row>
    <row r="12" spans="1:7" x14ac:dyDescent="0.3">
      <c r="A12" t="s">
        <v>37</v>
      </c>
      <c r="B12" t="str" cm="1">
        <f t="array" ref="B12">_xll.FDS(A12,"FG_COMPANY_NAME")</f>
        <v>Taiwan Semiconductor Manufacturing Co., Ltd.</v>
      </c>
      <c r="C12" s="181">
        <f>INDEX('Seq- Sales'!BC:BC,MATCH(A12,'Seq- Sales'!A:A,0))/100</f>
        <v>0.70899999999999996</v>
      </c>
      <c r="D12" s="181">
        <f>INDEX('Seq - Profits'!BM:BM,MATCH(A12,'Seq - Profits'!A:A,0))/100</f>
        <v>0.74099999999999999</v>
      </c>
      <c r="E12" s="181">
        <f>INDEX('Seq - Margin'!AA:AA,MATCH(A12,'Seq - Margin'!A:A,0))/100</f>
        <v>0.90300000000000002</v>
      </c>
      <c r="F12" s="3">
        <f t="shared" si="0"/>
        <v>0.76549999999999996</v>
      </c>
      <c r="G12" s="23" cm="1">
        <f t="array" ref="G12">+_xlfn.PERCENTRANK.EXC(_xlfn._xlws.FILTER(F:F, ISNUMBER(F:F)),F12)</f>
        <v>0.87</v>
      </c>
    </row>
    <row r="13" spans="1:7" x14ac:dyDescent="0.3">
      <c r="A13" t="s">
        <v>38</v>
      </c>
      <c r="B13" t="str" cm="1">
        <f t="array" ref="B13">_xll.FDS(A13,"FG_COMPANY_NAME")</f>
        <v>Berkshire Hathaway Inc. Class B</v>
      </c>
      <c r="C13" s="181">
        <f>INDEX('Seq- Sales'!BC:BC,MATCH(A13,'Seq- Sales'!A:A,0))/100</f>
        <v>3.2000000000000001E-2</v>
      </c>
      <c r="D13" s="181">
        <f>INDEX('Seq - Profits'!BM:BM,MATCH(A13,'Seq - Profits'!A:A,0))/100</f>
        <v>3.2000000000000001E-2</v>
      </c>
      <c r="E13" s="181">
        <f>INDEX('Seq - Margin'!AA:AA,MATCH(A13,'Seq - Margin'!A:A,0))/100</f>
        <v>0.45100000000000001</v>
      </c>
      <c r="F13" s="3">
        <f t="shared" si="0"/>
        <v>0.13675000000000001</v>
      </c>
      <c r="G13" s="23" cm="1">
        <f t="array" ref="G13">+_xlfn.PERCENTRANK.EXC(_xlfn._xlws.FILTER(F:F, ISNUMBER(F:F)),F13)</f>
        <v>0.193</v>
      </c>
    </row>
    <row r="14" spans="1:7" x14ac:dyDescent="0.3">
      <c r="A14" t="s">
        <v>39</v>
      </c>
      <c r="B14" t="str" cm="1">
        <f t="array" ref="B14">_xll.FDS(A14,"FG_COMPANY_NAME")</f>
        <v>Oracle Corporation</v>
      </c>
      <c r="C14" s="181">
        <f>INDEX('Seq- Sales'!BC:BC,MATCH(A14,'Seq- Sales'!A:A,0))/100</f>
        <v>0.64500000000000002</v>
      </c>
      <c r="D14" s="181">
        <f>INDEX('Seq - Profits'!BM:BM,MATCH(A14,'Seq - Profits'!A:A,0))/100</f>
        <v>3.2000000000000001E-2</v>
      </c>
      <c r="E14" s="181">
        <f>INDEX('Seq - Margin'!AA:AA,MATCH(A14,'Seq - Margin'!A:A,0))/100</f>
        <v>0.38700000000000001</v>
      </c>
      <c r="F14" s="3">
        <f t="shared" si="0"/>
        <v>0.42725000000000002</v>
      </c>
      <c r="G14" s="23" cm="1">
        <f t="array" ref="G14">+_xlfn.PERCENTRANK.EXC(_xlfn._xlws.FILTER(F:F, ISNUMBER(F:F)),F14)</f>
        <v>0.45100000000000001</v>
      </c>
    </row>
    <row r="15" spans="1:7" x14ac:dyDescent="0.3">
      <c r="A15" t="s">
        <v>40</v>
      </c>
      <c r="B15" t="str" cm="1">
        <f t="array" ref="B15">_xll.FDS(A15,"FG_COMPANY_NAME")</f>
        <v>JPMorgan Chase &amp; Co.</v>
      </c>
      <c r="C15" s="181">
        <f>INDEX('Seq- Sales'!BC:BC,MATCH(A15,'Seq- Sales'!A:A,0))/100</f>
        <v>3.2000000000000001E-2</v>
      </c>
      <c r="D15" s="181">
        <f>INDEX('Seq - Profits'!BM:BM,MATCH(A15,'Seq - Profits'!A:A,0))/100</f>
        <v>3.2000000000000001E-2</v>
      </c>
      <c r="E15" s="181">
        <f>INDEX('Seq - Margin'!AA:AA,MATCH(A15,'Seq - Margin'!A:A,0))/100</f>
        <v>0.25800000000000001</v>
      </c>
      <c r="F15" s="3">
        <f t="shared" si="0"/>
        <v>8.8499999999999995E-2</v>
      </c>
      <c r="G15" s="23" cm="1">
        <f t="array" ref="G15">+_xlfn.PERCENTRANK.EXC(_xlfn._xlws.FILTER(F:F, ISNUMBER(F:F)),F15)</f>
        <v>0.129</v>
      </c>
    </row>
    <row r="16" spans="1:7" x14ac:dyDescent="0.3">
      <c r="A16" t="s">
        <v>41</v>
      </c>
      <c r="B16" t="str" cm="1">
        <f t="array" ref="B16">_xll.FDS(A16,"FG_COMPANY_NAME")</f>
        <v>Walmart Inc.</v>
      </c>
      <c r="C16" s="181">
        <f>INDEX('Seq- Sales'!BC:BC,MATCH(A16,'Seq- Sales'!A:A,0))/100</f>
        <v>3.2000000000000001E-2</v>
      </c>
      <c r="D16" s="181">
        <f>INDEX('Seq - Profits'!BM:BM,MATCH(A16,'Seq - Profits'!A:A,0))/100</f>
        <v>0.74099999999999999</v>
      </c>
      <c r="E16" s="181">
        <f>INDEX('Seq - Margin'!AA:AA,MATCH(A16,'Seq - Margin'!A:A,0))/100</f>
        <v>0.28999999999999998</v>
      </c>
      <c r="F16" s="3">
        <f t="shared" si="0"/>
        <v>0.27374999999999999</v>
      </c>
      <c r="G16" s="23" cm="1">
        <f t="array" ref="G16">+_xlfn.PERCENTRANK.EXC(_xlfn._xlws.FILTER(F:F, ISNUMBER(F:F)),F16)</f>
        <v>0.28999999999999998</v>
      </c>
    </row>
    <row r="17" spans="1:7" x14ac:dyDescent="0.3">
      <c r="A17" t="s">
        <v>42</v>
      </c>
      <c r="B17" t="str" cm="1">
        <f t="array" ref="B17">_xll.FDS(A17,"FG_COMPANY_NAME")</f>
        <v>Tencent Holdings Ltd</v>
      </c>
      <c r="C17" s="181">
        <f>INDEX('Seq- Sales'!BC:BC,MATCH(A17,'Seq- Sales'!A:A,0))/100</f>
        <v>0.64500000000000002</v>
      </c>
      <c r="D17" s="181">
        <f>INDEX('Seq - Profits'!BM:BM,MATCH(A17,'Seq - Profits'!A:A,0))/100</f>
        <v>0.48299999999999998</v>
      </c>
      <c r="E17" s="181">
        <f>INDEX('Seq - Margin'!AA:AA,MATCH(A17,'Seq - Margin'!A:A,0))/100</f>
        <v>0.77400000000000002</v>
      </c>
      <c r="F17" s="3">
        <f t="shared" si="0"/>
        <v>0.63675000000000004</v>
      </c>
      <c r="G17" s="23" cm="1">
        <f t="array" ref="G17">+_xlfn.PERCENTRANK.EXC(_xlfn._xlws.FILTER(F:F, ISNUMBER(F:F)),F17)</f>
        <v>0.70899999999999996</v>
      </c>
    </row>
    <row r="18" spans="1:7" x14ac:dyDescent="0.3">
      <c r="A18" t="s">
        <v>43</v>
      </c>
      <c r="B18" t="str" cm="1">
        <f t="array" ref="B18">_xll.FDS(A18,"FG_COMPANY_NAME")</f>
        <v>Eli Lilly and Company</v>
      </c>
      <c r="C18" s="181">
        <f>INDEX('Seq- Sales'!BC:BC,MATCH(A18,'Seq- Sales'!A:A,0))/100</f>
        <v>0.83799999999999997</v>
      </c>
      <c r="D18" s="181">
        <f>INDEX('Seq - Profits'!BM:BM,MATCH(A18,'Seq - Profits'!A:A,0))/100</f>
        <v>0.74099999999999999</v>
      </c>
      <c r="E18" s="181">
        <f>INDEX('Seq - Margin'!AA:AA,MATCH(A18,'Seq - Margin'!A:A,0))/100</f>
        <v>0.93500000000000005</v>
      </c>
      <c r="F18" s="3">
        <f t="shared" si="0"/>
        <v>0.83799999999999997</v>
      </c>
      <c r="G18" s="23" cm="1">
        <f t="array" ref="G18">+_xlfn.PERCENTRANK.EXC(_xlfn._xlws.FILTER(F:F, ISNUMBER(F:F)),F18)</f>
        <v>0.96699999999999997</v>
      </c>
    </row>
    <row r="19" spans="1:7" x14ac:dyDescent="0.3">
      <c r="A19" t="s">
        <v>44</v>
      </c>
      <c r="B19" t="str" cm="1">
        <f t="array" ref="B19">_xll.FDS(A19,"FG_COMPANY_NAME")</f>
        <v>Visa Inc. Class A</v>
      </c>
      <c r="C19" s="181">
        <f>INDEX('Seq- Sales'!BC:BC,MATCH(A19,'Seq- Sales'!A:A,0))/100</f>
        <v>0.51600000000000001</v>
      </c>
      <c r="D19" s="181">
        <f>INDEX('Seq - Profits'!BM:BM,MATCH(A19,'Seq - Profits'!A:A,0))/100</f>
        <v>0.38700000000000001</v>
      </c>
      <c r="E19" s="181">
        <f>INDEX('Seq - Margin'!AA:AA,MATCH(A19,'Seq - Margin'!A:A,0))/100</f>
        <v>0.32200000000000001</v>
      </c>
      <c r="F19" s="3">
        <f t="shared" si="0"/>
        <v>0.43525000000000003</v>
      </c>
      <c r="G19" s="23" cm="1">
        <f t="array" ref="G19">+_xlfn.PERCENTRANK.EXC(_xlfn._xlws.FILTER(F:F, ISNUMBER(F:F)),F19)</f>
        <v>0.48299999999999998</v>
      </c>
    </row>
    <row r="20" spans="1:7" x14ac:dyDescent="0.3">
      <c r="A20" t="s">
        <v>45</v>
      </c>
      <c r="B20" t="str" cm="1">
        <f t="array" ref="B20">_xll.FDS(A20,"FG_COMPANY_NAME")</f>
        <v>Mastercard Incorporated Class A</v>
      </c>
      <c r="C20" s="181">
        <f>INDEX('Seq- Sales'!BC:BC,MATCH(A20,'Seq- Sales'!A:A,0))/100</f>
        <v>0.93500000000000005</v>
      </c>
      <c r="D20" s="181">
        <f>INDEX('Seq - Profits'!BM:BM,MATCH(A20,'Seq - Profits'!A:A,0))/100</f>
        <v>0.48299999999999998</v>
      </c>
      <c r="E20" s="181">
        <f>INDEX('Seq - Margin'!AA:AA,MATCH(A20,'Seq - Margin'!A:A,0))/100</f>
        <v>0.67700000000000005</v>
      </c>
      <c r="F20" s="3">
        <f t="shared" si="0"/>
        <v>0.75750000000000006</v>
      </c>
      <c r="G20" s="23" cm="1">
        <f t="array" ref="G20">+_xlfn.PERCENTRANK.EXC(_xlfn._xlws.FILTER(F:F, ISNUMBER(F:F)),F20)</f>
        <v>0.83799999999999997</v>
      </c>
    </row>
    <row r="21" spans="1:7" x14ac:dyDescent="0.3">
      <c r="A21" t="s">
        <v>46</v>
      </c>
      <c r="B21" t="str" cm="1">
        <f t="array" ref="B21">_xll.FDS(A21,"FG_COMPANY_NAME")</f>
        <v>Netflix, Inc.</v>
      </c>
      <c r="C21" s="181">
        <f>INDEX('Seq- Sales'!BC:BC,MATCH(A21,'Seq- Sales'!A:A,0))/100</f>
        <v>0.83799999999999997</v>
      </c>
      <c r="D21" s="181">
        <f>INDEX('Seq - Profits'!BM:BM,MATCH(A21,'Seq - Profits'!A:A,0))/100</f>
        <v>0.48299999999999998</v>
      </c>
      <c r="E21" s="181">
        <f>INDEX('Seq - Margin'!AA:AA,MATCH(A21,'Seq - Margin'!A:A,0))/100</f>
        <v>0.83799999999999997</v>
      </c>
      <c r="F21" s="3">
        <f t="shared" si="0"/>
        <v>0.74924999999999997</v>
      </c>
      <c r="G21" s="23" cm="1">
        <f t="array" ref="G21">+_xlfn.PERCENTRANK.EXC(_xlfn._xlws.FILTER(F:F, ISNUMBER(F:F)),F21)</f>
        <v>0.80600000000000005</v>
      </c>
    </row>
    <row r="22" spans="1:7" x14ac:dyDescent="0.3">
      <c r="A22" t="s">
        <v>47</v>
      </c>
      <c r="B22" t="str" cm="1">
        <f t="array" ref="B22">_xll.FDS(A22,"FG_COMPANY_NAME")</f>
        <v>Exxon Mobil Corporation</v>
      </c>
      <c r="C22" s="181">
        <f>INDEX('Seq- Sales'!BC:BC,MATCH(A22,'Seq- Sales'!A:A,0))/100</f>
        <v>3.2000000000000001E-2</v>
      </c>
      <c r="D22" s="181">
        <f>INDEX('Seq - Profits'!BM:BM,MATCH(A22,'Seq - Profits'!A:A,0))/100</f>
        <v>3.2000000000000001E-2</v>
      </c>
      <c r="E22" s="181">
        <f>INDEX('Seq - Margin'!AA:AA,MATCH(A22,'Seq - Margin'!A:A,0))/100</f>
        <v>0.161</v>
      </c>
      <c r="F22" s="3">
        <f t="shared" si="0"/>
        <v>6.4250000000000002E-2</v>
      </c>
      <c r="G22" s="23" cm="1">
        <f t="array" ref="G22">+_xlfn.PERCENTRANK.EXC(_xlfn._xlws.FILTER(F:F, ISNUMBER(F:F)),F22)</f>
        <v>9.6000000000000002E-2</v>
      </c>
    </row>
    <row r="23" spans="1:7" x14ac:dyDescent="0.3">
      <c r="A23" t="s">
        <v>48</v>
      </c>
      <c r="B23" t="str" cm="1">
        <f t="array" ref="B23">_xll.FDS(A23,"FG_COMPANY_NAME")</f>
        <v>Johnson &amp; Johnson</v>
      </c>
      <c r="C23" s="181">
        <f>INDEX('Seq- Sales'!BC:BC,MATCH(A23,'Seq- Sales'!A:A,0))/100</f>
        <v>0.28999999999999998</v>
      </c>
      <c r="D23" s="181">
        <f>INDEX('Seq - Profits'!BM:BM,MATCH(A23,'Seq - Profits'!A:A,0))/100</f>
        <v>0.74099999999999999</v>
      </c>
      <c r="E23" s="181">
        <f>INDEX('Seq - Margin'!AA:AA,MATCH(A23,'Seq - Margin'!A:A,0))/100</f>
        <v>0.193</v>
      </c>
      <c r="F23" s="3">
        <f t="shared" si="0"/>
        <v>0.3785</v>
      </c>
      <c r="G23" s="23" cm="1">
        <f t="array" ref="G23">+_xlfn.PERCENTRANK.EXC(_xlfn._xlws.FILTER(F:F, ISNUMBER(F:F)),F23)</f>
        <v>0.38700000000000001</v>
      </c>
    </row>
    <row r="24" spans="1:7" x14ac:dyDescent="0.3">
      <c r="A24" t="s">
        <v>49</v>
      </c>
      <c r="B24" t="str" cm="1">
        <f t="array" ref="B24">_xll.FDS(A24,"FG_COMPANY_NAME")</f>
        <v>Costco Wholesale Corporation</v>
      </c>
      <c r="C24" s="181">
        <f>INDEX('Seq- Sales'!BC:BC,MATCH(A24,'Seq- Sales'!A:A,0))/100</f>
        <v>0.48299999999999998</v>
      </c>
      <c r="D24" s="181">
        <f>INDEX('Seq - Profits'!BM:BM,MATCH(A24,'Seq - Profits'!A:A,0))/100</f>
        <v>0.38700000000000001</v>
      </c>
      <c r="E24" s="181">
        <f>INDEX('Seq - Margin'!AA:AA,MATCH(A24,'Seq - Margin'!A:A,0))/100</f>
        <v>0.35399999999999998</v>
      </c>
      <c r="F24" s="3">
        <f t="shared" si="0"/>
        <v>0.42674999999999996</v>
      </c>
      <c r="G24" s="23" cm="1">
        <f t="array" ref="G24">+_xlfn.PERCENTRANK.EXC(_xlfn._xlws.FILTER(F:F, ISNUMBER(F:F)),F24)</f>
        <v>0.41899999999999998</v>
      </c>
    </row>
    <row r="25" spans="1:7" x14ac:dyDescent="0.3">
      <c r="A25" t="s">
        <v>50</v>
      </c>
      <c r="B25" t="str" cm="1">
        <f t="array" ref="B25">_xll.FDS(A25,"FG_COMPANY_NAME")</f>
        <v>Home Depot, Inc.</v>
      </c>
      <c r="C25" s="181">
        <f>INDEX('Seq- Sales'!BC:BC,MATCH(A25,'Seq- Sales'!A:A,0))/100</f>
        <v>0.28999999999999998</v>
      </c>
      <c r="D25" s="181">
        <f>INDEX('Seq - Profits'!BM:BM,MATCH(A25,'Seq - Profits'!A:A,0))/100</f>
        <v>0.22500000000000001</v>
      </c>
      <c r="E25" s="181">
        <f>INDEX('Seq - Margin'!AA:AA,MATCH(A25,'Seq - Margin'!A:A,0))/100</f>
        <v>0.22500000000000001</v>
      </c>
      <c r="F25" s="3">
        <f t="shared" si="0"/>
        <v>0.25750000000000001</v>
      </c>
      <c r="G25" s="23" cm="1">
        <f t="array" ref="G25">+_xlfn.PERCENTRANK.EXC(_xlfn._xlws.FILTER(F:F, ISNUMBER(F:F)),F25)</f>
        <v>0.25800000000000001</v>
      </c>
    </row>
    <row r="26" spans="1:7" x14ac:dyDescent="0.3">
      <c r="A26" t="s">
        <v>51</v>
      </c>
      <c r="B26" t="str" cm="1">
        <f t="array" ref="B26">_xll.FDS(A26,"FG_COMPANY_NAME")</f>
        <v>Palantir Technologies Inc. Class A</v>
      </c>
      <c r="C26" s="181">
        <f>INDEX('Seq- Sales'!BC:BC,MATCH(A26,'Seq- Sales'!A:A,0))/100</f>
        <v>0.93500000000000005</v>
      </c>
      <c r="D26" s="181">
        <f>INDEX('Seq - Profits'!BM:BM,MATCH(A26,'Seq - Profits'!A:A,0))/100</f>
        <v>0.48299999999999998</v>
      </c>
      <c r="E26" s="181">
        <f>INDEX('Seq - Margin'!AA:AA,MATCH(A26,'Seq - Margin'!A:A,0))/100</f>
        <v>0.87</v>
      </c>
      <c r="F26" s="3">
        <f t="shared" si="0"/>
        <v>0.80575000000000008</v>
      </c>
      <c r="G26" s="23" cm="1">
        <f t="array" ref="G26">+_xlfn.PERCENTRANK.EXC(_xlfn._xlws.FILTER(F:F, ISNUMBER(F:F)),F26)</f>
        <v>0.93500000000000005</v>
      </c>
    </row>
    <row r="27" spans="1:7" x14ac:dyDescent="0.3">
      <c r="A27" t="s">
        <v>52</v>
      </c>
      <c r="B27" t="str" cm="1">
        <f t="array" ref="B27">_xll.FDS(A27,"FG_COMPANY_NAME")</f>
        <v>AbbVie, Inc.</v>
      </c>
      <c r="C27" s="181">
        <f>INDEX('Seq- Sales'!BC:BC,MATCH(A27,'Seq- Sales'!A:A,0))/100</f>
        <v>0.28999999999999998</v>
      </c>
      <c r="D27" s="181">
        <f>INDEX('Seq - Profits'!BM:BM,MATCH(A27,'Seq - Profits'!A:A,0))/100</f>
        <v>0.22500000000000001</v>
      </c>
      <c r="E27" s="181">
        <f>INDEX('Seq - Margin'!AA:AA,MATCH(A27,'Seq - Margin'!A:A,0))/100</f>
        <v>0.57999999999999996</v>
      </c>
      <c r="F27" s="3">
        <f t="shared" si="0"/>
        <v>0.34624999999999995</v>
      </c>
      <c r="G27" s="23" cm="1">
        <f t="array" ref="G27">+_xlfn.PERCENTRANK.EXC(_xlfn._xlws.FILTER(F:F, ISNUMBER(F:F)),F27)</f>
        <v>0.32200000000000001</v>
      </c>
    </row>
    <row r="28" spans="1:7" x14ac:dyDescent="0.3">
      <c r="A28" t="s">
        <v>53</v>
      </c>
      <c r="B28" t="str" cm="1">
        <f t="array" ref="B28">_xll.FDS(A28,"FG_COMPANY_NAME")</f>
        <v>Alibaba Group Holding Limited</v>
      </c>
      <c r="C28" s="181">
        <f>INDEX('Seq- Sales'!BC:BC,MATCH(A28,'Seq- Sales'!A:A,0))/100</f>
        <v>0.28999999999999998</v>
      </c>
      <c r="D28" s="181">
        <f>INDEX('Seq - Profits'!BM:BM,MATCH(A28,'Seq - Profits'!A:A,0))/100</f>
        <v>0.74099999999999999</v>
      </c>
      <c r="E28" s="181">
        <f>INDEX('Seq - Margin'!AA:AA,MATCH(A28,'Seq - Margin'!A:A,0))/100</f>
        <v>0.74099999999999999</v>
      </c>
      <c r="F28" s="3">
        <f t="shared" si="0"/>
        <v>0.51549999999999996</v>
      </c>
      <c r="G28" s="23" cm="1">
        <f t="array" ref="G28">+_xlfn.PERCENTRANK.EXC(_xlfn._xlws.FILTER(F:F, ISNUMBER(F:F)),F28)</f>
        <v>0.61199999999999999</v>
      </c>
    </row>
    <row r="29" spans="1:7" x14ac:dyDescent="0.3">
      <c r="A29" t="s">
        <v>54</v>
      </c>
      <c r="B29" t="str" cm="1">
        <f t="array" ref="B29">_xll.FDS(A29,"FG_COMPANY_NAME")</f>
        <v>Bank of America Corp</v>
      </c>
      <c r="C29" s="181">
        <f>INDEX('Seq- Sales'!BC:BC,MATCH(A29,'Seq- Sales'!A:A,0))/100</f>
        <v>3.2000000000000001E-2</v>
      </c>
      <c r="D29" s="181">
        <f>INDEX('Seq - Profits'!BM:BM,MATCH(A29,'Seq - Profits'!A:A,0))/100</f>
        <v>0.28999999999999998</v>
      </c>
      <c r="E29" s="181">
        <f>INDEX('Seq - Margin'!AA:AA,MATCH(A29,'Seq - Margin'!A:A,0))/100</f>
        <v>0.61199999999999999</v>
      </c>
      <c r="F29" s="3">
        <f t="shared" si="0"/>
        <v>0.24149999999999999</v>
      </c>
      <c r="G29" s="23" cm="1">
        <f t="array" ref="G29">+_xlfn.PERCENTRANK.EXC(_xlfn._xlws.FILTER(F:F, ISNUMBER(F:F)),F29)</f>
        <v>0.22500000000000001</v>
      </c>
    </row>
    <row r="30" spans="1:7" x14ac:dyDescent="0.3">
      <c r="A30" t="s">
        <v>55</v>
      </c>
      <c r="B30" t="str" cm="1">
        <f t="array" ref="B30">_xll.FDS(A30,"FG_COMPANY_NAME")</f>
        <v>Procter &amp; Gamble Company</v>
      </c>
      <c r="C30" s="181">
        <f>INDEX('Seq- Sales'!BC:BC,MATCH(A30,'Seq- Sales'!A:A,0))/100</f>
        <v>0.28999999999999998</v>
      </c>
      <c r="D30" s="181">
        <f>INDEX('Seq - Profits'!BM:BM,MATCH(A30,'Seq - Profits'!A:A,0))/100</f>
        <v>0.74099999999999999</v>
      </c>
      <c r="E30" s="181">
        <f>INDEX('Seq - Margin'!AA:AA,MATCH(A30,'Seq - Margin'!A:A,0))/100</f>
        <v>0.48299999999999998</v>
      </c>
      <c r="F30" s="3">
        <f t="shared" si="0"/>
        <v>0.45099999999999996</v>
      </c>
      <c r="G30" s="23" cm="1">
        <f t="array" ref="G30">+_xlfn.PERCENTRANK.EXC(_xlfn._xlws.FILTER(F:F, ISNUMBER(F:F)),F30)</f>
        <v>0.51600000000000001</v>
      </c>
    </row>
    <row r="31" spans="1:7" x14ac:dyDescent="0.3">
      <c r="A31" t="s">
        <v>56</v>
      </c>
      <c r="B31" t="str" cm="1">
        <f t="array" ref="B31">_xll.FDS(A31,"FG_COMPANY_NAME")</f>
        <v>Samsung Electronics Co., Ltd.</v>
      </c>
      <c r="C31" s="181">
        <f>INDEX('Seq- Sales'!BC:BC,MATCH(A31,'Seq- Sales'!A:A,0))/100</f>
        <v>3.2000000000000001E-2</v>
      </c>
      <c r="D31" s="181">
        <f>INDEX('Seq - Profits'!BM:BM,MATCH(A31,'Seq - Profits'!A:A,0))/100</f>
        <v>3.2000000000000001E-2</v>
      </c>
      <c r="E31" s="181">
        <f>INDEX('Seq - Margin'!AA:AA,MATCH(A31,'Seq - Margin'!A:A,0))/100</f>
        <v>0.129</v>
      </c>
      <c r="F31" s="3">
        <f t="shared" si="0"/>
        <v>5.6250000000000001E-2</v>
      </c>
      <c r="G31" s="23" cm="1">
        <f t="array" ref="G31">+_xlfn.PERCENTRANK.EXC(_xlfn._xlws.FILTER(F:F, ISNUMBER(F:F)),F31)</f>
        <v>6.4000000000000001E-2</v>
      </c>
    </row>
    <row r="32" spans="1:7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181">
        <f>INDEX('Seq- Sales'!BC:BC,MATCH(A32,'Seq- Sales'!A:A,0))/100</f>
        <v>0.28999999999999998</v>
      </c>
      <c r="D32" s="181">
        <f>INDEX('Seq - Profits'!BM:BM,MATCH(A32,'Seq - Profits'!A:A,0))/100</f>
        <v>0.28999999999999998</v>
      </c>
      <c r="E32" s="181">
        <f>INDEX('Seq - Margin'!AA:AA,MATCH(A32,'Seq - Margin'!A:A,0))/100</f>
        <v>0.54800000000000004</v>
      </c>
      <c r="F32" s="3">
        <f t="shared" si="0"/>
        <v>0.35449999999999998</v>
      </c>
      <c r="G32" s="23" cm="1">
        <f t="array" ref="G32">+_xlfn.PERCENTRANK.EXC(_xlfn._xlws.FILTER(F:F, ISNUMBER(F:F)),F32)</f>
        <v>0.35399999999999998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24" customWidth="1"/>
    <col min="30" max="30" width="9" style="24" bestFit="1" customWidth="1"/>
    <col min="31" max="33" width="10" style="24" bestFit="1" customWidth="1"/>
    <col min="34" max="34" width="9.77734375" style="24" bestFit="1" customWidth="1"/>
    <col min="35" max="35" width="8.77734375" style="24" bestFit="1" customWidth="1"/>
    <col min="36" max="36" width="9" style="24" bestFit="1" customWidth="1"/>
    <col min="38" max="39" width="10.5546875" style="24" bestFit="1" customWidth="1"/>
    <col min="40" max="40" width="10.44140625" style="24" bestFit="1" customWidth="1"/>
    <col min="41" max="41" width="10" style="24" bestFit="1" customWidth="1"/>
    <col min="48" max="48" width="12.21875" bestFit="1" customWidth="1"/>
    <col min="49" max="49" width="10.88671875" bestFit="1" customWidth="1"/>
  </cols>
  <sheetData>
    <row r="1" spans="1:55" x14ac:dyDescent="0.3">
      <c r="A1" s="69" t="s">
        <v>27</v>
      </c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92</v>
      </c>
      <c r="P1" s="70" t="s">
        <v>93</v>
      </c>
      <c r="Q1" s="70" t="s">
        <v>94</v>
      </c>
      <c r="R1" s="70" t="s">
        <v>95</v>
      </c>
      <c r="S1" s="70" t="s">
        <v>96</v>
      </c>
      <c r="T1" s="70" t="s">
        <v>97</v>
      </c>
      <c r="U1" s="70" t="s">
        <v>98</v>
      </c>
      <c r="V1" s="70" t="s">
        <v>99</v>
      </c>
      <c r="W1" s="70" t="s">
        <v>100</v>
      </c>
      <c r="X1" s="70" t="s">
        <v>101</v>
      </c>
      <c r="Y1" s="70" t="s">
        <v>102</v>
      </c>
      <c r="Z1" s="70" t="s">
        <v>103</v>
      </c>
      <c r="AA1" s="70" t="s">
        <v>104</v>
      </c>
      <c r="AB1" s="71" t="s">
        <v>92</v>
      </c>
      <c r="AC1" s="72" t="s">
        <v>93</v>
      </c>
      <c r="AD1" s="72" t="s">
        <v>94</v>
      </c>
      <c r="AE1" s="72" t="s">
        <v>95</v>
      </c>
      <c r="AF1" s="72" t="s">
        <v>96</v>
      </c>
      <c r="AG1" s="72" t="s">
        <v>97</v>
      </c>
      <c r="AH1" s="72" t="s">
        <v>98</v>
      </c>
      <c r="AI1" s="72" t="s">
        <v>99</v>
      </c>
      <c r="AJ1" s="73" t="s">
        <v>100</v>
      </c>
      <c r="AL1" s="213" t="s">
        <v>105</v>
      </c>
      <c r="AM1" s="213"/>
      <c r="AN1" s="213"/>
      <c r="AO1" s="213"/>
      <c r="AQ1" s="74" t="s">
        <v>106</v>
      </c>
      <c r="AR1" s="75" t="s">
        <v>107</v>
      </c>
      <c r="AT1" s="76" t="s">
        <v>23</v>
      </c>
      <c r="AV1" s="74" t="s">
        <v>108</v>
      </c>
      <c r="AW1" s="75" t="s">
        <v>109</v>
      </c>
      <c r="AX1" s="77" t="s">
        <v>23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214" t="s">
        <v>110</v>
      </c>
      <c r="AC2" s="214"/>
      <c r="AD2" s="214"/>
      <c r="AE2" s="214"/>
      <c r="AF2" s="214"/>
      <c r="AG2" s="214"/>
      <c r="AH2" s="214"/>
      <c r="AI2" s="214"/>
      <c r="AJ2" s="214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78"/>
      <c r="AZ2" s="79" t="s">
        <v>1</v>
      </c>
      <c r="BA2" s="80" t="s">
        <v>111</v>
      </c>
      <c r="BB2" s="80" t="s">
        <v>21</v>
      </c>
      <c r="BC2" s="81" t="s">
        <v>64</v>
      </c>
    </row>
    <row r="3" spans="1:55" x14ac:dyDescent="0.3">
      <c r="A3" t="s">
        <v>28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3">
        <f>O3/S3-1</f>
        <v>0.5560252996005326</v>
      </c>
      <c r="AC3" s="23">
        <f t="shared" ref="AC3:AJ18" si="2">P3/T3-1</f>
        <v>0.69182921210259551</v>
      </c>
      <c r="AD3" s="23">
        <f t="shared" si="2"/>
        <v>0.77944170474596208</v>
      </c>
      <c r="AE3" s="23">
        <f t="shared" si="2"/>
        <v>0.93609271523178816</v>
      </c>
      <c r="AF3" s="23">
        <f t="shared" si="2"/>
        <v>1.2240319834160065</v>
      </c>
      <c r="AG3" s="23">
        <f t="shared" si="2"/>
        <v>2.6212458286985538</v>
      </c>
      <c r="AH3" s="23">
        <f t="shared" si="2"/>
        <v>2.6527846636919516</v>
      </c>
      <c r="AI3" s="23">
        <f t="shared" si="2"/>
        <v>2.0551340414769852</v>
      </c>
      <c r="AJ3" s="23">
        <f t="shared" si="2"/>
        <v>1.0147673031026252</v>
      </c>
      <c r="AK3" s="5"/>
      <c r="AL3" s="23">
        <f>AB3-AF3</f>
        <v>-0.6680066838154739</v>
      </c>
      <c r="AM3" s="23">
        <f>AC3-AG3</f>
        <v>-1.9294166165959583</v>
      </c>
      <c r="AN3" s="23">
        <f>AD3-AH3</f>
        <v>-1.8733429589459896</v>
      </c>
      <c r="AO3" s="23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16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16">
        <f>SUMPRODUCT($AV$2:$AW$2,AV3:AW3)</f>
        <v>-0.25</v>
      </c>
      <c r="AZ3" s="16">
        <f>AT3+AX3</f>
        <v>0.5</v>
      </c>
      <c r="BA3" s="16">
        <f>COUNTIF(AL3:AO3, "&gt;0")</f>
        <v>0</v>
      </c>
      <c r="BB3" s="16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29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3">
        <f t="shared" ref="AB4:AJ32" si="4">O4/S4-1</f>
        <v>0.18097548163826538</v>
      </c>
      <c r="AC4" s="23">
        <f t="shared" si="2"/>
        <v>0.13269100197225914</v>
      </c>
      <c r="AD4" s="23">
        <f t="shared" si="2"/>
        <v>0.12273460174137374</v>
      </c>
      <c r="AE4" s="23">
        <f t="shared" si="2"/>
        <v>0.16044729904276589</v>
      </c>
      <c r="AF4" s="23">
        <f t="shared" si="2"/>
        <v>0.15195144957198026</v>
      </c>
      <c r="AG4" s="23">
        <f t="shared" si="2"/>
        <v>0.17028964943148495</v>
      </c>
      <c r="AH4" s="23">
        <f t="shared" si="2"/>
        <v>0.17580146738203117</v>
      </c>
      <c r="AI4" s="23">
        <f t="shared" si="2"/>
        <v>0.12758868361198683</v>
      </c>
      <c r="AJ4" s="23">
        <f t="shared" si="2"/>
        <v>8.3370288248336921E-2</v>
      </c>
      <c r="AK4" s="5"/>
      <c r="AL4" s="23">
        <f t="shared" ref="AL4:AO32" si="5">AB4-AF4</f>
        <v>2.9024032066285121E-2</v>
      </c>
      <c r="AM4" s="23">
        <f t="shared" si="5"/>
        <v>-3.7598647459225809E-2</v>
      </c>
      <c r="AN4" s="23">
        <f t="shared" si="5"/>
        <v>-5.3066865640657435E-2</v>
      </c>
      <c r="AO4" s="23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16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16">
        <f t="shared" ref="AX4:AX32" si="7">SUMPRODUCT($AV$2:$AW$2,AV4:AW4)</f>
        <v>0</v>
      </c>
      <c r="AZ4" s="16">
        <f t="shared" ref="AZ4:AZ32" si="8">AT4+AX4</f>
        <v>0.75</v>
      </c>
      <c r="BA4" s="16">
        <f t="shared" ref="BA4:BA32" si="9">COUNTIF(AL4:AO4, "&gt;0")</f>
        <v>2</v>
      </c>
      <c r="BB4" s="16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30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3">
        <f t="shared" si="4"/>
        <v>9.628455180293094E-2</v>
      </c>
      <c r="AC5" s="23">
        <f t="shared" si="2"/>
        <v>5.075314314678292E-2</v>
      </c>
      <c r="AD5" s="23">
        <f t="shared" si="2"/>
        <v>3.9514948776918191E-2</v>
      </c>
      <c r="AE5" s="23">
        <f t="shared" si="2"/>
        <v>6.0694093722764686E-2</v>
      </c>
      <c r="AF5" s="23">
        <f t="shared" si="2"/>
        <v>4.8657041211780383E-2</v>
      </c>
      <c r="AG5" s="23">
        <f t="shared" si="2"/>
        <v>-4.3053270909781061E-2</v>
      </c>
      <c r="AH5" s="23">
        <f t="shared" si="2"/>
        <v>2.0665107465387411E-2</v>
      </c>
      <c r="AI5" s="23">
        <f t="shared" si="2"/>
        <v>-7.1883389168682088E-3</v>
      </c>
      <c r="AJ5" s="23">
        <f t="shared" si="2"/>
        <v>-1.4006919080509661E-2</v>
      </c>
      <c r="AK5" s="5"/>
      <c r="AL5" s="23">
        <f t="shared" si="5"/>
        <v>4.7627510591150557E-2</v>
      </c>
      <c r="AM5" s="23">
        <f t="shared" si="5"/>
        <v>9.380641405656398E-2</v>
      </c>
      <c r="AN5" s="23">
        <f t="shared" si="5"/>
        <v>1.8849841311530779E-2</v>
      </c>
      <c r="AO5" s="23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16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16">
        <f t="shared" si="7"/>
        <v>0</v>
      </c>
      <c r="AZ5" s="16">
        <f t="shared" si="8"/>
        <v>0</v>
      </c>
      <c r="BA5" s="16">
        <f t="shared" si="9"/>
        <v>4</v>
      </c>
      <c r="BB5" s="16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31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3">
        <f t="shared" si="4"/>
        <v>0.1405954631379962</v>
      </c>
      <c r="AC6" s="23">
        <f t="shared" si="2"/>
        <v>0.1181478121465942</v>
      </c>
      <c r="AD6" s="23">
        <f t="shared" si="2"/>
        <v>0.11941736304549666</v>
      </c>
      <c r="AE6" s="23">
        <f t="shared" si="2"/>
        <v>0.15068975408767304</v>
      </c>
      <c r="AF6" s="23">
        <f t="shared" si="2"/>
        <v>0.13458445040214473</v>
      </c>
      <c r="AG6" s="23">
        <f t="shared" si="2"/>
        <v>0.15442663873864837</v>
      </c>
      <c r="AH6" s="23">
        <f t="shared" si="2"/>
        <v>0.14302391912866974</v>
      </c>
      <c r="AI6" s="23">
        <f t="shared" si="2"/>
        <v>0.1203728050953925</v>
      </c>
      <c r="AJ6" s="23">
        <f t="shared" si="2"/>
        <v>7.6339292155420013E-2</v>
      </c>
      <c r="AK6" s="5"/>
      <c r="AL6" s="23">
        <f t="shared" si="5"/>
        <v>6.0110127358514731E-3</v>
      </c>
      <c r="AM6" s="23">
        <f t="shared" si="5"/>
        <v>-3.627882659205417E-2</v>
      </c>
      <c r="AN6" s="23">
        <f t="shared" si="5"/>
        <v>-2.360655608317308E-2</v>
      </c>
      <c r="AO6" s="23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16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16">
        <f t="shared" si="7"/>
        <v>0</v>
      </c>
      <c r="AZ6" s="16">
        <f t="shared" si="8"/>
        <v>0</v>
      </c>
      <c r="BA6" s="16">
        <f t="shared" si="9"/>
        <v>2</v>
      </c>
      <c r="BB6" s="16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32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3">
        <f t="shared" si="4"/>
        <v>0.13329774221669588</v>
      </c>
      <c r="AC7" s="23">
        <f t="shared" si="2"/>
        <v>8.6202926461660834E-2</v>
      </c>
      <c r="AD7" s="23">
        <f t="shared" si="2"/>
        <v>0.10491230341078239</v>
      </c>
      <c r="AE7" s="23">
        <f t="shared" si="2"/>
        <v>0.11038348371225104</v>
      </c>
      <c r="AF7" s="23">
        <f t="shared" si="2"/>
        <v>0.10115862869559389</v>
      </c>
      <c r="AG7" s="23">
        <f t="shared" si="2"/>
        <v>0.12527677884388888</v>
      </c>
      <c r="AH7" s="23">
        <f t="shared" si="2"/>
        <v>0.13911825420230017</v>
      </c>
      <c r="AI7" s="23">
        <f t="shared" si="2"/>
        <v>0.125742519728405</v>
      </c>
      <c r="AJ7" s="23">
        <f t="shared" si="2"/>
        <v>0.10845967302901816</v>
      </c>
      <c r="AK7" s="5"/>
      <c r="AL7" s="23">
        <f t="shared" si="5"/>
        <v>3.2139113521101992E-2</v>
      </c>
      <c r="AM7" s="23">
        <f t="shared" si="5"/>
        <v>-3.9073852382228047E-2</v>
      </c>
      <c r="AN7" s="23">
        <f t="shared" si="5"/>
        <v>-3.4205950791517781E-2</v>
      </c>
      <c r="AO7" s="23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16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16">
        <f t="shared" si="7"/>
        <v>0</v>
      </c>
      <c r="AZ7" s="16">
        <f t="shared" si="8"/>
        <v>0</v>
      </c>
      <c r="BA7" s="16">
        <f t="shared" si="9"/>
        <v>1</v>
      </c>
      <c r="BB7" s="16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33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3">
        <f t="shared" si="4"/>
        <v>0.2203182374541004</v>
      </c>
      <c r="AC8" s="23">
        <f t="shared" si="2"/>
        <v>0.20156963241771453</v>
      </c>
      <c r="AD8" s="23">
        <f t="shared" si="2"/>
        <v>0.24705292199648854</v>
      </c>
      <c r="AE8" s="23">
        <f t="shared" si="2"/>
        <v>0.51199569661108124</v>
      </c>
      <c r="AF8" s="23">
        <f t="shared" si="2"/>
        <v>0.47273546642631814</v>
      </c>
      <c r="AG8" s="23">
        <f t="shared" si="2"/>
        <v>0.42986373525707089</v>
      </c>
      <c r="AH8" s="23">
        <f t="shared" si="2"/>
        <v>0.34167134043746494</v>
      </c>
      <c r="AI8" s="23">
        <f t="shared" si="2"/>
        <v>4.0873460246360516E-2</v>
      </c>
      <c r="AJ8" s="23">
        <f t="shared" si="2"/>
        <v>4.8676748582230589E-2</v>
      </c>
      <c r="AK8" s="5"/>
      <c r="AL8" s="23">
        <f t="shared" si="5"/>
        <v>-0.25241722897221774</v>
      </c>
      <c r="AM8" s="23">
        <f t="shared" si="5"/>
        <v>-0.22829410283935636</v>
      </c>
      <c r="AN8" s="23">
        <f t="shared" si="5"/>
        <v>-9.4618418440976404E-2</v>
      </c>
      <c r="AO8" s="23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16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16">
        <f t="shared" si="7"/>
        <v>-0.25</v>
      </c>
      <c r="AZ8" s="16">
        <f t="shared" si="8"/>
        <v>0.5</v>
      </c>
      <c r="BA8" s="16">
        <f t="shared" si="9"/>
        <v>1</v>
      </c>
      <c r="BB8" s="16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34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3">
        <f t="shared" si="4"/>
        <v>0.21614496685521223</v>
      </c>
      <c r="AC9" s="23">
        <f t="shared" si="2"/>
        <v>0.16071869428062002</v>
      </c>
      <c r="AD9" s="23">
        <f t="shared" si="2"/>
        <v>0.20627757971628724</v>
      </c>
      <c r="AE9" s="23">
        <f t="shared" si="2"/>
        <v>0.18868974404029748</v>
      </c>
      <c r="AF9" s="23">
        <f t="shared" si="2"/>
        <v>0.2210069064658271</v>
      </c>
      <c r="AG9" s="23">
        <f t="shared" si="2"/>
        <v>0.27264793157619138</v>
      </c>
      <c r="AH9" s="23">
        <f t="shared" si="2"/>
        <v>0.24703870666873939</v>
      </c>
      <c r="AI9" s="23">
        <f t="shared" si="2"/>
        <v>0.23208486685429741</v>
      </c>
      <c r="AJ9" s="23">
        <f t="shared" si="2"/>
        <v>0.11022829782804799</v>
      </c>
      <c r="AK9" s="5"/>
      <c r="AL9" s="23">
        <f t="shared" si="5"/>
        <v>-4.8619396106148738E-3</v>
      </c>
      <c r="AM9" s="23">
        <f t="shared" si="5"/>
        <v>-0.11192923729557136</v>
      </c>
      <c r="AN9" s="23">
        <f t="shared" si="5"/>
        <v>-4.0761126952452154E-2</v>
      </c>
      <c r="AO9" s="23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16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16">
        <f t="shared" si="7"/>
        <v>-0.25</v>
      </c>
      <c r="AZ9" s="16">
        <f t="shared" si="8"/>
        <v>0.5</v>
      </c>
      <c r="BA9" s="16">
        <f t="shared" si="9"/>
        <v>0</v>
      </c>
      <c r="BB9" s="16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35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3">
        <f t="shared" si="4"/>
        <v>-0.13486510090074388</v>
      </c>
      <c r="AC10" s="23">
        <f t="shared" si="2"/>
        <v>-1.8807939759779124E-2</v>
      </c>
      <c r="AD10" s="23">
        <f t="shared" si="2"/>
        <v>-6.6834027525272899E-2</v>
      </c>
      <c r="AE10" s="23">
        <f t="shared" si="2"/>
        <v>-4.9720310470717011E-2</v>
      </c>
      <c r="AF10" s="23">
        <f t="shared" si="2"/>
        <v>4.9725864230300898E-2</v>
      </c>
      <c r="AG10" s="23">
        <f t="shared" si="2"/>
        <v>-4.7813010375505893E-2</v>
      </c>
      <c r="AH10" s="23">
        <f t="shared" si="2"/>
        <v>-5.7230770493956862E-2</v>
      </c>
      <c r="AI10" s="23">
        <f t="shared" si="2"/>
        <v>-0.20360461612385672</v>
      </c>
      <c r="AJ10" s="23">
        <f t="shared" si="2"/>
        <v>-0.30854924557315</v>
      </c>
      <c r="AK10" s="5"/>
      <c r="AL10" s="23">
        <f t="shared" si="5"/>
        <v>-0.18459096513104478</v>
      </c>
      <c r="AM10" s="23">
        <f t="shared" si="5"/>
        <v>2.9005070615726769E-2</v>
      </c>
      <c r="AN10" s="23">
        <f t="shared" si="5"/>
        <v>-9.603257031316037E-3</v>
      </c>
      <c r="AO10" s="23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16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16">
        <f t="shared" si="7"/>
        <v>-1</v>
      </c>
      <c r="AZ10" s="16">
        <f t="shared" si="8"/>
        <v>-1</v>
      </c>
      <c r="BA10" s="16">
        <f t="shared" si="9"/>
        <v>2</v>
      </c>
      <c r="BB10" s="16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36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3">
        <f t="shared" si="4"/>
        <v>-0.1178039215686274</v>
      </c>
      <c r="AC11" s="23">
        <f t="shared" si="2"/>
        <v>-9.2296136331627587E-2</v>
      </c>
      <c r="AD11" s="23">
        <f t="shared" si="2"/>
        <v>2.1456669448086885E-2</v>
      </c>
      <c r="AE11" s="23">
        <f t="shared" si="2"/>
        <v>7.8458244111349051E-2</v>
      </c>
      <c r="AF11" s="23">
        <f t="shared" si="2"/>
        <v>2.2987122397400306E-2</v>
      </c>
      <c r="AG11" s="23">
        <f t="shared" si="2"/>
        <v>-8.6930429936988296E-2</v>
      </c>
      <c r="AH11" s="23">
        <f t="shared" si="2"/>
        <v>3.4912410560078877E-2</v>
      </c>
      <c r="AI11" s="23">
        <f t="shared" si="2"/>
        <v>8.8375128181224838E-2</v>
      </c>
      <c r="AJ11" s="23">
        <f t="shared" si="2"/>
        <v>0.47200897602456604</v>
      </c>
      <c r="AK11" s="5"/>
      <c r="AL11" s="23">
        <f t="shared" si="5"/>
        <v>-0.14079104396602771</v>
      </c>
      <c r="AM11" s="23">
        <f t="shared" si="5"/>
        <v>-5.3657063946392913E-3</v>
      </c>
      <c r="AN11" s="23">
        <f t="shared" si="5"/>
        <v>-1.3455741111991992E-2</v>
      </c>
      <c r="AO11" s="23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16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16">
        <f t="shared" si="7"/>
        <v>-1</v>
      </c>
      <c r="AZ11" s="16">
        <f t="shared" si="8"/>
        <v>-1</v>
      </c>
      <c r="BA11" s="16">
        <f t="shared" si="9"/>
        <v>0</v>
      </c>
      <c r="BB11" s="16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37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3">
        <f t="shared" si="4"/>
        <v>0.38645546999655789</v>
      </c>
      <c r="AC12" s="23">
        <f t="shared" si="2"/>
        <v>0.41611722950107799</v>
      </c>
      <c r="AD12" s="23">
        <f t="shared" si="2"/>
        <v>0.38836309415596326</v>
      </c>
      <c r="AE12" s="23">
        <f t="shared" si="2"/>
        <v>0.38951275899220938</v>
      </c>
      <c r="AF12" s="23">
        <f t="shared" si="2"/>
        <v>0.40069133294457293</v>
      </c>
      <c r="AG12" s="23">
        <f t="shared" si="2"/>
        <v>0.16517062884163436</v>
      </c>
      <c r="AH12" s="23">
        <f t="shared" si="2"/>
        <v>-4.8151024018006083E-6</v>
      </c>
      <c r="AI12" s="23">
        <f t="shared" si="2"/>
        <v>-0.10831080650986358</v>
      </c>
      <c r="AJ12" s="23">
        <f t="shared" si="2"/>
        <v>-9.9785586874687859E-2</v>
      </c>
      <c r="AK12" s="5"/>
      <c r="AL12" s="23">
        <f t="shared" si="5"/>
        <v>-1.4235862948015043E-2</v>
      </c>
      <c r="AM12" s="23">
        <f t="shared" si="5"/>
        <v>0.25094660065944363</v>
      </c>
      <c r="AN12" s="23">
        <f t="shared" si="5"/>
        <v>0.38836790925836506</v>
      </c>
      <c r="AO12" s="23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16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16">
        <f t="shared" si="7"/>
        <v>-0.25</v>
      </c>
      <c r="AZ12" s="16">
        <f t="shared" si="8"/>
        <v>0.5</v>
      </c>
      <c r="BA12" s="16">
        <f t="shared" si="9"/>
        <v>3</v>
      </c>
      <c r="BB12" s="16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38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3">
        <f t="shared" si="4"/>
        <v>-1.2151239148772586E-2</v>
      </c>
      <c r="AC13" s="23">
        <f t="shared" si="2"/>
        <v>-1.6023322836573595E-3</v>
      </c>
      <c r="AD13" s="23">
        <f t="shared" si="2"/>
        <v>1.6492460589444757E-2</v>
      </c>
      <c r="AE13" s="23">
        <f t="shared" si="2"/>
        <v>-2.3066194614311808E-3</v>
      </c>
      <c r="AF13" s="23">
        <f t="shared" si="2"/>
        <v>1.2432029231484343E-2</v>
      </c>
      <c r="AG13" s="23">
        <f t="shared" si="2"/>
        <v>5.2416474418277792E-2</v>
      </c>
      <c r="AH13" s="23">
        <f t="shared" si="2"/>
        <v>0.19602418280561529</v>
      </c>
      <c r="AI13" s="23">
        <f t="shared" si="2"/>
        <v>0.21203058358472893</v>
      </c>
      <c r="AJ13" s="23">
        <f t="shared" si="2"/>
        <v>0.21393420033857824</v>
      </c>
      <c r="AK13" s="5"/>
      <c r="AL13" s="23">
        <f t="shared" si="5"/>
        <v>-2.4583268380256929E-2</v>
      </c>
      <c r="AM13" s="23">
        <f t="shared" si="5"/>
        <v>-5.4018806701935151E-2</v>
      </c>
      <c r="AN13" s="23">
        <f t="shared" si="5"/>
        <v>-0.17953172221617053</v>
      </c>
      <c r="AO13" s="23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16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16">
        <f t="shared" si="7"/>
        <v>-1</v>
      </c>
      <c r="AZ13" s="16">
        <f t="shared" si="8"/>
        <v>-1</v>
      </c>
      <c r="BA13" s="16">
        <f t="shared" si="9"/>
        <v>0</v>
      </c>
      <c r="BB13" s="16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39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3">
        <f t="shared" si="4"/>
        <v>0.12166528894566775</v>
      </c>
      <c r="AC14" s="23">
        <f t="shared" si="2"/>
        <v>0.11310982011618953</v>
      </c>
      <c r="AD14" s="23">
        <f t="shared" si="2"/>
        <v>6.4006024096385561E-2</v>
      </c>
      <c r="AE14" s="23">
        <f t="shared" si="2"/>
        <v>8.6392087164824938E-2</v>
      </c>
      <c r="AF14" s="23">
        <f t="shared" si="2"/>
        <v>6.857785272625061E-2</v>
      </c>
      <c r="AG14" s="23">
        <f t="shared" si="2"/>
        <v>3.2521500325215058E-2</v>
      </c>
      <c r="AH14" s="23">
        <f t="shared" si="2"/>
        <v>7.114050653331172E-2</v>
      </c>
      <c r="AI14" s="23">
        <f t="shared" si="2"/>
        <v>5.425661914460278E-2</v>
      </c>
      <c r="AJ14" s="23">
        <f t="shared" si="2"/>
        <v>8.8073394495412849E-2</v>
      </c>
      <c r="AK14" s="5"/>
      <c r="AL14" s="23">
        <f t="shared" si="5"/>
        <v>5.3087436219417139E-2</v>
      </c>
      <c r="AM14" s="23">
        <f t="shared" si="5"/>
        <v>8.0588319790974472E-2</v>
      </c>
      <c r="AN14" s="23">
        <f t="shared" si="5"/>
        <v>-7.1344824369261595E-3</v>
      </c>
      <c r="AO14" s="23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16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16">
        <f t="shared" si="7"/>
        <v>0</v>
      </c>
      <c r="AZ14" s="16">
        <f t="shared" si="8"/>
        <v>0.25</v>
      </c>
      <c r="BA14" s="16">
        <f t="shared" si="9"/>
        <v>3</v>
      </c>
      <c r="BB14" s="16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40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3">
        <f t="shared" si="4"/>
        <v>-8.0494581462412618E-2</v>
      </c>
      <c r="AC15" s="23">
        <f t="shared" si="2"/>
        <v>3.3709386281588483E-2</v>
      </c>
      <c r="AD15" s="23">
        <f t="shared" si="2"/>
        <v>0.11999243248356439</v>
      </c>
      <c r="AE15" s="23">
        <f t="shared" si="2"/>
        <v>0.11214097539034884</v>
      </c>
      <c r="AF15" s="23">
        <f t="shared" si="2"/>
        <v>0.23859151254199684</v>
      </c>
      <c r="AG15" s="23">
        <f t="shared" si="2"/>
        <v>0.220331516052646</v>
      </c>
      <c r="AH15" s="23">
        <f t="shared" si="2"/>
        <v>0.34363547778931092</v>
      </c>
      <c r="AI15" s="23">
        <f t="shared" si="2"/>
        <v>0.51166800223404008</v>
      </c>
      <c r="AJ15" s="23">
        <f t="shared" si="2"/>
        <v>0.73753117206982544</v>
      </c>
      <c r="AK15" s="5"/>
      <c r="AL15" s="23">
        <f t="shared" si="5"/>
        <v>-0.31908609400440946</v>
      </c>
      <c r="AM15" s="23">
        <f t="shared" si="5"/>
        <v>-0.18662212977105752</v>
      </c>
      <c r="AN15" s="23">
        <f t="shared" si="5"/>
        <v>-0.22364304530574652</v>
      </c>
      <c r="AO15" s="23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16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16">
        <f t="shared" si="7"/>
        <v>-1</v>
      </c>
      <c r="AZ15" s="16">
        <f t="shared" si="8"/>
        <v>-1</v>
      </c>
      <c r="BA15" s="16">
        <f t="shared" si="9"/>
        <v>0</v>
      </c>
      <c r="BB15" s="16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41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3">
        <f t="shared" si="4"/>
        <v>4.7639294888829786E-2</v>
      </c>
      <c r="AC16" s="23">
        <f t="shared" si="2"/>
        <v>2.5391931049855154E-2</v>
      </c>
      <c r="AD16" s="23">
        <f t="shared" si="2"/>
        <v>4.1329273075414674E-2</v>
      </c>
      <c r="AE16" s="23">
        <f t="shared" si="2"/>
        <v>5.4625506828188453E-2</v>
      </c>
      <c r="AF16" s="23">
        <f t="shared" si="2"/>
        <v>4.765764205107903E-2</v>
      </c>
      <c r="AG16" s="23">
        <f t="shared" si="2"/>
        <v>6.045265625307783E-2</v>
      </c>
      <c r="AH16" s="23">
        <f t="shared" si="2"/>
        <v>5.6934555739783566E-2</v>
      </c>
      <c r="AI16" s="23">
        <f t="shared" si="2"/>
        <v>5.2292671435021809E-2</v>
      </c>
      <c r="AJ16" s="23">
        <f t="shared" si="2"/>
        <v>5.7392760648702357E-2</v>
      </c>
      <c r="AK16" s="5"/>
      <c r="AL16" s="23">
        <f t="shared" si="5"/>
        <v>-1.8347162249243709E-5</v>
      </c>
      <c r="AM16" s="23">
        <f t="shared" si="5"/>
        <v>-3.5060725203222676E-2</v>
      </c>
      <c r="AN16" s="23">
        <f t="shared" si="5"/>
        <v>-1.5605282664368891E-2</v>
      </c>
      <c r="AO16" s="23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16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16">
        <f t="shared" si="7"/>
        <v>-1</v>
      </c>
      <c r="AZ16" s="16">
        <f t="shared" si="8"/>
        <v>-1</v>
      </c>
      <c r="BA16" s="16">
        <f t="shared" si="9"/>
        <v>1</v>
      </c>
      <c r="BB16" s="16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42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3">
        <f t="shared" si="4"/>
        <v>0.14475282521691057</v>
      </c>
      <c r="AC17" s="23">
        <f t="shared" si="2"/>
        <v>0.10917583259141783</v>
      </c>
      <c r="AD17" s="23">
        <f t="shared" si="2"/>
        <v>0.11159116350249021</v>
      </c>
      <c r="AE17" s="23">
        <f t="shared" si="2"/>
        <v>8.9764499439515255E-2</v>
      </c>
      <c r="AF17" s="23">
        <f t="shared" si="2"/>
        <v>4.3844731830150474E-2</v>
      </c>
      <c r="AG17" s="23">
        <f t="shared" si="2"/>
        <v>9.9085910657987775E-3</v>
      </c>
      <c r="AH17" s="23">
        <f t="shared" si="2"/>
        <v>5.3002764746651554E-2</v>
      </c>
      <c r="AI17" s="23">
        <f t="shared" si="2"/>
        <v>4.0600223974195826E-2</v>
      </c>
      <c r="AJ17" s="23">
        <f t="shared" si="2"/>
        <v>4.7657572707885842E-2</v>
      </c>
      <c r="AK17" s="5"/>
      <c r="AL17" s="23">
        <f t="shared" si="5"/>
        <v>0.1009080933867601</v>
      </c>
      <c r="AM17" s="23">
        <f t="shared" si="5"/>
        <v>9.9267241525619054E-2</v>
      </c>
      <c r="AN17" s="23">
        <f t="shared" si="5"/>
        <v>5.8588398755838655E-2</v>
      </c>
      <c r="AO17" s="23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16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16">
        <f t="shared" si="7"/>
        <v>0</v>
      </c>
      <c r="AZ17" s="16">
        <f t="shared" si="8"/>
        <v>0.25</v>
      </c>
      <c r="BA17" s="16">
        <f t="shared" si="9"/>
        <v>4</v>
      </c>
      <c r="BB17" s="16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43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3">
        <f t="shared" si="4"/>
        <v>0.3764465442191316</v>
      </c>
      <c r="AC18" s="23">
        <f t="shared" si="2"/>
        <v>0.45169936131386867</v>
      </c>
      <c r="AD18" s="23">
        <f t="shared" si="2"/>
        <v>0.44683216798169645</v>
      </c>
      <c r="AE18" s="23">
        <f t="shared" si="2"/>
        <v>0.20429326427052397</v>
      </c>
      <c r="AF18" s="23">
        <f t="shared" si="2"/>
        <v>0.35980077236799346</v>
      </c>
      <c r="AG18" s="23">
        <f t="shared" si="2"/>
        <v>0.25977011494252866</v>
      </c>
      <c r="AH18" s="23">
        <f t="shared" si="2"/>
        <v>0.28097181516886249</v>
      </c>
      <c r="AI18" s="23">
        <f t="shared" si="2"/>
        <v>0.36835887979716486</v>
      </c>
      <c r="AJ18" s="23">
        <f t="shared" si="2"/>
        <v>0.28114981504315661</v>
      </c>
      <c r="AK18" s="5"/>
      <c r="AL18" s="23">
        <f t="shared" si="5"/>
        <v>1.6645771851138136E-2</v>
      </c>
      <c r="AM18" s="23">
        <f t="shared" si="5"/>
        <v>0.19192924637134001</v>
      </c>
      <c r="AN18" s="23">
        <f t="shared" si="5"/>
        <v>0.16586035281283396</v>
      </c>
      <c r="AO18" s="23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16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16">
        <f t="shared" si="7"/>
        <v>0</v>
      </c>
      <c r="AZ18" s="16">
        <f t="shared" si="8"/>
        <v>0.75</v>
      </c>
      <c r="BA18" s="16">
        <f t="shared" si="9"/>
        <v>3</v>
      </c>
      <c r="BB18" s="16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44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3">
        <f t="shared" si="4"/>
        <v>0.14292134831460679</v>
      </c>
      <c r="AC19" s="23">
        <f t="shared" si="4"/>
        <v>9.3333333333333268E-2</v>
      </c>
      <c r="AD19" s="23">
        <f t="shared" si="4"/>
        <v>0.10145934676858936</v>
      </c>
      <c r="AE19" s="23">
        <f t="shared" si="4"/>
        <v>0.11708676965965847</v>
      </c>
      <c r="AF19" s="23">
        <f t="shared" si="4"/>
        <v>9.5654314908285132E-2</v>
      </c>
      <c r="AG19" s="23">
        <f t="shared" si="4"/>
        <v>9.8935504070131408E-2</v>
      </c>
      <c r="AH19" s="23">
        <f t="shared" si="4"/>
        <v>8.7953629032258007E-2</v>
      </c>
      <c r="AI19" s="23">
        <f t="shared" si="4"/>
        <v>0.1055605496340053</v>
      </c>
      <c r="AJ19" s="23">
        <f t="shared" si="4"/>
        <v>0.11656357388316141</v>
      </c>
      <c r="AK19" s="5"/>
      <c r="AL19" s="23">
        <f t="shared" si="5"/>
        <v>4.7267033406321657E-2</v>
      </c>
      <c r="AM19" s="23">
        <f t="shared" si="5"/>
        <v>-5.6021707367981399E-3</v>
      </c>
      <c r="AN19" s="23">
        <f t="shared" si="5"/>
        <v>1.3505717736331357E-2</v>
      </c>
      <c r="AO19" s="23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16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16">
        <f t="shared" si="7"/>
        <v>0</v>
      </c>
      <c r="AZ19" s="16">
        <f t="shared" si="8"/>
        <v>0</v>
      </c>
      <c r="BA19" s="16">
        <f t="shared" si="9"/>
        <v>3</v>
      </c>
      <c r="BB19" s="16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45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3">
        <f t="shared" si="4"/>
        <v>0.17174475423972413</v>
      </c>
      <c r="AC20" s="23">
        <f t="shared" si="4"/>
        <v>0.14076523382144535</v>
      </c>
      <c r="AD20" s="23">
        <f t="shared" si="4"/>
        <v>0.14161452769723781</v>
      </c>
      <c r="AE20" s="23">
        <f t="shared" si="4"/>
        <v>0.12624178511386219</v>
      </c>
      <c r="AF20" s="23">
        <f t="shared" si="4"/>
        <v>0.10849131750836394</v>
      </c>
      <c r="AG20" s="23">
        <f t="shared" si="4"/>
        <v>0.10375391032325343</v>
      </c>
      <c r="AH20" s="23">
        <f t="shared" si="4"/>
        <v>0.12691315563198624</v>
      </c>
      <c r="AI20" s="23">
        <f t="shared" si="4"/>
        <v>0.13791304347826094</v>
      </c>
      <c r="AJ20" s="23">
        <f t="shared" si="4"/>
        <v>0.14210334788937407</v>
      </c>
      <c r="AK20" s="5"/>
      <c r="AL20" s="23">
        <f t="shared" si="5"/>
        <v>6.3253436731360191E-2</v>
      </c>
      <c r="AM20" s="23">
        <f t="shared" si="5"/>
        <v>3.7011323498191917E-2</v>
      </c>
      <c r="AN20" s="23">
        <f t="shared" si="5"/>
        <v>1.4701372065251572E-2</v>
      </c>
      <c r="AO20" s="23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16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16">
        <f t="shared" si="7"/>
        <v>0</v>
      </c>
      <c r="AZ20" s="16">
        <f t="shared" si="8"/>
        <v>1</v>
      </c>
      <c r="BA20" s="16">
        <f t="shared" si="9"/>
        <v>3</v>
      </c>
      <c r="BB20" s="16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46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3">
        <f t="shared" si="4"/>
        <v>0.16696834949452599</v>
      </c>
      <c r="AC21" s="23">
        <f t="shared" si="4"/>
        <v>0.10619887843127462</v>
      </c>
      <c r="AD21" s="23">
        <f t="shared" si="4"/>
        <v>0.1539622940565446</v>
      </c>
      <c r="AE21" s="23">
        <f t="shared" si="4"/>
        <v>0.14456789938452319</v>
      </c>
      <c r="AF21" s="23">
        <f t="shared" si="4"/>
        <v>0.16351029478456947</v>
      </c>
      <c r="AG21" s="23">
        <f t="shared" si="4"/>
        <v>0.14950408031461859</v>
      </c>
      <c r="AH21" s="23">
        <f t="shared" si="4"/>
        <v>0.12490644166563847</v>
      </c>
      <c r="AI21" s="23">
        <f t="shared" si="4"/>
        <v>7.773289783257753E-2</v>
      </c>
      <c r="AJ21" s="23">
        <f t="shared" si="4"/>
        <v>2.7246694882813394E-2</v>
      </c>
      <c r="AK21" s="5"/>
      <c r="AL21" s="23">
        <f t="shared" si="5"/>
        <v>3.4580547099565262E-3</v>
      </c>
      <c r="AM21" s="23">
        <f t="shared" si="5"/>
        <v>-4.3305201883343969E-2</v>
      </c>
      <c r="AN21" s="23">
        <f t="shared" si="5"/>
        <v>2.9055852390906134E-2</v>
      </c>
      <c r="AO21" s="23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16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16">
        <f t="shared" si="7"/>
        <v>0</v>
      </c>
      <c r="AZ21" s="16">
        <f t="shared" si="8"/>
        <v>0.75</v>
      </c>
      <c r="BA21" s="16">
        <f t="shared" si="9"/>
        <v>3</v>
      </c>
      <c r="BB21" s="16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47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3">
        <f t="shared" si="4"/>
        <v>-0.12351119448545322</v>
      </c>
      <c r="AC22" s="23">
        <f t="shared" si="4"/>
        <v>-2.0196298166323956E-3</v>
      </c>
      <c r="AD22" s="23">
        <f t="shared" si="4"/>
        <v>1.0888436926434819E-2</v>
      </c>
      <c r="AE22" s="23">
        <f t="shared" si="4"/>
        <v>-2.8085562213369886E-2</v>
      </c>
      <c r="AF22" s="23">
        <f t="shared" si="4"/>
        <v>0.11963262617600634</v>
      </c>
      <c r="AG22" s="23">
        <f t="shared" si="4"/>
        <v>-2.1568084055281767E-2</v>
      </c>
      <c r="AH22" s="23">
        <f t="shared" si="4"/>
        <v>-0.12279709325094645</v>
      </c>
      <c r="AI22" s="23">
        <f t="shared" si="4"/>
        <v>-0.15106993662792345</v>
      </c>
      <c r="AJ22" s="23">
        <f t="shared" si="4"/>
        <v>-0.28590319316991786</v>
      </c>
      <c r="AK22" s="5"/>
      <c r="AL22" s="23">
        <f t="shared" si="5"/>
        <v>-0.24314382066145956</v>
      </c>
      <c r="AM22" s="23">
        <f t="shared" si="5"/>
        <v>1.9548454238649371E-2</v>
      </c>
      <c r="AN22" s="23">
        <f t="shared" si="5"/>
        <v>0.13368553017738127</v>
      </c>
      <c r="AO22" s="23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16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16">
        <f t="shared" si="7"/>
        <v>-1</v>
      </c>
      <c r="AZ22" s="16">
        <f t="shared" si="8"/>
        <v>-1</v>
      </c>
      <c r="BA22" s="16">
        <f t="shared" si="9"/>
        <v>3</v>
      </c>
      <c r="BB22" s="16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48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3">
        <f t="shared" si="4"/>
        <v>5.759978617248751E-2</v>
      </c>
      <c r="AC23" s="23">
        <f t="shared" si="4"/>
        <v>2.3945374614161352E-2</v>
      </c>
      <c r="AD23" s="23">
        <f t="shared" si="4"/>
        <v>5.2732457575615843E-2</v>
      </c>
      <c r="AE23" s="23">
        <f t="shared" si="4"/>
        <v>5.270555165144053E-2</v>
      </c>
      <c r="AF23" s="23">
        <f t="shared" si="4"/>
        <v>4.244450636203223E-2</v>
      </c>
      <c r="AG23" s="23">
        <f t="shared" si="4"/>
        <v>2.3944066660281482E-2</v>
      </c>
      <c r="AH23" s="23">
        <f t="shared" si="4"/>
        <v>7.1854487147366752E-2</v>
      </c>
      <c r="AI23" s="23">
        <f t="shared" si="4"/>
        <v>6.6396882494004883E-2</v>
      </c>
      <c r="AJ23" s="23">
        <f t="shared" si="4"/>
        <v>-0.10413113117277528</v>
      </c>
      <c r="AK23" s="5"/>
      <c r="AL23" s="23">
        <f t="shared" si="5"/>
        <v>1.515527981045528E-2</v>
      </c>
      <c r="AM23" s="23">
        <f t="shared" si="5"/>
        <v>1.3079538798699275E-6</v>
      </c>
      <c r="AN23" s="23">
        <f t="shared" si="5"/>
        <v>-1.9122029571750909E-2</v>
      </c>
      <c r="AO23" s="23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16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16">
        <f t="shared" si="7"/>
        <v>-0.75</v>
      </c>
      <c r="AZ23" s="16">
        <f t="shared" si="8"/>
        <v>-0.75</v>
      </c>
      <c r="BA23" s="16">
        <f t="shared" si="9"/>
        <v>2</v>
      </c>
      <c r="BB23" s="16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49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3">
        <f t="shared" si="4"/>
        <v>8.0150388789199445E-2</v>
      </c>
      <c r="AC24" s="23">
        <f t="shared" si="4"/>
        <v>9.0363095034392993E-2</v>
      </c>
      <c r="AD24" s="23">
        <f t="shared" si="4"/>
        <v>7.5295420335991903E-2</v>
      </c>
      <c r="AE24" s="23">
        <f t="shared" si="4"/>
        <v>9.6023511825586993E-3</v>
      </c>
      <c r="AF24" s="23">
        <f t="shared" si="4"/>
        <v>9.0720996122874986E-2</v>
      </c>
      <c r="AG24" s="23">
        <f t="shared" si="4"/>
        <v>5.7467520717982223E-2</v>
      </c>
      <c r="AH24" s="23">
        <f t="shared" si="4"/>
        <v>6.1759465069713526E-2</v>
      </c>
      <c r="AI24" s="23">
        <f t="shared" si="4"/>
        <v>9.4991052974712442E-2</v>
      </c>
      <c r="AJ24" s="23" t="e">
        <f t="shared" si="4"/>
        <v>#DIV/0!</v>
      </c>
      <c r="AK24" s="5"/>
      <c r="AL24" s="23">
        <f t="shared" si="5"/>
        <v>-1.0570607333675541E-2</v>
      </c>
      <c r="AM24" s="23">
        <f t="shared" si="5"/>
        <v>3.2895574316410769E-2</v>
      </c>
      <c r="AN24" s="23">
        <f t="shared" si="5"/>
        <v>1.3535955266278377E-2</v>
      </c>
      <c r="AO24" s="23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16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16">
        <f t="shared" si="7"/>
        <v>-0.25</v>
      </c>
      <c r="AZ24" s="16">
        <f t="shared" si="8"/>
        <v>-0.25</v>
      </c>
      <c r="BA24" s="16">
        <f t="shared" si="9"/>
        <v>2</v>
      </c>
      <c r="BB24" s="16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50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3">
        <f t="shared" si="4"/>
        <v>4.868558193398953E-2</v>
      </c>
      <c r="AC25" s="23">
        <f t="shared" si="4"/>
        <v>9.4403866220001076E-2</v>
      </c>
      <c r="AD25" s="23">
        <f t="shared" si="4"/>
        <v>0.14137871557523152</v>
      </c>
      <c r="AE25" s="23">
        <f t="shared" si="4"/>
        <v>6.6481039512065854E-2</v>
      </c>
      <c r="AF25" s="23">
        <f t="shared" si="4"/>
        <v>6.0350452045856429E-3</v>
      </c>
      <c r="AG25" s="23">
        <f t="shared" si="4"/>
        <v>-2.2519258125989761E-2</v>
      </c>
      <c r="AH25" s="23">
        <f t="shared" si="4"/>
        <v>-2.9164689793753973E-2</v>
      </c>
      <c r="AI25" s="23">
        <f t="shared" si="4"/>
        <v>-2.9892982095081289E-2</v>
      </c>
      <c r="AJ25" s="23">
        <f t="shared" si="4"/>
        <v>-2.0003653635367158E-2</v>
      </c>
      <c r="AK25" s="5"/>
      <c r="AL25" s="23">
        <f t="shared" si="5"/>
        <v>4.2650536729403887E-2</v>
      </c>
      <c r="AM25" s="23">
        <f t="shared" si="5"/>
        <v>0.11692312434599084</v>
      </c>
      <c r="AN25" s="23">
        <f t="shared" si="5"/>
        <v>0.17054340536898549</v>
      </c>
      <c r="AO25" s="23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16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16">
        <f t="shared" si="7"/>
        <v>-0.75</v>
      </c>
      <c r="AZ25" s="16">
        <f t="shared" si="8"/>
        <v>-0.75</v>
      </c>
      <c r="BA25" s="16">
        <f t="shared" si="9"/>
        <v>4</v>
      </c>
      <c r="BB25" s="16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51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3">
        <f t="shared" si="4"/>
        <v>0.48008653157045655</v>
      </c>
      <c r="AC26" s="23">
        <f t="shared" si="4"/>
        <v>0.39335023284116688</v>
      </c>
      <c r="AD26" s="23">
        <f t="shared" si="4"/>
        <v>0.360267937864716</v>
      </c>
      <c r="AE26" s="23">
        <f t="shared" si="4"/>
        <v>0.2998375015004684</v>
      </c>
      <c r="AF26" s="23">
        <f t="shared" si="4"/>
        <v>0.2715401909183468</v>
      </c>
      <c r="AG26" s="23">
        <f t="shared" si="4"/>
        <v>0.20783493847893864</v>
      </c>
      <c r="AH26" s="23">
        <f t="shared" si="4"/>
        <v>0.19607018150932709</v>
      </c>
      <c r="AI26" s="23">
        <f t="shared" si="4"/>
        <v>0.16798987193437687</v>
      </c>
      <c r="AJ26" s="23">
        <f t="shared" si="4"/>
        <v>0.12749624743662924</v>
      </c>
      <c r="AK26" s="5"/>
      <c r="AL26" s="23">
        <f t="shared" si="5"/>
        <v>0.20854634065210975</v>
      </c>
      <c r="AM26" s="23">
        <f t="shared" si="5"/>
        <v>0.18551529436222824</v>
      </c>
      <c r="AN26" s="23">
        <f t="shared" si="5"/>
        <v>0.16419775635538891</v>
      </c>
      <c r="AO26" s="23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16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16">
        <f t="shared" si="7"/>
        <v>0</v>
      </c>
      <c r="AZ26" s="16">
        <f t="shared" si="8"/>
        <v>1</v>
      </c>
      <c r="BA26" s="16">
        <f t="shared" si="9"/>
        <v>4</v>
      </c>
      <c r="BB26" s="16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52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3">
        <f t="shared" si="4"/>
        <v>6.6450006914672954E-2</v>
      </c>
      <c r="AC27" s="23">
        <f t="shared" si="4"/>
        <v>8.3915515840779831E-2</v>
      </c>
      <c r="AD27" s="23">
        <f t="shared" si="4"/>
        <v>5.6010069225928216E-2</v>
      </c>
      <c r="AE27" s="23">
        <f t="shared" si="4"/>
        <v>3.8270984418754983E-2</v>
      </c>
      <c r="AF27" s="23">
        <f t="shared" si="4"/>
        <v>4.3058059862964404E-2</v>
      </c>
      <c r="AG27" s="23">
        <f t="shared" si="4"/>
        <v>6.952965235173858E-3</v>
      </c>
      <c r="AH27" s="23">
        <f t="shared" si="4"/>
        <v>-5.4229217644335637E-2</v>
      </c>
      <c r="AI27" s="23">
        <f t="shared" si="4"/>
        <v>-5.9748852281933607E-2</v>
      </c>
      <c r="AJ27" s="23">
        <f t="shared" si="4"/>
        <v>-4.9235411095110759E-2</v>
      </c>
      <c r="AK27" s="5"/>
      <c r="AL27" s="23">
        <f t="shared" si="5"/>
        <v>2.339194705170855E-2</v>
      </c>
      <c r="AM27" s="23">
        <f t="shared" si="5"/>
        <v>7.6962550605605973E-2</v>
      </c>
      <c r="AN27" s="23">
        <f t="shared" si="5"/>
        <v>0.11023928687026385</v>
      </c>
      <c r="AO27" s="23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16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16">
        <f t="shared" si="7"/>
        <v>-0.75</v>
      </c>
      <c r="AZ27" s="16">
        <f t="shared" si="8"/>
        <v>-0.75</v>
      </c>
      <c r="BA27" s="16">
        <f t="shared" si="9"/>
        <v>4</v>
      </c>
      <c r="BB27" s="16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53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3">
        <f t="shared" si="4"/>
        <v>1.7797293155383809E-2</v>
      </c>
      <c r="AC28" s="23">
        <f t="shared" si="4"/>
        <v>4.7317784772185068E-2</v>
      </c>
      <c r="AD28" s="23">
        <f t="shared" si="4"/>
        <v>7.6502558068943349E-2</v>
      </c>
      <c r="AE28" s="23">
        <f t="shared" si="4"/>
        <v>6.0361485559713879E-2</v>
      </c>
      <c r="AF28" s="23">
        <f t="shared" si="4"/>
        <v>4.1745453925927656E-3</v>
      </c>
      <c r="AG28" s="23">
        <f t="shared" si="4"/>
        <v>1.2033916334254879E-2</v>
      </c>
      <c r="AH28" s="23">
        <f t="shared" si="4"/>
        <v>3.3497087416989313E-2</v>
      </c>
      <c r="AI28" s="23">
        <f t="shared" si="4"/>
        <v>2.2958891258649583E-2</v>
      </c>
      <c r="AJ28" s="23">
        <f t="shared" si="4"/>
        <v>7.2060935931678616E-2</v>
      </c>
      <c r="AK28" s="5"/>
      <c r="AL28" s="23">
        <f t="shared" si="5"/>
        <v>1.3622747762791043E-2</v>
      </c>
      <c r="AM28" s="23">
        <f t="shared" si="5"/>
        <v>3.5283868437930188E-2</v>
      </c>
      <c r="AN28" s="23">
        <f t="shared" si="5"/>
        <v>4.3005470651954036E-2</v>
      </c>
      <c r="AO28" s="23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16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16">
        <f t="shared" si="7"/>
        <v>-0.75</v>
      </c>
      <c r="AZ28" s="16">
        <f t="shared" si="8"/>
        <v>-0.75</v>
      </c>
      <c r="BA28" s="16">
        <f t="shared" si="9"/>
        <v>4</v>
      </c>
      <c r="BB28" s="16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54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3">
        <f t="shared" si="4"/>
        <v>3.3940513726828936E-3</v>
      </c>
      <c r="AC29" s="23">
        <f t="shared" si="4"/>
        <v>-1.1561747018446145E-2</v>
      </c>
      <c r="AD29" s="23">
        <f t="shared" si="4"/>
        <v>7.5639474980961241E-2</v>
      </c>
      <c r="AE29" s="23">
        <f t="shared" si="4"/>
        <v>0.1410923850701491</v>
      </c>
      <c r="AF29" s="23">
        <f t="shared" si="4"/>
        <v>0.13379784593665334</v>
      </c>
      <c r="AG29" s="23">
        <f t="shared" si="4"/>
        <v>0.17409186002282229</v>
      </c>
      <c r="AH29" s="23">
        <f t="shared" si="4"/>
        <v>0.24493893257487032</v>
      </c>
      <c r="AI29" s="23">
        <f t="shared" si="4"/>
        <v>0.52468720570429173</v>
      </c>
      <c r="AJ29" s="23">
        <f t="shared" si="4"/>
        <v>0.67730970477027075</v>
      </c>
      <c r="AK29" s="5"/>
      <c r="AL29" s="23">
        <f t="shared" si="5"/>
        <v>-0.13040379456397044</v>
      </c>
      <c r="AM29" s="23">
        <f t="shared" si="5"/>
        <v>-0.18565360704126843</v>
      </c>
      <c r="AN29" s="23">
        <f t="shared" si="5"/>
        <v>-0.16929945759390908</v>
      </c>
      <c r="AO29" s="23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16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16">
        <f t="shared" si="7"/>
        <v>-1</v>
      </c>
      <c r="AZ29" s="16">
        <f t="shared" si="8"/>
        <v>-1</v>
      </c>
      <c r="BA29" s="16">
        <f t="shared" si="9"/>
        <v>0</v>
      </c>
      <c r="BB29" s="16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55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3">
        <f t="shared" si="4"/>
        <v>1.7387492694330708E-2</v>
      </c>
      <c r="AC30" s="23">
        <f t="shared" si="4"/>
        <v>-2.0747709829165628E-2</v>
      </c>
      <c r="AD30" s="23">
        <f t="shared" si="4"/>
        <v>2.0568070519098924E-2</v>
      </c>
      <c r="AE30" s="23">
        <f t="shared" si="4"/>
        <v>-6.1268346211879043E-3</v>
      </c>
      <c r="AF30" s="23">
        <f t="shared" si="4"/>
        <v>-1.0217486498321771E-3</v>
      </c>
      <c r="AG30" s="23">
        <f t="shared" si="4"/>
        <v>6.3284831572651967E-3</v>
      </c>
      <c r="AH30" s="23">
        <f t="shared" si="4"/>
        <v>3.2157127039907474E-2</v>
      </c>
      <c r="AI30" s="23">
        <f t="shared" si="4"/>
        <v>6.1080923733747294E-2</v>
      </c>
      <c r="AJ30" s="23">
        <f t="shared" si="4"/>
        <v>5.3189853958493405E-2</v>
      </c>
      <c r="AK30" s="5"/>
      <c r="AL30" s="23">
        <f t="shared" si="5"/>
        <v>1.8409241344162885E-2</v>
      </c>
      <c r="AM30" s="23">
        <f t="shared" si="5"/>
        <v>-2.7076192986430825E-2</v>
      </c>
      <c r="AN30" s="23">
        <f t="shared" si="5"/>
        <v>-1.1589056520808549E-2</v>
      </c>
      <c r="AO30" s="23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16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16">
        <f t="shared" si="7"/>
        <v>-0.75</v>
      </c>
      <c r="AZ30" s="16">
        <f t="shared" si="8"/>
        <v>-0.75</v>
      </c>
      <c r="BA30" s="16">
        <f t="shared" si="9"/>
        <v>1</v>
      </c>
      <c r="BB30" s="16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56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3">
        <f t="shared" si="4"/>
        <v>6.723726432934729E-3</v>
      </c>
      <c r="AC31" s="23">
        <f t="shared" si="4"/>
        <v>0.10046362541001352</v>
      </c>
      <c r="AD31" s="23">
        <f t="shared" si="4"/>
        <v>0.11815193752464048</v>
      </c>
      <c r="AE31" s="23">
        <f t="shared" si="4"/>
        <v>0.17349068132567469</v>
      </c>
      <c r="AF31" s="23">
        <f t="shared" si="4"/>
        <v>0.23435787163160438</v>
      </c>
      <c r="AG31" s="23">
        <f t="shared" si="4"/>
        <v>0.12816977722194145</v>
      </c>
      <c r="AH31" s="23">
        <f t="shared" si="4"/>
        <v>-3.8099101569831317E-2</v>
      </c>
      <c r="AI31" s="23">
        <f t="shared" si="4"/>
        <v>-0.12212585085400585</v>
      </c>
      <c r="AJ31" s="23">
        <f t="shared" si="4"/>
        <v>-0.22276257118401221</v>
      </c>
      <c r="AK31" s="5"/>
      <c r="AL31" s="23">
        <f t="shared" si="5"/>
        <v>-0.22763414519866965</v>
      </c>
      <c r="AM31" s="23">
        <f t="shared" si="5"/>
        <v>-2.7706151811927926E-2</v>
      </c>
      <c r="AN31" s="23">
        <f t="shared" si="5"/>
        <v>0.1562510390944718</v>
      </c>
      <c r="AO31" s="23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16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16">
        <f t="shared" si="7"/>
        <v>-1</v>
      </c>
      <c r="AZ31" s="16">
        <f t="shared" si="8"/>
        <v>-1</v>
      </c>
      <c r="BA31" s="16">
        <f t="shared" si="9"/>
        <v>2</v>
      </c>
      <c r="BB31" s="16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57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3">
        <f t="shared" si="4"/>
        <v>-3.8422602084594026E-2</v>
      </c>
      <c r="AC32" s="23">
        <f t="shared" si="4"/>
        <v>-8.8008527540887393E-2</v>
      </c>
      <c r="AD32" s="23">
        <f t="shared" si="4"/>
        <v>5.5640630026692062E-3</v>
      </c>
      <c r="AE32" s="23">
        <f t="shared" si="4"/>
        <v>-8.1054840358298907E-3</v>
      </c>
      <c r="AF32" s="23">
        <f t="shared" si="4"/>
        <v>-4.0548203238605862E-2</v>
      </c>
      <c r="AG32" s="23">
        <f t="shared" si="4"/>
        <v>5.5515572696440696E-3</v>
      </c>
      <c r="AH32" s="23">
        <f t="shared" si="4"/>
        <v>4.1642162942060024E-2</v>
      </c>
      <c r="AI32" s="23">
        <f t="shared" si="4"/>
        <v>2.2254555561932454E-2</v>
      </c>
      <c r="AJ32" s="23">
        <f t="shared" si="4"/>
        <v>5.1843968495136394E-2</v>
      </c>
      <c r="AK32" s="5"/>
      <c r="AL32" s="23">
        <f t="shared" si="5"/>
        <v>2.1256011540118358E-3</v>
      </c>
      <c r="AM32" s="23">
        <f t="shared" si="5"/>
        <v>-9.3560084810531463E-2</v>
      </c>
      <c r="AN32" s="23">
        <f t="shared" si="5"/>
        <v>-3.6078099939390817E-2</v>
      </c>
      <c r="AO32" s="23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16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16">
        <f t="shared" si="7"/>
        <v>-0.75</v>
      </c>
      <c r="AZ32" s="16">
        <f t="shared" si="8"/>
        <v>-0.75</v>
      </c>
      <c r="BA32" s="16">
        <f t="shared" si="9"/>
        <v>1</v>
      </c>
      <c r="BB32" s="16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18" customWidth="1"/>
    <col min="2" max="15" width="7.5546875" style="118" customWidth="1"/>
    <col min="16" max="16" width="7.5546875" style="78" customWidth="1"/>
    <col min="17" max="26" width="8.5546875" style="78"/>
    <col min="27" max="38" width="0" style="78" hidden="1" customWidth="1"/>
    <col min="39" max="42" width="8.5546875" style="78"/>
    <col min="43" max="51" width="6.5546875" style="78" hidden="1" customWidth="1"/>
    <col min="52" max="52" width="6.5546875" style="78" customWidth="1"/>
    <col min="53" max="53" width="8.5546875" style="78"/>
    <col min="54" max="54" width="9.44140625" style="78" customWidth="1"/>
    <col min="55" max="56" width="8.5546875" style="78"/>
    <col min="57" max="57" width="6" style="78" customWidth="1"/>
    <col min="58" max="58" width="12.44140625" style="78" bestFit="1" customWidth="1"/>
    <col min="59" max="59" width="12" style="78" customWidth="1"/>
    <col min="60" max="60" width="8.5546875" style="78"/>
    <col min="61" max="61" width="5.44140625" style="78" customWidth="1"/>
    <col min="62" max="62" width="8.5546875" style="78" customWidth="1"/>
    <col min="63" max="63" width="8.44140625" style="78" customWidth="1"/>
    <col min="64" max="64" width="10.21875" style="78" bestFit="1" customWidth="1"/>
    <col min="65" max="16384" width="8.5546875" style="78"/>
  </cols>
  <sheetData>
    <row r="1" spans="1:65" s="82" customFormat="1" ht="14.4" x14ac:dyDescent="0.3">
      <c r="A1"/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112</v>
      </c>
      <c r="P1" s="70"/>
      <c r="Q1" s="84" t="s">
        <v>92</v>
      </c>
      <c r="R1" s="85" t="s">
        <v>93</v>
      </c>
      <c r="S1" s="85" t="s">
        <v>94</v>
      </c>
      <c r="T1" s="85" t="s">
        <v>95</v>
      </c>
      <c r="U1" s="85" t="s">
        <v>96</v>
      </c>
      <c r="V1" s="85" t="s">
        <v>97</v>
      </c>
      <c r="W1" s="85" t="s">
        <v>98</v>
      </c>
      <c r="X1" s="85" t="s">
        <v>99</v>
      </c>
      <c r="Y1" s="86" t="s">
        <v>100</v>
      </c>
      <c r="AA1" s="84" t="s">
        <v>92</v>
      </c>
      <c r="AB1" s="85" t="s">
        <v>93</v>
      </c>
      <c r="AC1" s="85" t="s">
        <v>94</v>
      </c>
      <c r="AD1" s="85" t="s">
        <v>95</v>
      </c>
      <c r="AE1" s="85" t="s">
        <v>96</v>
      </c>
      <c r="AF1" s="85" t="s">
        <v>97</v>
      </c>
      <c r="AG1" s="85" t="s">
        <v>98</v>
      </c>
      <c r="AH1" s="85" t="s">
        <v>99</v>
      </c>
      <c r="AI1" s="85" t="s">
        <v>100</v>
      </c>
      <c r="AJ1" s="85" t="s">
        <v>101</v>
      </c>
      <c r="AK1" s="85" t="s">
        <v>102</v>
      </c>
      <c r="AL1" s="86" t="s">
        <v>103</v>
      </c>
      <c r="AM1" s="87"/>
      <c r="AN1" s="87"/>
      <c r="AO1" s="87"/>
      <c r="AP1" s="87"/>
      <c r="BA1" s="88"/>
      <c r="BB1" s="89"/>
      <c r="BD1" s="90"/>
    </row>
    <row r="2" spans="1:65" s="82" customFormat="1" x14ac:dyDescent="0.25">
      <c r="A2" s="91" t="s">
        <v>27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  <c r="Q2" s="215" t="s">
        <v>113</v>
      </c>
      <c r="R2" s="215"/>
      <c r="S2" s="215"/>
      <c r="T2" s="215"/>
      <c r="U2" s="215"/>
      <c r="V2" s="215"/>
      <c r="W2" s="215"/>
      <c r="X2" s="215"/>
      <c r="Y2" s="215"/>
      <c r="AA2" s="216" t="s">
        <v>114</v>
      </c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8" t="s">
        <v>105</v>
      </c>
      <c r="AN2" s="218"/>
      <c r="AO2" s="218"/>
      <c r="AP2" s="218"/>
      <c r="AQ2" s="219" t="s">
        <v>115</v>
      </c>
      <c r="AR2" s="220"/>
      <c r="AS2" s="220"/>
      <c r="AT2" s="220"/>
      <c r="AU2" s="220"/>
      <c r="AV2" s="220"/>
      <c r="AW2" s="220"/>
      <c r="AX2" s="220"/>
      <c r="AY2" s="220"/>
      <c r="AZ2" s="94"/>
      <c r="BA2" s="95"/>
      <c r="BB2" s="96"/>
      <c r="BD2" s="90"/>
      <c r="BJ2" s="97">
        <f>INPUT!E41</f>
        <v>1</v>
      </c>
      <c r="BK2" s="97">
        <f>INPUT!F41</f>
        <v>0</v>
      </c>
      <c r="BM2" s="82" t="s">
        <v>64</v>
      </c>
    </row>
    <row r="3" spans="1:65" s="80" customFormat="1" x14ac:dyDescent="0.2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0"/>
      <c r="Q3" s="101"/>
      <c r="R3" s="101"/>
      <c r="S3" s="101"/>
      <c r="T3" s="101"/>
      <c r="U3" s="101"/>
      <c r="V3" s="101"/>
      <c r="W3" s="101"/>
      <c r="X3" s="101"/>
      <c r="Y3" s="102"/>
      <c r="Z3" s="103"/>
      <c r="AA3" s="104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2"/>
      <c r="AM3" s="105"/>
      <c r="AN3" s="105"/>
      <c r="AO3" s="105"/>
      <c r="AP3" s="105"/>
      <c r="AQ3" s="106" t="s">
        <v>116</v>
      </c>
      <c r="AR3" s="106" t="s">
        <v>117</v>
      </c>
      <c r="AS3" s="106" t="s">
        <v>118</v>
      </c>
      <c r="AT3" s="106" t="s">
        <v>119</v>
      </c>
      <c r="AU3" s="106" t="s">
        <v>120</v>
      </c>
      <c r="AV3" s="106" t="s">
        <v>121</v>
      </c>
      <c r="AW3" s="106" t="s">
        <v>122</v>
      </c>
      <c r="AX3" s="106" t="s">
        <v>123</v>
      </c>
      <c r="AY3" s="106" t="s">
        <v>124</v>
      </c>
      <c r="AZ3" s="106"/>
      <c r="BA3" s="160" t="s">
        <v>106</v>
      </c>
      <c r="BB3" s="160" t="s">
        <v>107</v>
      </c>
      <c r="BC3" s="107"/>
      <c r="BD3" s="108" t="s">
        <v>23</v>
      </c>
      <c r="BF3" s="74" t="s">
        <v>108</v>
      </c>
      <c r="BG3" s="75" t="s">
        <v>109</v>
      </c>
      <c r="BH3" s="80" t="s">
        <v>23</v>
      </c>
      <c r="BJ3" s="80" t="s">
        <v>1</v>
      </c>
      <c r="BK3" s="80" t="s">
        <v>111</v>
      </c>
      <c r="BL3" s="106" t="s">
        <v>125</v>
      </c>
    </row>
    <row r="4" spans="1:65" s="115" customFormat="1" ht="12" customHeight="1" x14ac:dyDescent="0.25">
      <c r="A4" s="109"/>
      <c r="B4" s="110" t="str" cm="1">
        <f t="array" ref="B4:O4">_xll.FDSR(A5,"P_DATE(0,0-13Q,FQ)")</f>
        <v>07/31/2025</v>
      </c>
      <c r="C4" s="110" t="str">
        <v>04/30/2025</v>
      </c>
      <c r="D4" s="110" t="str">
        <v>01/31/2025</v>
      </c>
      <c r="E4" s="110" t="str">
        <v>10/31/2024</v>
      </c>
      <c r="F4" s="110" t="str">
        <v>07/31/2024</v>
      </c>
      <c r="G4" s="110" t="str">
        <v>04/30/2024</v>
      </c>
      <c r="H4" s="110" t="str">
        <v>01/31/2024</v>
      </c>
      <c r="I4" s="110" t="str">
        <v>10/31/2023</v>
      </c>
      <c r="J4" s="110" t="str">
        <v>07/31/2023</v>
      </c>
      <c r="K4" s="110" t="str">
        <v>04/28/2023</v>
      </c>
      <c r="L4" s="110" t="str">
        <v>01/31/2023</v>
      </c>
      <c r="M4" s="110" t="str">
        <v>10/31/2022</v>
      </c>
      <c r="N4" s="110" t="str">
        <v>07/29/2022</v>
      </c>
      <c r="O4" s="110" t="str">
        <v>04/29/2022</v>
      </c>
      <c r="P4" s="110"/>
      <c r="Q4" s="111"/>
      <c r="R4" s="111"/>
      <c r="S4" s="111"/>
      <c r="T4" s="111"/>
      <c r="U4" s="111"/>
      <c r="V4" s="111"/>
      <c r="W4" s="111"/>
      <c r="X4" s="111"/>
      <c r="Y4" s="112"/>
      <c r="Z4" s="78"/>
      <c r="AA4" s="113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2"/>
      <c r="AM4" s="114"/>
      <c r="AN4" s="114"/>
      <c r="AO4" s="114"/>
      <c r="AP4" s="114"/>
      <c r="BA4" s="159">
        <f>INPUT!C41</f>
        <v>0.75</v>
      </c>
      <c r="BB4" s="159">
        <f>INPUT!D41</f>
        <v>0.25</v>
      </c>
      <c r="BC4" s="78"/>
      <c r="BD4" s="116"/>
      <c r="BF4" s="117">
        <f>INPUT!C41</f>
        <v>0.75</v>
      </c>
      <c r="BG4" s="117">
        <f>INPUT!D41</f>
        <v>0.25</v>
      </c>
    </row>
    <row r="5" spans="1:65" ht="14.4" x14ac:dyDescent="0.3">
      <c r="A5" t="s">
        <v>28</v>
      </c>
      <c r="B5" s="119" cm="1">
        <f t="array" ref="B5:O5">_xll.FDSRZ(A5,"FF_EPS(QTR_R,0,0-13Q,FQ)")</f>
        <v>1.077</v>
      </c>
      <c r="C5" s="119">
        <v>0.76290000000000002</v>
      </c>
      <c r="D5" s="119">
        <v>0.89419999999999999</v>
      </c>
      <c r="E5" s="119">
        <v>0.77939999999999998</v>
      </c>
      <c r="F5" s="119">
        <v>0.66800000000000004</v>
      </c>
      <c r="G5" s="119">
        <v>0.59789999999999999</v>
      </c>
      <c r="H5" s="119">
        <v>0.49340000000000001</v>
      </c>
      <c r="I5" s="119">
        <v>0.37059999999999998</v>
      </c>
      <c r="J5" s="119">
        <v>0.24759999999999999</v>
      </c>
      <c r="K5" s="119">
        <v>8.2000000000000003E-2</v>
      </c>
      <c r="L5" s="119">
        <v>5.7099999999999998E-2</v>
      </c>
      <c r="M5" s="119">
        <v>2.7199999999999998E-2</v>
      </c>
      <c r="N5" s="119">
        <v>2.6100000000000002E-2</v>
      </c>
      <c r="O5" s="119">
        <v>6.3799999999999996E-2</v>
      </c>
      <c r="P5" s="119"/>
      <c r="Q5" s="120">
        <f>IF(AND(B5&gt;=0,F5&gt;0),B5/F5-1,IF(AND(B5&gt;0,F5&lt;=0),1,IF(AND(B5&lt;0,F5&gt;0),-1,-(B5/F5-1))))</f>
        <v>0.61227544910179632</v>
      </c>
      <c r="R5" s="120">
        <f t="shared" ref="R5:Y20" si="0">IF(AND(C5&gt;=0,G5&gt;0),C5/G5-1,IF(AND(C5&gt;0,G5&lt;=0),1,IF(AND(C5&lt;0,G5&gt;0),-1,-(C5/G5-1))))</f>
        <v>0.2759658805820373</v>
      </c>
      <c r="S5" s="120">
        <f t="shared" si="0"/>
        <v>0.81232265910012158</v>
      </c>
      <c r="T5" s="120">
        <f t="shared" si="0"/>
        <v>1.1030760928224503</v>
      </c>
      <c r="U5" s="120">
        <f t="shared" si="0"/>
        <v>1.697899838449112</v>
      </c>
      <c r="V5" s="120">
        <f t="shared" si="0"/>
        <v>6.2914634146341459</v>
      </c>
      <c r="W5" s="120">
        <f t="shared" si="0"/>
        <v>7.6409807355516648</v>
      </c>
      <c r="X5" s="120">
        <f t="shared" si="0"/>
        <v>12.625</v>
      </c>
      <c r="Y5" s="121">
        <f t="shared" si="0"/>
        <v>8.4865900383141746</v>
      </c>
      <c r="AA5" s="120">
        <f t="shared" ref="AA5:AL20" si="1">+B5/C5-1</f>
        <v>0.41171844278411318</v>
      </c>
      <c r="AB5" s="122">
        <f t="shared" si="1"/>
        <v>-0.14683515991948104</v>
      </c>
      <c r="AC5" s="122">
        <f t="shared" si="1"/>
        <v>0.14729278932512191</v>
      </c>
      <c r="AD5" s="122">
        <f t="shared" si="1"/>
        <v>0.16676646706586817</v>
      </c>
      <c r="AE5" s="122">
        <f t="shared" si="1"/>
        <v>0.11724368623515646</v>
      </c>
      <c r="AF5" s="122">
        <f t="shared" si="1"/>
        <v>0.21179570328333996</v>
      </c>
      <c r="AG5" s="122">
        <f t="shared" si="1"/>
        <v>0.33135456017269305</v>
      </c>
      <c r="AH5" s="122">
        <f t="shared" si="1"/>
        <v>0.49676898222940236</v>
      </c>
      <c r="AI5" s="122">
        <f t="shared" si="1"/>
        <v>2.0195121951219508</v>
      </c>
      <c r="AJ5" s="122">
        <f t="shared" si="1"/>
        <v>0.43607705779334505</v>
      </c>
      <c r="AK5" s="122">
        <f t="shared" si="1"/>
        <v>1.0992647058823528</v>
      </c>
      <c r="AL5" s="123">
        <f t="shared" si="1"/>
        <v>4.2145593869731712E-2</v>
      </c>
      <c r="AM5" s="124">
        <f t="shared" ref="AM5:AP34" si="2">Q5-U5</f>
        <v>-1.0856243893473156</v>
      </c>
      <c r="AN5" s="124">
        <f t="shared" si="2"/>
        <v>-6.0154975340521091</v>
      </c>
      <c r="AO5" s="124">
        <f t="shared" si="2"/>
        <v>-6.8286580764515428</v>
      </c>
      <c r="AP5" s="124">
        <f t="shared" si="2"/>
        <v>-11.52192390717755</v>
      </c>
      <c r="AQ5" s="125">
        <f t="shared" ref="AQ5:AY33" si="3">+(AVERAGE(AA5:AC5)-AVERAGE(AB5:AD5))</f>
        <v>8.1650658572748336E-2</v>
      </c>
      <c r="AR5" s="125">
        <f t="shared" si="3"/>
        <v>-8.8026282051545834E-2</v>
      </c>
      <c r="AS5" s="125">
        <f t="shared" si="3"/>
        <v>-2.1500971319406009E-2</v>
      </c>
      <c r="AT5" s="125">
        <f t="shared" si="3"/>
        <v>-5.4862697702274976E-2</v>
      </c>
      <c r="AU5" s="125">
        <f t="shared" si="3"/>
        <v>-0.12650843199808195</v>
      </c>
      <c r="AV5" s="125">
        <f t="shared" si="3"/>
        <v>-0.60257216394620361</v>
      </c>
      <c r="AW5" s="125">
        <f t="shared" si="3"/>
        <v>-3.4907499206884185E-2</v>
      </c>
      <c r="AX5" s="125">
        <f t="shared" si="3"/>
        <v>-0.20083190788431649</v>
      </c>
      <c r="AY5" s="125">
        <f t="shared" si="3"/>
        <v>0.65912220041740621</v>
      </c>
      <c r="AZ5" s="125"/>
      <c r="BA5" s="126">
        <f>IFERROR(IF(Q5&gt;INPUT!$H$37, 1, 0),0)</f>
        <v>1</v>
      </c>
      <c r="BB5" s="127">
        <f>IFERROR(IF(AM5&gt;INPUT!$I$37, 1, 0),0)</f>
        <v>0</v>
      </c>
      <c r="BC5" s="128"/>
      <c r="BD5" s="148">
        <f>SUMPRODUCT($BA$4:$BB$4,BA5:BB5)</f>
        <v>0.75</v>
      </c>
      <c r="BE5" s="129"/>
      <c r="BF5" s="78">
        <f>IFERROR(IF(Q5&lt;INPUT!$H$39, -1, 0),0)</f>
        <v>0</v>
      </c>
      <c r="BG5" s="78">
        <f>IFERROR(IF(AM5&lt;INPUT!$I$39, -1, 0),0)</f>
        <v>-1</v>
      </c>
      <c r="BH5" s="144">
        <f>SUMPRODUCT($BF$4:$BG$4,BF5:BG5)</f>
        <v>-0.25</v>
      </c>
      <c r="BJ5" s="144">
        <f>BD5+BH5</f>
        <v>0.5</v>
      </c>
      <c r="BK5" s="144">
        <f>COUNTIF(AM5:AP5, "&gt;0")</f>
        <v>0</v>
      </c>
      <c r="BL5" s="144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29</v>
      </c>
      <c r="B6" s="119" cm="1">
        <f t="array" ref="B6:O6">_xll.FDSRZ(A6,"FF_EPS(QTR_R,0,0-13Q,FQ)")</f>
        <v>3.65</v>
      </c>
      <c r="C6" s="119">
        <v>3.4611999999999998</v>
      </c>
      <c r="D6" s="119">
        <v>3.2282000000000002</v>
      </c>
      <c r="E6" s="119">
        <v>3.3020999999999998</v>
      </c>
      <c r="F6" s="119">
        <v>2.9491000000000001</v>
      </c>
      <c r="G6" s="119">
        <v>2.9361999999999999</v>
      </c>
      <c r="H6" s="119">
        <v>2.9285000000000001</v>
      </c>
      <c r="I6" s="119">
        <v>2.9872999999999998</v>
      </c>
      <c r="J6" s="119">
        <v>2.6892999999999998</v>
      </c>
      <c r="K6" s="119">
        <v>2.4516</v>
      </c>
      <c r="L6" s="119">
        <v>2.1979000000000002</v>
      </c>
      <c r="M6" s="119">
        <v>2.3454999999999999</v>
      </c>
      <c r="N6" s="119">
        <v>2.2302</v>
      </c>
      <c r="O6" s="119">
        <v>2.2202999999999999</v>
      </c>
      <c r="P6" s="119"/>
      <c r="Q6" s="120">
        <f t="shared" ref="Q6:Y34" si="5">IF(AND(B6&gt;=0,F6&gt;0),B6/F6-1,IF(AND(B6&gt;0,F6&lt;=0),1,IF(AND(B6&lt;0,F6&gt;0),-1,-(B6/F6-1))))</f>
        <v>0.23766572852734735</v>
      </c>
      <c r="R6" s="120">
        <f t="shared" si="0"/>
        <v>0.17880253388733736</v>
      </c>
      <c r="S6" s="120">
        <f t="shared" si="0"/>
        <v>0.10233908144101078</v>
      </c>
      <c r="T6" s="120">
        <f t="shared" si="0"/>
        <v>0.10537943962775742</v>
      </c>
      <c r="U6" s="120">
        <f t="shared" si="0"/>
        <v>9.6605064514929673E-2</v>
      </c>
      <c r="V6" s="120">
        <f t="shared" si="0"/>
        <v>0.19766682982542005</v>
      </c>
      <c r="W6" s="120">
        <f t="shared" si="0"/>
        <v>0.33240820783475122</v>
      </c>
      <c r="X6" s="120">
        <f t="shared" si="0"/>
        <v>0.27363035600085261</v>
      </c>
      <c r="Y6" s="121">
        <f t="shared" si="0"/>
        <v>0.20585597704241776</v>
      </c>
      <c r="AA6" s="120">
        <f t="shared" si="1"/>
        <v>5.4547555761007782E-2</v>
      </c>
      <c r="AB6" s="122">
        <f t="shared" si="1"/>
        <v>7.2176445077752227E-2</v>
      </c>
      <c r="AC6" s="122">
        <f t="shared" si="1"/>
        <v>-2.2379697768086904E-2</v>
      </c>
      <c r="AD6" s="122">
        <f t="shared" si="1"/>
        <v>0.11969753484113799</v>
      </c>
      <c r="AE6" s="122">
        <f t="shared" si="1"/>
        <v>4.3934336898032722E-3</v>
      </c>
      <c r="AF6" s="122">
        <f t="shared" si="1"/>
        <v>2.6293324227419923E-3</v>
      </c>
      <c r="AG6" s="122">
        <f t="shared" si="1"/>
        <v>-1.9683326080407015E-2</v>
      </c>
      <c r="AH6" s="122">
        <f t="shared" si="1"/>
        <v>0.11080950433198233</v>
      </c>
      <c r="AI6" s="122">
        <f t="shared" si="1"/>
        <v>9.6957089247837969E-2</v>
      </c>
      <c r="AJ6" s="122">
        <f t="shared" si="1"/>
        <v>0.11542836343782703</v>
      </c>
      <c r="AK6" s="122">
        <f t="shared" si="1"/>
        <v>-6.2929013003623857E-2</v>
      </c>
      <c r="AL6" s="123">
        <f t="shared" si="1"/>
        <v>5.169939915702626E-2</v>
      </c>
      <c r="AM6" s="124">
        <f t="shared" si="2"/>
        <v>0.14106066401241768</v>
      </c>
      <c r="AN6" s="124">
        <f t="shared" si="2"/>
        <v>-1.8864295938082698E-2</v>
      </c>
      <c r="AO6" s="124">
        <f t="shared" si="2"/>
        <v>-0.23006912639374044</v>
      </c>
      <c r="AP6" s="124">
        <f t="shared" si="2"/>
        <v>-0.16825091637309519</v>
      </c>
      <c r="AQ6" s="125">
        <f t="shared" si="3"/>
        <v>-2.171665969337673E-2</v>
      </c>
      <c r="AR6" s="125">
        <f t="shared" si="3"/>
        <v>2.2594337129316314E-2</v>
      </c>
      <c r="AS6" s="125">
        <f t="shared" si="3"/>
        <v>-8.3363433969429607E-3</v>
      </c>
      <c r="AT6" s="125">
        <f t="shared" si="3"/>
        <v>4.6460286973848332E-2</v>
      </c>
      <c r="AU6" s="125">
        <f t="shared" si="3"/>
        <v>-3.5472023547393018E-2</v>
      </c>
      <c r="AV6" s="125">
        <f t="shared" si="3"/>
        <v>-3.1442585608365332E-2</v>
      </c>
      <c r="AW6" s="125">
        <f t="shared" si="3"/>
        <v>-4.5037229839411344E-2</v>
      </c>
      <c r="AX6" s="125">
        <f t="shared" si="3"/>
        <v>5.791283911186873E-2</v>
      </c>
      <c r="AY6" s="125">
        <f t="shared" si="3"/>
        <v>1.5085896696937239E-2</v>
      </c>
      <c r="AZ6" s="125"/>
      <c r="BA6" s="126">
        <f>IFERROR(IF(Q6&gt;INPUT!$H$37, 1, 0),0)</f>
        <v>1</v>
      </c>
      <c r="BB6" s="127">
        <f>IFERROR(IF(AM6&gt;INPUT!$I$37, 1, 0),0)</f>
        <v>1</v>
      </c>
      <c r="BC6" s="128"/>
      <c r="BD6" s="148">
        <f t="shared" ref="BD6:BD34" si="6">SUMPRODUCT($BA$4:$BB$4,BA6:BB6)</f>
        <v>1</v>
      </c>
      <c r="BE6" s="129"/>
      <c r="BF6" s="78">
        <f>IFERROR(IF(Q6&lt;INPUT!$H$39, -1, 0),0)</f>
        <v>0</v>
      </c>
      <c r="BG6" s="78">
        <f>IFERROR(IF(AM6&lt;INPUT!$I$39, -1, 0),0)</f>
        <v>0</v>
      </c>
      <c r="BH6" s="144">
        <f t="shared" ref="BH6:BH34" si="7">SUMPRODUCT($BF$4:$BG$4,BF6:BG6)</f>
        <v>0</v>
      </c>
      <c r="BJ6" s="144">
        <f t="shared" ref="BJ6:BJ34" si="8">BD6+BH6</f>
        <v>1</v>
      </c>
      <c r="BK6" s="144">
        <f t="shared" ref="BK6:BK34" si="9">COUNTIF(AM6:AP6, "&gt;0")</f>
        <v>1</v>
      </c>
      <c r="BL6" s="144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30</v>
      </c>
      <c r="B7" s="119" cm="1">
        <f t="array" ref="B7:O7">_xll.FDSRZ(A7,"FF_EPS(QTR_R,0,0-13Q,FQ)")</f>
        <v>1.5677000000000001</v>
      </c>
      <c r="C7" s="119">
        <v>1.6457999999999999</v>
      </c>
      <c r="D7" s="119">
        <v>2.3978999999999999</v>
      </c>
      <c r="E7" s="119">
        <v>0.96679999999999999</v>
      </c>
      <c r="F7" s="119">
        <v>1.3974</v>
      </c>
      <c r="G7" s="119">
        <v>1.5284</v>
      </c>
      <c r="H7" s="119">
        <v>2.1774</v>
      </c>
      <c r="I7" s="119">
        <v>1.4646999999999999</v>
      </c>
      <c r="J7" s="119">
        <v>1.2603</v>
      </c>
      <c r="K7" s="119">
        <v>1.5246</v>
      </c>
      <c r="L7" s="119">
        <v>1.8801000000000001</v>
      </c>
      <c r="M7" s="119">
        <v>1.2855000000000001</v>
      </c>
      <c r="N7" s="119">
        <v>1.1955</v>
      </c>
      <c r="O7" s="119">
        <v>1.5246999999999999</v>
      </c>
      <c r="P7" s="119"/>
      <c r="Q7" s="120">
        <f t="shared" si="5"/>
        <v>0.12186918563045657</v>
      </c>
      <c r="R7" s="120">
        <f t="shared" si="0"/>
        <v>7.6812352787228422E-2</v>
      </c>
      <c r="S7" s="120">
        <f t="shared" si="0"/>
        <v>0.10126756682281624</v>
      </c>
      <c r="T7" s="120">
        <f t="shared" si="0"/>
        <v>-0.33993309210077149</v>
      </c>
      <c r="U7" s="120">
        <f t="shared" si="0"/>
        <v>0.10878362294691746</v>
      </c>
      <c r="V7" s="120">
        <f t="shared" si="0"/>
        <v>2.4924570379116773E-3</v>
      </c>
      <c r="W7" s="120">
        <f t="shared" si="0"/>
        <v>0.15812988670815376</v>
      </c>
      <c r="X7" s="120">
        <f t="shared" si="0"/>
        <v>0.13940101127965754</v>
      </c>
      <c r="Y7" s="121">
        <f t="shared" si="0"/>
        <v>5.4203262233375238E-2</v>
      </c>
      <c r="AA7" s="120">
        <f t="shared" si="1"/>
        <v>-4.7454125653177637E-2</v>
      </c>
      <c r="AB7" s="122">
        <f t="shared" si="1"/>
        <v>-0.31364944326285504</v>
      </c>
      <c r="AC7" s="122">
        <f t="shared" si="1"/>
        <v>1.4802441042614811</v>
      </c>
      <c r="AD7" s="122">
        <f t="shared" si="1"/>
        <v>-0.30814369543437814</v>
      </c>
      <c r="AE7" s="122">
        <f t="shared" si="1"/>
        <v>-8.5710546977231128E-2</v>
      </c>
      <c r="AF7" s="122">
        <f t="shared" si="1"/>
        <v>-0.29806190869844773</v>
      </c>
      <c r="AG7" s="122">
        <f t="shared" si="1"/>
        <v>0.48658428347101812</v>
      </c>
      <c r="AH7" s="122">
        <f t="shared" si="1"/>
        <v>0.16218360707767987</v>
      </c>
      <c r="AI7" s="122">
        <f t="shared" si="1"/>
        <v>-0.17335694608421881</v>
      </c>
      <c r="AJ7" s="122">
        <f t="shared" si="1"/>
        <v>-0.18908568693154626</v>
      </c>
      <c r="AK7" s="122">
        <f t="shared" si="1"/>
        <v>0.46254375729288211</v>
      </c>
      <c r="AL7" s="123">
        <f t="shared" si="1"/>
        <v>7.5282308657465657E-2</v>
      </c>
      <c r="AM7" s="124">
        <f t="shared" si="2"/>
        <v>1.3085562683539109E-2</v>
      </c>
      <c r="AN7" s="124">
        <f t="shared" si="2"/>
        <v>7.4319895749316744E-2</v>
      </c>
      <c r="AO7" s="124">
        <f t="shared" si="2"/>
        <v>-5.686231988533752E-2</v>
      </c>
      <c r="AP7" s="124">
        <f t="shared" si="2"/>
        <v>-0.47933410338042903</v>
      </c>
      <c r="AQ7" s="125">
        <f t="shared" si="3"/>
        <v>8.6896523260400205E-2</v>
      </c>
      <c r="AR7" s="125">
        <f t="shared" si="3"/>
        <v>-7.5979632095208083E-2</v>
      </c>
      <c r="AS7" s="125">
        <f t="shared" si="3"/>
        <v>0.59276867098664299</v>
      </c>
      <c r="AT7" s="125">
        <f t="shared" si="3"/>
        <v>-0.26490932630179875</v>
      </c>
      <c r="AU7" s="125">
        <f t="shared" si="3"/>
        <v>-8.2631384684970333E-2</v>
      </c>
      <c r="AV7" s="125">
        <f t="shared" si="3"/>
        <v>-4.1568320871409645E-2</v>
      </c>
      <c r="AW7" s="125">
        <f t="shared" si="3"/>
        <v>0.22522332346752147</v>
      </c>
      <c r="AX7" s="125">
        <f t="shared" si="3"/>
        <v>-0.10012005007173408</v>
      </c>
      <c r="AY7" s="125">
        <f t="shared" si="3"/>
        <v>-8.2879751580561489E-2</v>
      </c>
      <c r="AZ7" s="125"/>
      <c r="BA7" s="126">
        <f>IFERROR(IF(Q7&gt;INPUT!$H$37, 1, 0),0)</f>
        <v>0</v>
      </c>
      <c r="BB7" s="127">
        <f>IFERROR(IF(AM7&gt;INPUT!$I$37, 1, 0),0)</f>
        <v>0</v>
      </c>
      <c r="BC7" s="128"/>
      <c r="BD7" s="148">
        <f t="shared" si="6"/>
        <v>0</v>
      </c>
      <c r="BE7" s="129"/>
      <c r="BF7" s="78">
        <f>IFERROR(IF(Q7&lt;INPUT!$H$39, -1, 0),0)</f>
        <v>0</v>
      </c>
      <c r="BG7" s="78">
        <f>IFERROR(IF(AM7&lt;INPUT!$I$39, -1, 0),0)</f>
        <v>0</v>
      </c>
      <c r="BH7" s="144">
        <f t="shared" si="7"/>
        <v>0</v>
      </c>
      <c r="BJ7" s="144">
        <f t="shared" si="8"/>
        <v>0</v>
      </c>
      <c r="BK7" s="144">
        <f t="shared" si="9"/>
        <v>2</v>
      </c>
      <c r="BL7" s="144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31</v>
      </c>
      <c r="B8" s="119" cm="1">
        <f t="array" ref="B8:O8">_xll.FDSRZ(A8,"FF_EPS(QTR_R,0,0-13Q,FQ)")</f>
        <v>2.3115000000000001</v>
      </c>
      <c r="C8" s="119">
        <v>2.8102</v>
      </c>
      <c r="D8" s="119">
        <v>2.149</v>
      </c>
      <c r="E8" s="119">
        <v>2.1177999999999999</v>
      </c>
      <c r="F8" s="119">
        <v>1.8903000000000001</v>
      </c>
      <c r="G8" s="119">
        <v>1.8889</v>
      </c>
      <c r="H8" s="119">
        <v>1.6415999999999999</v>
      </c>
      <c r="I8" s="119">
        <v>1.5508</v>
      </c>
      <c r="J8" s="119">
        <v>1.4390000000000001</v>
      </c>
      <c r="K8" s="119">
        <v>1.1738</v>
      </c>
      <c r="L8" s="119">
        <v>1.0523</v>
      </c>
      <c r="M8" s="119">
        <v>1.0621</v>
      </c>
      <c r="N8" s="119">
        <v>1.2087000000000001</v>
      </c>
      <c r="O8" s="119">
        <v>1.2311000000000001</v>
      </c>
      <c r="P8" s="119"/>
      <c r="Q8" s="120">
        <f t="shared" si="5"/>
        <v>0.22282177432153616</v>
      </c>
      <c r="R8" s="120">
        <f t="shared" si="0"/>
        <v>0.48774418974006029</v>
      </c>
      <c r="S8" s="120">
        <f t="shared" si="0"/>
        <v>0.30908869395711513</v>
      </c>
      <c r="T8" s="120">
        <f t="shared" si="0"/>
        <v>0.36561774567964922</v>
      </c>
      <c r="U8" s="120">
        <f t="shared" si="0"/>
        <v>0.31362056984016684</v>
      </c>
      <c r="V8" s="120">
        <f t="shared" si="0"/>
        <v>0.60921792468904412</v>
      </c>
      <c r="W8" s="120">
        <f t="shared" si="0"/>
        <v>0.56001140359213153</v>
      </c>
      <c r="X8" s="120">
        <f t="shared" si="0"/>
        <v>0.46012616514452498</v>
      </c>
      <c r="Y8" s="121">
        <f t="shared" si="0"/>
        <v>0.19053528584429547</v>
      </c>
      <c r="AA8" s="120">
        <f t="shared" si="1"/>
        <v>-0.17746067895523443</v>
      </c>
      <c r="AB8" s="122">
        <f t="shared" si="1"/>
        <v>0.30767798976268024</v>
      </c>
      <c r="AC8" s="122">
        <f t="shared" si="1"/>
        <v>1.4732269336103609E-2</v>
      </c>
      <c r="AD8" s="122">
        <f t="shared" si="1"/>
        <v>0.12035126699465692</v>
      </c>
      <c r="AE8" s="122">
        <f t="shared" si="1"/>
        <v>7.411721107524194E-4</v>
      </c>
      <c r="AF8" s="122">
        <f t="shared" si="1"/>
        <v>0.15064571150097472</v>
      </c>
      <c r="AG8" s="122">
        <f t="shared" si="1"/>
        <v>5.8550425586793908E-2</v>
      </c>
      <c r="AH8" s="122">
        <f t="shared" si="1"/>
        <v>7.7692842251563476E-2</v>
      </c>
      <c r="AI8" s="122">
        <f t="shared" si="1"/>
        <v>0.22593286760947362</v>
      </c>
      <c r="AJ8" s="122">
        <f t="shared" si="1"/>
        <v>0.11546137033165449</v>
      </c>
      <c r="AK8" s="122">
        <f t="shared" si="1"/>
        <v>-9.2270031070520453E-3</v>
      </c>
      <c r="AL8" s="123">
        <f t="shared" si="1"/>
        <v>-0.12128733349880039</v>
      </c>
      <c r="AM8" s="124">
        <f t="shared" si="2"/>
        <v>-9.0798795518630682E-2</v>
      </c>
      <c r="AN8" s="124">
        <f t="shared" si="2"/>
        <v>-0.12147373494898384</v>
      </c>
      <c r="AO8" s="124">
        <f t="shared" si="2"/>
        <v>-0.25092270963501639</v>
      </c>
      <c r="AP8" s="124">
        <f t="shared" si="2"/>
        <v>-9.4508419464875759E-2</v>
      </c>
      <c r="AQ8" s="125">
        <f t="shared" si="3"/>
        <v>-9.9270648649963794E-2</v>
      </c>
      <c r="AR8" s="125">
        <f t="shared" si="3"/>
        <v>0.10231227255064262</v>
      </c>
      <c r="AS8" s="125">
        <f t="shared" si="3"/>
        <v>-4.5304480721623706E-2</v>
      </c>
      <c r="AT8" s="125">
        <f t="shared" si="3"/>
        <v>2.0600280469287677E-2</v>
      </c>
      <c r="AU8" s="125">
        <f t="shared" si="3"/>
        <v>-2.5650556713603695E-2</v>
      </c>
      <c r="AV8" s="125">
        <f t="shared" si="3"/>
        <v>-2.5095718702832961E-2</v>
      </c>
      <c r="AW8" s="125">
        <f t="shared" si="3"/>
        <v>-1.8970314914953518E-2</v>
      </c>
      <c r="AX8" s="125">
        <f t="shared" si="3"/>
        <v>2.897328178620516E-2</v>
      </c>
      <c r="AY8" s="125">
        <f t="shared" si="3"/>
        <v>0.11574006703609134</v>
      </c>
      <c r="AZ8" s="125"/>
      <c r="BA8" s="126">
        <f>IFERROR(IF(Q8&gt;INPUT!$H$37, 1, 0),0)</f>
        <v>1</v>
      </c>
      <c r="BB8" s="127">
        <f>IFERROR(IF(AM8&gt;INPUT!$I$37, 1, 0),0)</f>
        <v>0</v>
      </c>
      <c r="BC8" s="128"/>
      <c r="BD8" s="148">
        <f t="shared" si="6"/>
        <v>0.75</v>
      </c>
      <c r="BE8" s="129"/>
      <c r="BF8" s="78">
        <f>IFERROR(IF(Q8&lt;INPUT!$H$39, -1, 0),0)</f>
        <v>0</v>
      </c>
      <c r="BG8" s="78">
        <f>IFERROR(IF(AM8&lt;INPUT!$I$39, -1, 0),0)</f>
        <v>-1</v>
      </c>
      <c r="BH8" s="144">
        <f t="shared" si="7"/>
        <v>-0.25</v>
      </c>
      <c r="BJ8" s="144">
        <f t="shared" si="8"/>
        <v>0.5</v>
      </c>
      <c r="BK8" s="144">
        <f t="shared" si="9"/>
        <v>0</v>
      </c>
      <c r="BL8" s="144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32</v>
      </c>
      <c r="B9" s="119" cm="1">
        <f t="array" ref="B9:O9">_xll.FDSRZ(A9,"FF_EPS(QTR_R,0,0-13Q,FQ)")</f>
        <v>1.6809000000000001</v>
      </c>
      <c r="C9" s="119">
        <v>1.5869</v>
      </c>
      <c r="D9" s="119">
        <v>1.8572</v>
      </c>
      <c r="E9" s="119">
        <v>1.4278</v>
      </c>
      <c r="F9" s="119">
        <v>1.2593000000000001</v>
      </c>
      <c r="G9" s="119">
        <v>0.97760000000000002</v>
      </c>
      <c r="H9" s="119">
        <v>1.0013000000000001</v>
      </c>
      <c r="I9" s="119">
        <v>0.93569999999999998</v>
      </c>
      <c r="J9" s="119">
        <v>0.64600000000000002</v>
      </c>
      <c r="K9" s="119">
        <v>0.30659999999999998</v>
      </c>
      <c r="L9" s="119">
        <v>2.7E-2</v>
      </c>
      <c r="M9" s="119">
        <v>0.27800000000000002</v>
      </c>
      <c r="N9" s="119">
        <v>-0.1993</v>
      </c>
      <c r="O9" s="119">
        <v>-0.37759999999999999</v>
      </c>
      <c r="P9" s="119"/>
      <c r="Q9" s="120">
        <f t="shared" si="5"/>
        <v>0.33478916858572227</v>
      </c>
      <c r="R9" s="120">
        <f t="shared" si="0"/>
        <v>0.62326104746317501</v>
      </c>
      <c r="S9" s="120">
        <f t="shared" si="0"/>
        <v>0.85478877459302893</v>
      </c>
      <c r="T9" s="120">
        <f t="shared" si="0"/>
        <v>0.52591642620498025</v>
      </c>
      <c r="U9" s="120">
        <f t="shared" si="0"/>
        <v>0.94938080495356036</v>
      </c>
      <c r="V9" s="120">
        <f t="shared" si="0"/>
        <v>2.1885192433137641</v>
      </c>
      <c r="W9" s="120">
        <f t="shared" si="0"/>
        <v>36.085185185185189</v>
      </c>
      <c r="X9" s="120">
        <f t="shared" si="0"/>
        <v>2.3658273381294959</v>
      </c>
      <c r="Y9" s="121">
        <f t="shared" si="0"/>
        <v>1</v>
      </c>
      <c r="AA9" s="120">
        <f t="shared" si="1"/>
        <v>5.9234986451572214E-2</v>
      </c>
      <c r="AB9" s="122">
        <f t="shared" si="1"/>
        <v>-0.14554167564074949</v>
      </c>
      <c r="AC9" s="122">
        <f t="shared" si="1"/>
        <v>0.30074240089648407</v>
      </c>
      <c r="AD9" s="122">
        <f t="shared" si="1"/>
        <v>0.13380449456046994</v>
      </c>
      <c r="AE9" s="122">
        <f t="shared" si="1"/>
        <v>0.28815466448445171</v>
      </c>
      <c r="AF9" s="122">
        <f t="shared" si="1"/>
        <v>-2.3669230000998742E-2</v>
      </c>
      <c r="AG9" s="122">
        <f t="shared" si="1"/>
        <v>7.010794057924552E-2</v>
      </c>
      <c r="AH9" s="122">
        <f t="shared" si="1"/>
        <v>0.44845201238390087</v>
      </c>
      <c r="AI9" s="122">
        <f t="shared" si="1"/>
        <v>1.1069797782126551</v>
      </c>
      <c r="AJ9" s="122">
        <f t="shared" si="1"/>
        <v>10.355555555555554</v>
      </c>
      <c r="AK9" s="122">
        <f t="shared" si="1"/>
        <v>-0.90287769784172667</v>
      </c>
      <c r="AL9" s="123">
        <f t="shared" si="1"/>
        <v>-2.3948820873055698</v>
      </c>
      <c r="AM9" s="124">
        <f t="shared" si="2"/>
        <v>-0.61459163636783809</v>
      </c>
      <c r="AN9" s="124">
        <f t="shared" si="2"/>
        <v>-1.5652581958505891</v>
      </c>
      <c r="AO9" s="124">
        <f t="shared" si="2"/>
        <v>-35.230396410592164</v>
      </c>
      <c r="AP9" s="124">
        <f t="shared" si="2"/>
        <v>-1.8399109119245156</v>
      </c>
      <c r="AQ9" s="125">
        <f t="shared" si="3"/>
        <v>-2.485650270296591E-2</v>
      </c>
      <c r="AR9" s="125">
        <f t="shared" si="3"/>
        <v>-0.14456544670840038</v>
      </c>
      <c r="AS9" s="125">
        <f t="shared" si="3"/>
        <v>0.10813721029916093</v>
      </c>
      <c r="AT9" s="125">
        <f t="shared" si="3"/>
        <v>2.1232184660408146E-2</v>
      </c>
      <c r="AU9" s="125">
        <f t="shared" si="3"/>
        <v>-5.3432449299816373E-2</v>
      </c>
      <c r="AV9" s="125">
        <f t="shared" si="3"/>
        <v>-0.37688300273788466</v>
      </c>
      <c r="AW9" s="125">
        <f t="shared" si="3"/>
        <v>-3.428482538325436</v>
      </c>
      <c r="AX9" s="125">
        <f t="shared" si="3"/>
        <v>0.45044323674187581</v>
      </c>
      <c r="AY9" s="125">
        <f t="shared" si="3"/>
        <v>1.1672872885060745</v>
      </c>
      <c r="AZ9" s="125"/>
      <c r="BA9" s="126">
        <f>IFERROR(IF(Q9&gt;INPUT!$H$37, 1, 0),0)</f>
        <v>1</v>
      </c>
      <c r="BB9" s="127">
        <f>IFERROR(IF(AM9&gt;INPUT!$I$37, 1, 0),0)</f>
        <v>0</v>
      </c>
      <c r="BC9" s="128"/>
      <c r="BD9" s="148">
        <f t="shared" si="6"/>
        <v>0.75</v>
      </c>
      <c r="BE9" s="129"/>
      <c r="BF9" s="78">
        <f>IFERROR(IF(Q9&lt;INPUT!$H$39, -1, 0),0)</f>
        <v>0</v>
      </c>
      <c r="BG9" s="78">
        <f>IFERROR(IF(AM9&lt;INPUT!$I$39, -1, 0),0)</f>
        <v>-1</v>
      </c>
      <c r="BH9" s="144">
        <f t="shared" si="7"/>
        <v>-0.25</v>
      </c>
      <c r="BJ9" s="144">
        <f t="shared" si="8"/>
        <v>0.5</v>
      </c>
      <c r="BK9" s="144">
        <f t="shared" si="9"/>
        <v>0</v>
      </c>
      <c r="BL9" s="144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33</v>
      </c>
      <c r="B10" s="119" cm="1">
        <f t="array" ref="B10:O10">_xll.FDSRZ(A10,"FF_EPS(QTR_R,0,0-13Q,FQ)")</f>
        <v>0.8518</v>
      </c>
      <c r="C10" s="119">
        <v>1.0287999999999999</v>
      </c>
      <c r="D10" s="119">
        <v>1.1378999999999999</v>
      </c>
      <c r="E10" s="119">
        <v>0.89559999999999995</v>
      </c>
      <c r="F10" s="119">
        <v>-0.40210000000000001</v>
      </c>
      <c r="G10" s="119">
        <v>0.44190000000000002</v>
      </c>
      <c r="H10" s="119">
        <v>0.28370000000000001</v>
      </c>
      <c r="I10" s="119">
        <v>0.82530000000000003</v>
      </c>
      <c r="J10" s="119">
        <v>0.77349999999999997</v>
      </c>
      <c r="K10" s="119">
        <v>0.81520000000000004</v>
      </c>
      <c r="L10" s="119">
        <v>0.87970000000000004</v>
      </c>
      <c r="M10" s="119">
        <v>0.77180000000000004</v>
      </c>
      <c r="N10" s="119">
        <v>0.69740000000000002</v>
      </c>
      <c r="O10" s="119">
        <v>0.59319999999999995</v>
      </c>
      <c r="P10" s="119"/>
      <c r="Q10" s="120">
        <f t="shared" si="5"/>
        <v>1</v>
      </c>
      <c r="R10" s="120">
        <f t="shared" si="0"/>
        <v>1.328128535867843</v>
      </c>
      <c r="S10" s="120">
        <f t="shared" si="0"/>
        <v>3.0109270356009867</v>
      </c>
      <c r="T10" s="120">
        <f t="shared" si="0"/>
        <v>8.5181146249848405E-2</v>
      </c>
      <c r="U10" s="120">
        <f t="shared" si="0"/>
        <v>-1</v>
      </c>
      <c r="V10" s="120">
        <f t="shared" si="0"/>
        <v>-0.45792443572129538</v>
      </c>
      <c r="W10" s="120">
        <f t="shared" si="0"/>
        <v>-0.67750369444128689</v>
      </c>
      <c r="X10" s="120">
        <f t="shared" si="0"/>
        <v>6.9318476289194075E-2</v>
      </c>
      <c r="Y10" s="121">
        <f t="shared" si="0"/>
        <v>0.10911958703756808</v>
      </c>
      <c r="AA10" s="120">
        <f t="shared" si="1"/>
        <v>-0.1720451010886469</v>
      </c>
      <c r="AB10" s="122">
        <f t="shared" si="1"/>
        <v>-9.5878372440460491E-2</v>
      </c>
      <c r="AC10" s="122">
        <f t="shared" si="1"/>
        <v>0.27054488610987049</v>
      </c>
      <c r="AD10" s="122">
        <f t="shared" si="1"/>
        <v>-3.2273066401392687</v>
      </c>
      <c r="AE10" s="122">
        <f t="shared" si="1"/>
        <v>-1.9099343742928263</v>
      </c>
      <c r="AF10" s="122">
        <f t="shared" si="1"/>
        <v>0.55763130066972155</v>
      </c>
      <c r="AG10" s="122">
        <f t="shared" si="1"/>
        <v>-0.65624621349812196</v>
      </c>
      <c r="AH10" s="122">
        <f t="shared" si="1"/>
        <v>6.6968325791855188E-2</v>
      </c>
      <c r="AI10" s="122">
        <f t="shared" si="1"/>
        <v>-5.1153091265947137E-2</v>
      </c>
      <c r="AJ10" s="122">
        <f t="shared" si="1"/>
        <v>-7.3320450153461447E-2</v>
      </c>
      <c r="AK10" s="122">
        <f t="shared" si="1"/>
        <v>0.13980305778699154</v>
      </c>
      <c r="AL10" s="123">
        <f t="shared" si="1"/>
        <v>0.10668196157155152</v>
      </c>
      <c r="AM10" s="124">
        <f t="shared" si="2"/>
        <v>2</v>
      </c>
      <c r="AN10" s="124">
        <f t="shared" si="2"/>
        <v>1.7860529715891382</v>
      </c>
      <c r="AO10" s="124">
        <f t="shared" si="2"/>
        <v>3.6884307300422736</v>
      </c>
      <c r="AP10" s="124">
        <f t="shared" si="2"/>
        <v>1.586266996065433E-2</v>
      </c>
      <c r="AQ10" s="125">
        <f t="shared" si="3"/>
        <v>1.018420513016874</v>
      </c>
      <c r="AR10" s="125">
        <f t="shared" si="3"/>
        <v>0.60468533395078872</v>
      </c>
      <c r="AS10" s="125">
        <f t="shared" si="3"/>
        <v>-9.5695471519950726E-2</v>
      </c>
      <c r="AT10" s="125">
        <f t="shared" si="3"/>
        <v>-0.85702014221371547</v>
      </c>
      <c r="AU10" s="125">
        <f t="shared" si="3"/>
        <v>-0.65896756669489376</v>
      </c>
      <c r="AV10" s="125">
        <f t="shared" si="3"/>
        <v>0.20292813064522289</v>
      </c>
      <c r="AW10" s="125">
        <f t="shared" si="3"/>
        <v>-0.19430858778155349</v>
      </c>
      <c r="AX10" s="125">
        <f t="shared" si="3"/>
        <v>-2.427824399837878E-2</v>
      </c>
      <c r="AY10" s="125">
        <f t="shared" si="3"/>
        <v>-5.2611684279166217E-2</v>
      </c>
      <c r="AZ10" s="125"/>
      <c r="BA10" s="126">
        <f>IFERROR(IF(Q10&gt;INPUT!$H$37, 1, 0),0)</f>
        <v>1</v>
      </c>
      <c r="BB10" s="127">
        <f>IFERROR(IF(AM10&gt;INPUT!$I$37, 1, 0),0)</f>
        <v>1</v>
      </c>
      <c r="BC10" s="128"/>
      <c r="BD10" s="148">
        <f t="shared" si="6"/>
        <v>1</v>
      </c>
      <c r="BE10" s="129"/>
      <c r="BF10" s="78">
        <f>IFERROR(IF(Q10&lt;INPUT!$H$39, -1, 0),0)</f>
        <v>0</v>
      </c>
      <c r="BG10" s="78">
        <f>IFERROR(IF(AM10&lt;INPUT!$I$39, -1, 0),0)</f>
        <v>0</v>
      </c>
      <c r="BH10" s="144">
        <f t="shared" si="7"/>
        <v>0</v>
      </c>
      <c r="BJ10" s="144">
        <f t="shared" si="8"/>
        <v>1</v>
      </c>
      <c r="BK10" s="144">
        <f t="shared" si="9"/>
        <v>4</v>
      </c>
      <c r="BL10" s="144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34</v>
      </c>
      <c r="B11" s="119" cm="1">
        <f t="array" ref="B11:O11">_xll.FDSRZ(A11,"FF_EPS(QTR_R,0,0-13Q,FQ)")</f>
        <v>7.1349999999999998</v>
      </c>
      <c r="C11" s="119">
        <v>6.4261999999999997</v>
      </c>
      <c r="D11" s="119">
        <v>8.0176999999999996</v>
      </c>
      <c r="E11" s="119">
        <v>6.0338000000000003</v>
      </c>
      <c r="F11" s="119">
        <v>5.1589999999999998</v>
      </c>
      <c r="G11" s="119">
        <v>4.7119999999999997</v>
      </c>
      <c r="H11" s="119">
        <v>5.3296999999999999</v>
      </c>
      <c r="I11" s="119">
        <v>4.3857999999999997</v>
      </c>
      <c r="J11" s="119">
        <v>2.9815999999999998</v>
      </c>
      <c r="K11" s="119">
        <v>2.1991999999999998</v>
      </c>
      <c r="L11" s="119">
        <v>1.7621</v>
      </c>
      <c r="M11" s="119">
        <v>1.6355999999999999</v>
      </c>
      <c r="N11" s="119">
        <v>2.4647999999999999</v>
      </c>
      <c r="O11" s="119">
        <v>2.7225000000000001</v>
      </c>
      <c r="P11" s="119"/>
      <c r="Q11" s="120">
        <f t="shared" si="5"/>
        <v>0.38301996510951741</v>
      </c>
      <c r="R11" s="120">
        <f t="shared" si="0"/>
        <v>0.36379456706281843</v>
      </c>
      <c r="S11" s="120">
        <f t="shared" si="0"/>
        <v>0.50434358406664526</v>
      </c>
      <c r="T11" s="120">
        <f t="shared" si="0"/>
        <v>0.37575812850563195</v>
      </c>
      <c r="U11" s="120">
        <f t="shared" si="0"/>
        <v>0.73027904480815664</v>
      </c>
      <c r="V11" s="120">
        <f t="shared" si="0"/>
        <v>1.1425973081120406</v>
      </c>
      <c r="W11" s="120">
        <f t="shared" si="0"/>
        <v>2.0246297031950511</v>
      </c>
      <c r="X11" s="120">
        <f t="shared" si="0"/>
        <v>1.6814624602592319</v>
      </c>
      <c r="Y11" s="121">
        <f t="shared" si="0"/>
        <v>0.20967218435572854</v>
      </c>
      <c r="AA11" s="120">
        <f t="shared" si="1"/>
        <v>0.11029846565621981</v>
      </c>
      <c r="AB11" s="122">
        <f t="shared" si="1"/>
        <v>-0.19849832246155386</v>
      </c>
      <c r="AC11" s="122">
        <f t="shared" si="1"/>
        <v>0.32879777254797959</v>
      </c>
      <c r="AD11" s="122">
        <f t="shared" si="1"/>
        <v>0.16956774568714872</v>
      </c>
      <c r="AE11" s="122">
        <f t="shared" si="1"/>
        <v>9.4864176570458314E-2</v>
      </c>
      <c r="AF11" s="122">
        <f t="shared" si="1"/>
        <v>-0.1158977053117437</v>
      </c>
      <c r="AG11" s="122">
        <f t="shared" si="1"/>
        <v>0.21521729217018559</v>
      </c>
      <c r="AH11" s="122">
        <f t="shared" si="1"/>
        <v>0.4709551918433057</v>
      </c>
      <c r="AI11" s="122">
        <f t="shared" si="1"/>
        <v>0.35576573299381598</v>
      </c>
      <c r="AJ11" s="122">
        <f t="shared" si="1"/>
        <v>0.24805629646444571</v>
      </c>
      <c r="AK11" s="122">
        <f t="shared" si="1"/>
        <v>7.7341648324773749E-2</v>
      </c>
      <c r="AL11" s="123">
        <f t="shared" si="1"/>
        <v>-0.33641674780915287</v>
      </c>
      <c r="AM11" s="124">
        <f t="shared" si="2"/>
        <v>-0.34725907969863923</v>
      </c>
      <c r="AN11" s="124">
        <f t="shared" si="2"/>
        <v>-0.7788027410492222</v>
      </c>
      <c r="AO11" s="124">
        <f t="shared" si="2"/>
        <v>-1.5202861191284058</v>
      </c>
      <c r="AP11" s="124">
        <f t="shared" si="2"/>
        <v>-1.3057043317535999</v>
      </c>
      <c r="AQ11" s="125">
        <f t="shared" si="3"/>
        <v>-1.9756426676976302E-2</v>
      </c>
      <c r="AR11" s="125">
        <f t="shared" si="3"/>
        <v>-9.7787499677337394E-2</v>
      </c>
      <c r="AS11" s="125">
        <f t="shared" si="3"/>
        <v>0.14823182595324111</v>
      </c>
      <c r="AT11" s="125">
        <f t="shared" si="3"/>
        <v>-1.521651549434562E-2</v>
      </c>
      <c r="AU11" s="125">
        <f t="shared" si="3"/>
        <v>-0.12536367175761581</v>
      </c>
      <c r="AV11" s="125">
        <f t="shared" si="3"/>
        <v>-0.15722114610185323</v>
      </c>
      <c r="AW11" s="125">
        <f t="shared" si="3"/>
        <v>-1.0946334764753374E-2</v>
      </c>
      <c r="AX11" s="125">
        <f t="shared" si="3"/>
        <v>0.13120451450617732</v>
      </c>
      <c r="AY11" s="125">
        <f t="shared" si="3"/>
        <v>0.23072749360098962</v>
      </c>
      <c r="AZ11" s="125"/>
      <c r="BA11" s="126">
        <f>IFERROR(IF(Q11&gt;INPUT!$H$37, 1, 0),0)</f>
        <v>1</v>
      </c>
      <c r="BB11" s="127">
        <f>IFERROR(IF(AM11&gt;INPUT!$I$37, 1, 0),0)</f>
        <v>0</v>
      </c>
      <c r="BC11" s="128"/>
      <c r="BD11" s="148">
        <f t="shared" si="6"/>
        <v>0.75</v>
      </c>
      <c r="BE11" s="129"/>
      <c r="BF11" s="78">
        <f>IFERROR(IF(Q11&lt;INPUT!$H$39, -1, 0),0)</f>
        <v>0</v>
      </c>
      <c r="BG11" s="78">
        <f>IFERROR(IF(AM11&lt;INPUT!$I$39, -1, 0),0)</f>
        <v>-1</v>
      </c>
      <c r="BH11" s="144">
        <f t="shared" si="7"/>
        <v>-0.25</v>
      </c>
      <c r="BJ11" s="144">
        <f t="shared" si="8"/>
        <v>0.5</v>
      </c>
      <c r="BK11" s="144">
        <f t="shared" si="9"/>
        <v>0</v>
      </c>
      <c r="BL11" s="144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35</v>
      </c>
      <c r="B12" s="119" cm="1">
        <f t="array" ref="B12:O12">_xll.FDSRZ(A12,"FF_EPS(QTR_R,0,0-13Q,FQ)")</f>
        <v>0.35410000000000003</v>
      </c>
      <c r="C12" s="119">
        <v>0.39560000000000001</v>
      </c>
      <c r="D12" s="119">
        <v>0.35870000000000002</v>
      </c>
      <c r="E12" s="119">
        <v>0.40350000000000003</v>
      </c>
      <c r="F12" s="119">
        <v>0.43880000000000002</v>
      </c>
      <c r="G12" s="119">
        <v>0.42720000000000002</v>
      </c>
      <c r="H12" s="119">
        <v>0.42520000000000002</v>
      </c>
      <c r="I12" s="119">
        <v>0.51060000000000005</v>
      </c>
      <c r="J12" s="119">
        <v>0.4501</v>
      </c>
      <c r="K12" s="119">
        <v>0.48559999999999998</v>
      </c>
      <c r="L12" s="119">
        <v>0.5181</v>
      </c>
      <c r="M12" s="119">
        <v>0.6452</v>
      </c>
      <c r="N12" s="119">
        <v>0.71819999999999995</v>
      </c>
      <c r="O12" s="119">
        <v>0.58709999999999996</v>
      </c>
      <c r="P12" s="119"/>
      <c r="Q12" s="120">
        <f t="shared" si="5"/>
        <v>-0.1930264357338195</v>
      </c>
      <c r="R12" s="120">
        <f t="shared" si="0"/>
        <v>-7.3970037453183535E-2</v>
      </c>
      <c r="S12" s="120">
        <f t="shared" si="0"/>
        <v>-0.1563969896519285</v>
      </c>
      <c r="T12" s="120">
        <f t="shared" si="0"/>
        <v>-0.20975323149236191</v>
      </c>
      <c r="U12" s="120">
        <f t="shared" si="0"/>
        <v>-2.5105532103976813E-2</v>
      </c>
      <c r="V12" s="120">
        <f t="shared" si="0"/>
        <v>-0.12026359143327836</v>
      </c>
      <c r="W12" s="120">
        <f t="shared" si="0"/>
        <v>-0.17930901370391816</v>
      </c>
      <c r="X12" s="120">
        <f t="shared" si="0"/>
        <v>-0.20861748295102289</v>
      </c>
      <c r="Y12" s="121">
        <f t="shared" si="0"/>
        <v>-0.37329434697855746</v>
      </c>
      <c r="AA12" s="120">
        <f t="shared" si="1"/>
        <v>-0.10490394337714859</v>
      </c>
      <c r="AB12" s="122">
        <f t="shared" si="1"/>
        <v>0.10287148034569271</v>
      </c>
      <c r="AC12" s="122">
        <f t="shared" si="1"/>
        <v>-0.1110285006195787</v>
      </c>
      <c r="AD12" s="122">
        <f t="shared" si="1"/>
        <v>-8.044667274384687E-2</v>
      </c>
      <c r="AE12" s="122">
        <f t="shared" si="1"/>
        <v>2.7153558052434468E-2</v>
      </c>
      <c r="AF12" s="122">
        <f t="shared" si="1"/>
        <v>4.7036688617121403E-3</v>
      </c>
      <c r="AG12" s="122">
        <f t="shared" si="1"/>
        <v>-0.1672542107324716</v>
      </c>
      <c r="AH12" s="122">
        <f t="shared" si="1"/>
        <v>0.13441457453899153</v>
      </c>
      <c r="AI12" s="122">
        <f t="shared" si="1"/>
        <v>-7.3105436573311366E-2</v>
      </c>
      <c r="AJ12" s="122">
        <f t="shared" si="1"/>
        <v>-6.2729202856591448E-2</v>
      </c>
      <c r="AK12" s="122">
        <f t="shared" si="1"/>
        <v>-0.19699318040917546</v>
      </c>
      <c r="AL12" s="123">
        <f t="shared" si="1"/>
        <v>-0.10164299637983842</v>
      </c>
      <c r="AM12" s="124">
        <f t="shared" si="2"/>
        <v>-0.16792090362984269</v>
      </c>
      <c r="AN12" s="124">
        <f t="shared" si="2"/>
        <v>4.6293553980094826E-2</v>
      </c>
      <c r="AO12" s="124">
        <f t="shared" si="2"/>
        <v>2.2912024051989666E-2</v>
      </c>
      <c r="AP12" s="124">
        <f t="shared" si="2"/>
        <v>-1.1357485413390211E-3</v>
      </c>
      <c r="AQ12" s="125">
        <f t="shared" si="3"/>
        <v>-8.1524235444339066E-3</v>
      </c>
      <c r="AR12" s="125">
        <f t="shared" si="3"/>
        <v>2.5239307431086079E-2</v>
      </c>
      <c r="AS12" s="125">
        <f t="shared" si="3"/>
        <v>-3.8577389827096943E-2</v>
      </c>
      <c r="AT12" s="125">
        <f t="shared" si="3"/>
        <v>2.8935845996208243E-2</v>
      </c>
      <c r="AU12" s="125">
        <f t="shared" si="3"/>
        <v>-3.5753672162185689E-2</v>
      </c>
      <c r="AV12" s="125">
        <f t="shared" si="3"/>
        <v>2.5936368478341174E-2</v>
      </c>
      <c r="AW12" s="125">
        <f t="shared" si="3"/>
        <v>-3.4841669291960052E-2</v>
      </c>
      <c r="AX12" s="125">
        <f t="shared" si="3"/>
        <v>0.11046925164938899</v>
      </c>
      <c r="AY12" s="125">
        <f t="shared" si="3"/>
        <v>9.5125199355090284E-3</v>
      </c>
      <c r="AZ12" s="125"/>
      <c r="BA12" s="126">
        <f>IFERROR(IF(Q12&gt;INPUT!$H$37, 1, 0),0)</f>
        <v>0</v>
      </c>
      <c r="BB12" s="127">
        <f>IFERROR(IF(AM12&gt;INPUT!$I$37, 1, 0),0)</f>
        <v>0</v>
      </c>
      <c r="BC12" s="128"/>
      <c r="BD12" s="148">
        <f t="shared" si="6"/>
        <v>0</v>
      </c>
      <c r="BE12" s="129"/>
      <c r="BF12" s="78">
        <f>IFERROR(IF(Q12&lt;INPUT!$H$39, -1, 0),0)</f>
        <v>-1</v>
      </c>
      <c r="BG12" s="78">
        <f>IFERROR(IF(AM12&lt;INPUT!$I$39, -1, 0),0)</f>
        <v>-1</v>
      </c>
      <c r="BH12" s="144">
        <f t="shared" si="7"/>
        <v>-1</v>
      </c>
      <c r="BJ12" s="144">
        <f t="shared" si="8"/>
        <v>-1</v>
      </c>
      <c r="BK12" s="144">
        <f t="shared" si="9"/>
        <v>2</v>
      </c>
      <c r="BL12" s="144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36</v>
      </c>
      <c r="B13" s="119" cm="1">
        <f t="array" ref="B13:O13">_xll.FDSRZ(A13,"FF_EPS(QTR_R,0,0-13Q,FQ)")</f>
        <v>0.33300000000000002</v>
      </c>
      <c r="C13" s="119">
        <v>0.1162</v>
      </c>
      <c r="D13" s="119">
        <v>0.65800000000000003</v>
      </c>
      <c r="E13" s="119">
        <v>0.61970000000000003</v>
      </c>
      <c r="F13" s="119">
        <v>0.4022</v>
      </c>
      <c r="G13" s="119">
        <v>0.41099999999999998</v>
      </c>
      <c r="H13" s="119">
        <v>2.27</v>
      </c>
      <c r="I13" s="119">
        <v>0.52990000000000004</v>
      </c>
      <c r="J13" s="119">
        <v>0.7772</v>
      </c>
      <c r="K13" s="119">
        <v>0.72609999999999997</v>
      </c>
      <c r="L13" s="119">
        <v>1.0723</v>
      </c>
      <c r="M13" s="119">
        <v>0.94920000000000004</v>
      </c>
      <c r="N13" s="119">
        <v>0.65110000000000001</v>
      </c>
      <c r="O13" s="119">
        <v>0.95450000000000002</v>
      </c>
      <c r="P13" s="119"/>
      <c r="Q13" s="120">
        <f t="shared" si="5"/>
        <v>-0.17205370462456482</v>
      </c>
      <c r="R13" s="120">
        <f t="shared" si="0"/>
        <v>-0.71727493917274932</v>
      </c>
      <c r="S13" s="120">
        <f t="shared" si="0"/>
        <v>-0.71013215859030843</v>
      </c>
      <c r="T13" s="120">
        <f t="shared" si="0"/>
        <v>0.16946593696923951</v>
      </c>
      <c r="U13" s="120">
        <f t="shared" si="0"/>
        <v>-0.48250128667009784</v>
      </c>
      <c r="V13" s="120">
        <f t="shared" si="0"/>
        <v>-0.43396226415094341</v>
      </c>
      <c r="W13" s="120">
        <f t="shared" si="0"/>
        <v>1.1169448848270074</v>
      </c>
      <c r="X13" s="120">
        <f t="shared" si="0"/>
        <v>-0.44174041297935107</v>
      </c>
      <c r="Y13" s="121">
        <f t="shared" si="0"/>
        <v>0.19367224696667185</v>
      </c>
      <c r="AA13" s="120">
        <f t="shared" si="1"/>
        <v>1.8657487091222031</v>
      </c>
      <c r="AB13" s="122">
        <f t="shared" si="1"/>
        <v>-0.82340425531914896</v>
      </c>
      <c r="AC13" s="122">
        <f t="shared" si="1"/>
        <v>6.1804098757463288E-2</v>
      </c>
      <c r="AD13" s="122">
        <f t="shared" si="1"/>
        <v>0.54077573346593732</v>
      </c>
      <c r="AE13" s="122">
        <f t="shared" si="1"/>
        <v>-2.1411192214111807E-2</v>
      </c>
      <c r="AF13" s="122">
        <f t="shared" si="1"/>
        <v>-0.81894273127753303</v>
      </c>
      <c r="AG13" s="122">
        <f t="shared" si="1"/>
        <v>3.2838271371956971</v>
      </c>
      <c r="AH13" s="122">
        <f t="shared" si="1"/>
        <v>-0.31819351518270711</v>
      </c>
      <c r="AI13" s="122">
        <f t="shared" si="1"/>
        <v>7.0375981269797494E-2</v>
      </c>
      <c r="AJ13" s="122">
        <f t="shared" si="1"/>
        <v>-0.32285740930709694</v>
      </c>
      <c r="AK13" s="122">
        <f t="shared" si="1"/>
        <v>0.12968815844922044</v>
      </c>
      <c r="AL13" s="123">
        <f t="shared" si="1"/>
        <v>0.45784057748425755</v>
      </c>
      <c r="AM13" s="124">
        <f t="shared" si="2"/>
        <v>0.31044758204553302</v>
      </c>
      <c r="AN13" s="124">
        <f t="shared" si="2"/>
        <v>-0.2833126750218059</v>
      </c>
      <c r="AO13" s="124">
        <f t="shared" si="2"/>
        <v>-1.8270770434173158</v>
      </c>
      <c r="AP13" s="124">
        <f t="shared" si="2"/>
        <v>0.61120634994859058</v>
      </c>
      <c r="AQ13" s="125">
        <f t="shared" si="3"/>
        <v>0.44165765855208861</v>
      </c>
      <c r="AR13" s="125">
        <f t="shared" si="3"/>
        <v>-0.26733102103501238</v>
      </c>
      <c r="AS13" s="125">
        <f t="shared" si="3"/>
        <v>0.29358227667833209</v>
      </c>
      <c r="AT13" s="125">
        <f t="shared" si="3"/>
        <v>-0.91435046790991992</v>
      </c>
      <c r="AU13" s="125">
        <f t="shared" si="3"/>
        <v>9.8927440989531767E-2</v>
      </c>
      <c r="AV13" s="125">
        <f t="shared" si="3"/>
        <v>-0.29643957084910999</v>
      </c>
      <c r="AW13" s="125">
        <f t="shared" si="3"/>
        <v>1.2022281821675977</v>
      </c>
      <c r="AX13" s="125">
        <f t="shared" si="3"/>
        <v>-0.14929389121064252</v>
      </c>
      <c r="AY13" s="125">
        <f t="shared" si="3"/>
        <v>-0.12915486540482002</v>
      </c>
      <c r="AZ13" s="125"/>
      <c r="BA13" s="126">
        <f>IFERROR(IF(Q13&gt;INPUT!$H$37, 1, 0),0)</f>
        <v>0</v>
      </c>
      <c r="BB13" s="127">
        <f>IFERROR(IF(AM13&gt;INPUT!$I$37, 1, 0),0)</f>
        <v>1</v>
      </c>
      <c r="BC13" s="128"/>
      <c r="BD13" s="148">
        <f t="shared" si="6"/>
        <v>0.25</v>
      </c>
      <c r="BE13" s="129"/>
      <c r="BF13" s="78">
        <f>IFERROR(IF(Q13&lt;INPUT!$H$39, -1, 0),0)</f>
        <v>-1</v>
      </c>
      <c r="BG13" s="78">
        <f>IFERROR(IF(AM13&lt;INPUT!$I$39, -1, 0),0)</f>
        <v>0</v>
      </c>
      <c r="BH13" s="144">
        <f t="shared" si="7"/>
        <v>-0.75</v>
      </c>
      <c r="BJ13" s="144">
        <f t="shared" si="8"/>
        <v>-0.5</v>
      </c>
      <c r="BK13" s="144">
        <f t="shared" si="9"/>
        <v>2</v>
      </c>
      <c r="BL13" s="144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37</v>
      </c>
      <c r="B14" s="119" cm="1">
        <f t="array" ref="B14:O14">_xll.FDSRZ(A14,"FF_EPS(QTR_R,0,0-13Q,FQ)")</f>
        <v>15.3606</v>
      </c>
      <c r="C14" s="119">
        <v>13.945600000000001</v>
      </c>
      <c r="D14" s="119">
        <v>14.451599999999999</v>
      </c>
      <c r="E14" s="119">
        <v>12.5456</v>
      </c>
      <c r="F14" s="119">
        <v>9.5586000000000002</v>
      </c>
      <c r="G14" s="119">
        <v>8.6961999999999993</v>
      </c>
      <c r="H14" s="119">
        <v>9.2052999999999994</v>
      </c>
      <c r="I14" s="119">
        <v>8.1374999999999993</v>
      </c>
      <c r="J14" s="119">
        <v>7.0113000000000003</v>
      </c>
      <c r="K14" s="119">
        <v>7.9828000000000001</v>
      </c>
      <c r="L14" s="119">
        <v>11.4115</v>
      </c>
      <c r="M14" s="119">
        <v>10.832100000000001</v>
      </c>
      <c r="N14" s="119">
        <v>9.1414000000000009</v>
      </c>
      <c r="O14" s="119">
        <v>7.8185000000000002</v>
      </c>
      <c r="P14" s="119"/>
      <c r="Q14" s="120">
        <f t="shared" si="5"/>
        <v>0.60699265582825923</v>
      </c>
      <c r="R14" s="120">
        <f t="shared" si="0"/>
        <v>0.6036429704928592</v>
      </c>
      <c r="S14" s="120">
        <f t="shared" si="0"/>
        <v>0.56992167555647288</v>
      </c>
      <c r="T14" s="120">
        <f t="shared" si="0"/>
        <v>0.54170199692780363</v>
      </c>
      <c r="U14" s="120">
        <f t="shared" si="0"/>
        <v>0.36331350819391561</v>
      </c>
      <c r="V14" s="120">
        <f t="shared" si="0"/>
        <v>8.936713934960161E-2</v>
      </c>
      <c r="W14" s="120">
        <f t="shared" si="0"/>
        <v>-0.19333128861236482</v>
      </c>
      <c r="X14" s="120">
        <f t="shared" si="0"/>
        <v>-0.24876062813304911</v>
      </c>
      <c r="Y14" s="121">
        <f t="shared" si="0"/>
        <v>-0.2330168245564137</v>
      </c>
      <c r="AA14" s="120">
        <f t="shared" si="1"/>
        <v>0.10146569527306104</v>
      </c>
      <c r="AB14" s="122">
        <f t="shared" si="1"/>
        <v>-3.5013424119128556E-2</v>
      </c>
      <c r="AC14" s="122">
        <f t="shared" si="1"/>
        <v>0.15192577477362579</v>
      </c>
      <c r="AD14" s="122">
        <f t="shared" si="1"/>
        <v>0.31249346138555856</v>
      </c>
      <c r="AE14" s="122">
        <f t="shared" si="1"/>
        <v>9.9169752305604764E-2</v>
      </c>
      <c r="AF14" s="122">
        <f t="shared" si="1"/>
        <v>-5.5305095977317476E-2</v>
      </c>
      <c r="AG14" s="122">
        <f t="shared" si="1"/>
        <v>0.13121966205837166</v>
      </c>
      <c r="AH14" s="122">
        <f t="shared" si="1"/>
        <v>0.16062641735484129</v>
      </c>
      <c r="AI14" s="122">
        <f t="shared" si="1"/>
        <v>-0.12169915317933555</v>
      </c>
      <c r="AJ14" s="122">
        <f t="shared" si="1"/>
        <v>-0.30046006221793808</v>
      </c>
      <c r="AK14" s="122">
        <f t="shared" si="1"/>
        <v>5.3489166458950743E-2</v>
      </c>
      <c r="AL14" s="123">
        <f t="shared" si="1"/>
        <v>0.18494978887260149</v>
      </c>
      <c r="AM14" s="124">
        <f t="shared" si="2"/>
        <v>0.24367914763434362</v>
      </c>
      <c r="AN14" s="124">
        <f t="shared" si="2"/>
        <v>0.51427583114325759</v>
      </c>
      <c r="AO14" s="124">
        <f t="shared" si="2"/>
        <v>0.7632529641688377</v>
      </c>
      <c r="AP14" s="124">
        <f t="shared" si="2"/>
        <v>0.79046262506085274</v>
      </c>
      <c r="AQ14" s="125">
        <f t="shared" si="3"/>
        <v>-7.0342588704165848E-2</v>
      </c>
      <c r="AR14" s="125">
        <f t="shared" si="3"/>
        <v>-4.4727725474911106E-2</v>
      </c>
      <c r="AS14" s="125">
        <f t="shared" si="3"/>
        <v>6.9076956916981097E-2</v>
      </c>
      <c r="AT14" s="125">
        <f t="shared" si="3"/>
        <v>6.042459977572897E-2</v>
      </c>
      <c r="AU14" s="125">
        <f t="shared" si="3"/>
        <v>-2.0485555016412173E-2</v>
      </c>
      <c r="AV14" s="125">
        <f t="shared" si="3"/>
        <v>2.2131352400672689E-2</v>
      </c>
      <c r="AW14" s="125">
        <f t="shared" si="3"/>
        <v>0.14389324142543658</v>
      </c>
      <c r="AX14" s="125">
        <f t="shared" si="3"/>
        <v>3.5712416965296853E-2</v>
      </c>
      <c r="AY14" s="125">
        <f t="shared" si="3"/>
        <v>-0.10221631401731235</v>
      </c>
      <c r="AZ14" s="125"/>
      <c r="BA14" s="126">
        <f>IFERROR(IF(Q14&gt;INPUT!$H$37, 1, 0),0)</f>
        <v>1</v>
      </c>
      <c r="BB14" s="127">
        <f>IFERROR(IF(AM14&gt;INPUT!$I$37, 1, 0),0)</f>
        <v>1</v>
      </c>
      <c r="BC14" s="128"/>
      <c r="BD14" s="148">
        <f t="shared" si="6"/>
        <v>1</v>
      </c>
      <c r="BE14" s="129"/>
      <c r="BF14" s="78">
        <f>IFERROR(IF(Q14&lt;INPUT!$H$39, -1, 0),0)</f>
        <v>0</v>
      </c>
      <c r="BG14" s="78">
        <f>IFERROR(IF(AM14&lt;INPUT!$I$39, -1, 0),0)</f>
        <v>0</v>
      </c>
      <c r="BH14" s="144">
        <f t="shared" si="7"/>
        <v>0</v>
      </c>
      <c r="BJ14" s="144">
        <f t="shared" si="8"/>
        <v>1</v>
      </c>
      <c r="BK14" s="144">
        <f t="shared" si="9"/>
        <v>4</v>
      </c>
      <c r="BL14" s="144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38</v>
      </c>
      <c r="B15" s="119" cm="1">
        <f t="array" ref="B15:O15">_xll.FDSRZ(A15,"FF_EPS(QTR_R,0,0-13Q,FQ)")</f>
        <v>5.7339000000000002</v>
      </c>
      <c r="C15" s="119">
        <v>2.1335999999999999</v>
      </c>
      <c r="D15" s="119">
        <v>9.1301000000000005</v>
      </c>
      <c r="E15" s="119">
        <v>12.181100000000001</v>
      </c>
      <c r="F15" s="119">
        <v>14.0814</v>
      </c>
      <c r="G15" s="119">
        <v>5.8830999999999998</v>
      </c>
      <c r="H15" s="119">
        <v>17.361799999999999</v>
      </c>
      <c r="I15" s="119">
        <v>-5.8823999999999996</v>
      </c>
      <c r="J15" s="119">
        <v>16.516500000000001</v>
      </c>
      <c r="K15" s="119">
        <v>16.2515</v>
      </c>
      <c r="L15" s="119">
        <v>8.2363999999999997</v>
      </c>
      <c r="M15" s="119">
        <v>-1.2716000000000001</v>
      </c>
      <c r="N15" s="119">
        <v>-19.774999999999999</v>
      </c>
      <c r="O15" s="119">
        <v>2.5225</v>
      </c>
      <c r="P15" s="119"/>
      <c r="Q15" s="120">
        <f t="shared" si="5"/>
        <v>-0.5928032724018919</v>
      </c>
      <c r="R15" s="120">
        <f t="shared" si="0"/>
        <v>-0.63733405857456105</v>
      </c>
      <c r="S15" s="120">
        <f t="shared" si="0"/>
        <v>-0.47412710663640856</v>
      </c>
      <c r="T15" s="120">
        <f t="shared" si="0"/>
        <v>1</v>
      </c>
      <c r="U15" s="120">
        <f t="shared" si="0"/>
        <v>-0.14743438379802021</v>
      </c>
      <c r="V15" s="120">
        <f t="shared" si="0"/>
        <v>-0.63799649263144942</v>
      </c>
      <c r="W15" s="120">
        <f t="shared" si="0"/>
        <v>1.1079355058035065</v>
      </c>
      <c r="X15" s="120">
        <f t="shared" si="0"/>
        <v>-3.6259830135262652</v>
      </c>
      <c r="Y15" s="121">
        <f t="shared" si="0"/>
        <v>1</v>
      </c>
      <c r="AA15" s="120">
        <f t="shared" si="1"/>
        <v>1.687429696287964</v>
      </c>
      <c r="AB15" s="122">
        <f t="shared" si="1"/>
        <v>-0.76631143141915203</v>
      </c>
      <c r="AC15" s="122">
        <f t="shared" si="1"/>
        <v>-0.2504699903949561</v>
      </c>
      <c r="AD15" s="122">
        <f t="shared" si="1"/>
        <v>-0.13495107020608743</v>
      </c>
      <c r="AE15" s="122">
        <f t="shared" si="1"/>
        <v>1.3935340211793106</v>
      </c>
      <c r="AF15" s="122">
        <f t="shared" si="1"/>
        <v>-0.66114688569157576</v>
      </c>
      <c r="AG15" s="122">
        <f t="shared" si="1"/>
        <v>-3.9514823881408949</v>
      </c>
      <c r="AH15" s="122">
        <f t="shared" si="1"/>
        <v>-1.3561529379711197</v>
      </c>
      <c r="AI15" s="122">
        <f t="shared" si="1"/>
        <v>1.630618712118892E-2</v>
      </c>
      <c r="AJ15" s="122">
        <f t="shared" si="1"/>
        <v>0.97313146520324412</v>
      </c>
      <c r="AK15" s="122">
        <f t="shared" si="1"/>
        <v>-7.4771940861906252</v>
      </c>
      <c r="AL15" s="123">
        <f t="shared" si="1"/>
        <v>-0.93569658659924149</v>
      </c>
      <c r="AM15" s="124">
        <f t="shared" si="2"/>
        <v>-0.44536888860387169</v>
      </c>
      <c r="AN15" s="124">
        <f t="shared" si="2"/>
        <v>6.6243405688837242E-4</v>
      </c>
      <c r="AO15" s="124">
        <f t="shared" si="2"/>
        <v>-1.5820626124399151</v>
      </c>
      <c r="AP15" s="124">
        <f t="shared" si="2"/>
        <v>4.6259830135262652</v>
      </c>
      <c r="AQ15" s="125">
        <f t="shared" si="3"/>
        <v>0.60746025549801708</v>
      </c>
      <c r="AR15" s="125">
        <f t="shared" si="3"/>
        <v>-0.71994848419948743</v>
      </c>
      <c r="AS15" s="125">
        <f t="shared" si="3"/>
        <v>0.13689229843220654</v>
      </c>
      <c r="AT15" s="125">
        <f t="shared" si="3"/>
        <v>1.2721771059782692</v>
      </c>
      <c r="AU15" s="125">
        <f t="shared" si="3"/>
        <v>0.91656231971681024</v>
      </c>
      <c r="AV15" s="125">
        <f t="shared" si="3"/>
        <v>-0.22581769093758819</v>
      </c>
      <c r="AW15" s="125">
        <f t="shared" si="3"/>
        <v>-1.6415379511147132</v>
      </c>
      <c r="AX15" s="125">
        <f t="shared" si="3"/>
        <v>2.0403470494065017</v>
      </c>
      <c r="AY15" s="125">
        <f t="shared" si="3"/>
        <v>0.31733425790680991</v>
      </c>
      <c r="AZ15" s="125"/>
      <c r="BA15" s="126">
        <f>IFERROR(IF(Q15&gt;INPUT!$H$37, 1, 0),0)</f>
        <v>0</v>
      </c>
      <c r="BB15" s="127">
        <f>IFERROR(IF(AM15&gt;INPUT!$I$37, 1, 0),0)</f>
        <v>0</v>
      </c>
      <c r="BC15" s="128"/>
      <c r="BD15" s="148">
        <f t="shared" si="6"/>
        <v>0</v>
      </c>
      <c r="BE15" s="129"/>
      <c r="BF15" s="78">
        <f>IFERROR(IF(Q15&lt;INPUT!$H$39, -1, 0),0)</f>
        <v>-1</v>
      </c>
      <c r="BG15" s="78">
        <f>IFERROR(IF(AM15&lt;INPUT!$I$39, -1, 0),0)</f>
        <v>-1</v>
      </c>
      <c r="BH15" s="144">
        <f t="shared" si="7"/>
        <v>-1</v>
      </c>
      <c r="BJ15" s="144">
        <f t="shared" si="8"/>
        <v>-1</v>
      </c>
      <c r="BK15" s="144">
        <f t="shared" si="9"/>
        <v>2</v>
      </c>
      <c r="BL15" s="144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39</v>
      </c>
      <c r="B16" s="119" cm="1">
        <f t="array" ref="B16:O16">_xll.FDSRZ(A16,"FF_EPS(QTR_R,0,0-13Q,FQ)")</f>
        <v>1.0062</v>
      </c>
      <c r="C16" s="119">
        <v>1.1937</v>
      </c>
      <c r="D16" s="119">
        <v>1.0216000000000001</v>
      </c>
      <c r="E16" s="119">
        <v>1.0983000000000001</v>
      </c>
      <c r="F16" s="119">
        <v>1.0274000000000001</v>
      </c>
      <c r="G16" s="119">
        <v>1.109</v>
      </c>
      <c r="H16" s="119">
        <v>0.85170000000000001</v>
      </c>
      <c r="I16" s="119">
        <v>0.88849999999999996</v>
      </c>
      <c r="J16" s="119">
        <v>0.85719999999999996</v>
      </c>
      <c r="K16" s="119">
        <v>1.1870000000000001</v>
      </c>
      <c r="L16" s="119">
        <v>0.68300000000000005</v>
      </c>
      <c r="M16" s="119">
        <v>0.63400000000000001</v>
      </c>
      <c r="N16" s="119">
        <v>0.5635</v>
      </c>
      <c r="O16" s="119">
        <v>1.163</v>
      </c>
      <c r="P16" s="119"/>
      <c r="Q16" s="120">
        <f t="shared" si="5"/>
        <v>-2.0634611641035749E-2</v>
      </c>
      <c r="R16" s="120">
        <f t="shared" si="0"/>
        <v>7.6375112714156979E-2</v>
      </c>
      <c r="S16" s="120">
        <f t="shared" si="0"/>
        <v>0.19948338616883876</v>
      </c>
      <c r="T16" s="120">
        <f t="shared" si="0"/>
        <v>0.23612830613393365</v>
      </c>
      <c r="U16" s="120">
        <f t="shared" si="0"/>
        <v>0.19855342977134871</v>
      </c>
      <c r="V16" s="120">
        <f t="shared" si="0"/>
        <v>-6.5711878685762448E-2</v>
      </c>
      <c r="W16" s="120">
        <f t="shared" si="0"/>
        <v>0.24699853587115661</v>
      </c>
      <c r="X16" s="120">
        <f t="shared" si="0"/>
        <v>0.4014195583596214</v>
      </c>
      <c r="Y16" s="121">
        <f t="shared" si="0"/>
        <v>0.52120674356699204</v>
      </c>
      <c r="AA16" s="120">
        <f t="shared" si="1"/>
        <v>-0.15707464186981657</v>
      </c>
      <c r="AB16" s="122">
        <f t="shared" si="1"/>
        <v>0.16846123727486284</v>
      </c>
      <c r="AC16" s="122">
        <f t="shared" si="1"/>
        <v>-6.9835199854320296E-2</v>
      </c>
      <c r="AD16" s="122">
        <f t="shared" si="1"/>
        <v>6.9009149308935092E-2</v>
      </c>
      <c r="AE16" s="122">
        <f t="shared" si="1"/>
        <v>-7.3579801623083751E-2</v>
      </c>
      <c r="AF16" s="122">
        <f t="shared" si="1"/>
        <v>0.30210167899495133</v>
      </c>
      <c r="AG16" s="122">
        <f t="shared" si="1"/>
        <v>-4.1418120427687E-2</v>
      </c>
      <c r="AH16" s="122">
        <f t="shared" si="1"/>
        <v>3.6514232384507794E-2</v>
      </c>
      <c r="AI16" s="122">
        <f t="shared" si="1"/>
        <v>-0.27784330244313404</v>
      </c>
      <c r="AJ16" s="122">
        <f t="shared" si="1"/>
        <v>0.73792093704245976</v>
      </c>
      <c r="AK16" s="122">
        <f t="shared" si="1"/>
        <v>7.7287066246056746E-2</v>
      </c>
      <c r="AL16" s="123">
        <f t="shared" si="1"/>
        <v>0.12511091393078977</v>
      </c>
      <c r="AM16" s="124">
        <f t="shared" si="2"/>
        <v>-0.21918804141238446</v>
      </c>
      <c r="AN16" s="124">
        <f t="shared" si="2"/>
        <v>0.14208699139991943</v>
      </c>
      <c r="AO16" s="124">
        <f t="shared" si="2"/>
        <v>-4.7515149702317849E-2</v>
      </c>
      <c r="AP16" s="124">
        <f t="shared" si="2"/>
        <v>-0.16529125222568775</v>
      </c>
      <c r="AQ16" s="125">
        <f t="shared" si="3"/>
        <v>-7.5361263726250557E-2</v>
      </c>
      <c r="AR16" s="125">
        <f t="shared" si="3"/>
        <v>8.0680346299315531E-2</v>
      </c>
      <c r="AS16" s="125">
        <f t="shared" si="3"/>
        <v>-0.12397895961642387</v>
      </c>
      <c r="AT16" s="125">
        <f t="shared" si="3"/>
        <v>3.6809089912207361E-2</v>
      </c>
      <c r="AU16" s="125">
        <f t="shared" si="3"/>
        <v>-3.6698011335863846E-2</v>
      </c>
      <c r="AV16" s="125">
        <f t="shared" si="3"/>
        <v>0.19331499381269512</v>
      </c>
      <c r="AW16" s="125">
        <f t="shared" si="3"/>
        <v>-0.25977968582338223</v>
      </c>
      <c r="AX16" s="125">
        <f t="shared" si="3"/>
        <v>-1.3590944620516326E-2</v>
      </c>
      <c r="AY16" s="125">
        <f t="shared" si="3"/>
        <v>-0.13431807212464125</v>
      </c>
      <c r="AZ16" s="125"/>
      <c r="BA16" s="126">
        <f>IFERROR(IF(Q16&gt;INPUT!$H$37, 1, 0),0)</f>
        <v>0</v>
      </c>
      <c r="BB16" s="127">
        <f>IFERROR(IF(AM16&gt;INPUT!$I$37, 1, 0),0)</f>
        <v>0</v>
      </c>
      <c r="BC16" s="128"/>
      <c r="BD16" s="148">
        <f t="shared" si="6"/>
        <v>0</v>
      </c>
      <c r="BE16" s="129"/>
      <c r="BF16" s="78">
        <f>IFERROR(IF(Q16&lt;INPUT!$H$39, -1, 0),0)</f>
        <v>-1</v>
      </c>
      <c r="BG16" s="78">
        <f>IFERROR(IF(AM16&lt;INPUT!$I$39, -1, 0),0)</f>
        <v>-1</v>
      </c>
      <c r="BH16" s="144">
        <f t="shared" si="7"/>
        <v>-1</v>
      </c>
      <c r="BJ16" s="144">
        <f t="shared" si="8"/>
        <v>-1</v>
      </c>
      <c r="BK16" s="144">
        <f t="shared" si="9"/>
        <v>1</v>
      </c>
      <c r="BL16" s="144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40</v>
      </c>
      <c r="B17" s="119" cm="1">
        <f t="array" ref="B17:O17">_xll.FDSRZ(A17,"FF_EPS(QTR_R,0,0-13Q,FQ)")</f>
        <v>5.2367999999999997</v>
      </c>
      <c r="C17" s="119">
        <v>5.0692000000000004</v>
      </c>
      <c r="D17" s="119">
        <v>4.8090000000000002</v>
      </c>
      <c r="E17" s="119">
        <v>4.3745000000000003</v>
      </c>
      <c r="F17" s="119">
        <v>6.1204000000000001</v>
      </c>
      <c r="G17" s="119">
        <v>4.4432</v>
      </c>
      <c r="H17" s="119">
        <v>3.0390000000000001</v>
      </c>
      <c r="I17" s="119">
        <v>4.3262</v>
      </c>
      <c r="J17" s="119">
        <v>4.7522000000000002</v>
      </c>
      <c r="K17" s="119">
        <v>4.1017000000000001</v>
      </c>
      <c r="L17" s="119">
        <v>3.5718000000000001</v>
      </c>
      <c r="M17" s="119">
        <v>3.121</v>
      </c>
      <c r="N17" s="119">
        <v>2.7627000000000002</v>
      </c>
      <c r="O17" s="119">
        <v>2.6316999999999999</v>
      </c>
      <c r="P17" s="119"/>
      <c r="Q17" s="120">
        <f t="shared" si="5"/>
        <v>-0.14436964904254634</v>
      </c>
      <c r="R17" s="120">
        <f t="shared" si="0"/>
        <v>0.14088944904573286</v>
      </c>
      <c r="S17" s="120">
        <f t="shared" si="0"/>
        <v>0.58242843040473846</v>
      </c>
      <c r="T17" s="120">
        <f t="shared" si="0"/>
        <v>1.1164532384078552E-2</v>
      </c>
      <c r="U17" s="120">
        <f t="shared" si="0"/>
        <v>0.2879087580489037</v>
      </c>
      <c r="V17" s="120">
        <f t="shared" si="0"/>
        <v>8.3258161250213236E-2</v>
      </c>
      <c r="W17" s="120">
        <f t="shared" si="0"/>
        <v>-0.14916848647740633</v>
      </c>
      <c r="X17" s="120">
        <f t="shared" si="0"/>
        <v>0.38615828260173024</v>
      </c>
      <c r="Y17" s="121">
        <f t="shared" si="0"/>
        <v>0.72012885944908955</v>
      </c>
      <c r="AA17" s="120">
        <f t="shared" si="1"/>
        <v>3.306241616034078E-2</v>
      </c>
      <c r="AB17" s="122">
        <f t="shared" si="1"/>
        <v>5.4106882927843714E-2</v>
      </c>
      <c r="AC17" s="122">
        <f t="shared" si="1"/>
        <v>9.9325637215681661E-2</v>
      </c>
      <c r="AD17" s="122">
        <f t="shared" si="1"/>
        <v>-0.28525913338997444</v>
      </c>
      <c r="AE17" s="122">
        <f t="shared" si="1"/>
        <v>0.37747569319409435</v>
      </c>
      <c r="AF17" s="122">
        <f t="shared" si="1"/>
        <v>0.46205988812109244</v>
      </c>
      <c r="AG17" s="122">
        <f t="shared" si="1"/>
        <v>-0.29753594378438353</v>
      </c>
      <c r="AH17" s="122">
        <f t="shared" si="1"/>
        <v>-8.9642691805900454E-2</v>
      </c>
      <c r="AI17" s="122">
        <f t="shared" si="1"/>
        <v>0.15859277860399357</v>
      </c>
      <c r="AJ17" s="122">
        <f t="shared" si="1"/>
        <v>0.14835657091662457</v>
      </c>
      <c r="AK17" s="122">
        <f t="shared" si="1"/>
        <v>0.14444088433194491</v>
      </c>
      <c r="AL17" s="123">
        <f t="shared" si="1"/>
        <v>0.12969196800231653</v>
      </c>
      <c r="AM17" s="124">
        <f t="shared" si="2"/>
        <v>-0.43227840709145005</v>
      </c>
      <c r="AN17" s="124">
        <f t="shared" si="2"/>
        <v>5.7631287795519626E-2</v>
      </c>
      <c r="AO17" s="124">
        <f t="shared" si="2"/>
        <v>0.73159691688214479</v>
      </c>
      <c r="AP17" s="124">
        <f t="shared" si="2"/>
        <v>-0.37499375021765169</v>
      </c>
      <c r="AQ17" s="125">
        <f t="shared" si="3"/>
        <v>0.1061071831834384</v>
      </c>
      <c r="AR17" s="125">
        <f t="shared" si="3"/>
        <v>-0.10778960342208355</v>
      </c>
      <c r="AS17" s="125">
        <f t="shared" si="3"/>
        <v>-0.12091141696847027</v>
      </c>
      <c r="AT17" s="125">
        <f t="shared" si="3"/>
        <v>4.0922701314697052E-3</v>
      </c>
      <c r="AU17" s="125">
        <f t="shared" si="3"/>
        <v>0.15570612833333161</v>
      </c>
      <c r="AV17" s="125">
        <f t="shared" si="3"/>
        <v>0.1011557031723663</v>
      </c>
      <c r="AW17" s="125">
        <f t="shared" si="3"/>
        <v>-0.14863083823366938</v>
      </c>
      <c r="AX17" s="125">
        <f t="shared" si="3"/>
        <v>-7.8027858712615125E-2</v>
      </c>
      <c r="AY17" s="125">
        <f t="shared" si="3"/>
        <v>9.6336035338923653E-3</v>
      </c>
      <c r="AZ17" s="125"/>
      <c r="BA17" s="126">
        <f>IFERROR(IF(Q17&gt;INPUT!$H$37, 1, 0),0)</f>
        <v>0</v>
      </c>
      <c r="BB17" s="127">
        <f>IFERROR(IF(AM17&gt;INPUT!$I$37, 1, 0),0)</f>
        <v>0</v>
      </c>
      <c r="BC17" s="128"/>
      <c r="BD17" s="148">
        <f t="shared" si="6"/>
        <v>0</v>
      </c>
      <c r="BE17" s="129"/>
      <c r="BF17" s="78">
        <f>IFERROR(IF(Q17&lt;INPUT!$H$39, -1, 0),0)</f>
        <v>-1</v>
      </c>
      <c r="BG17" s="78">
        <f>IFERROR(IF(AM17&lt;INPUT!$I$39, -1, 0),0)</f>
        <v>-1</v>
      </c>
      <c r="BH17" s="144">
        <f t="shared" si="7"/>
        <v>-1</v>
      </c>
      <c r="BJ17" s="144">
        <f t="shared" si="8"/>
        <v>-1</v>
      </c>
      <c r="BK17" s="144">
        <f t="shared" si="9"/>
        <v>2</v>
      </c>
      <c r="BL17" s="144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41</v>
      </c>
      <c r="B18" s="119" cm="1">
        <f t="array" ref="B18:O18">_xll.FDSRZ(A18,"FF_EPS(QTR_R,0,0-13Q,FQ)")</f>
        <v>0.87649999999999995</v>
      </c>
      <c r="C18" s="119">
        <v>0.55730000000000002</v>
      </c>
      <c r="D18" s="119">
        <v>0.65039999999999998</v>
      </c>
      <c r="E18" s="119">
        <v>0.56630000000000003</v>
      </c>
      <c r="F18" s="119">
        <v>0.55700000000000005</v>
      </c>
      <c r="G18" s="119">
        <v>0.63380000000000003</v>
      </c>
      <c r="H18" s="119">
        <v>0.67800000000000005</v>
      </c>
      <c r="I18" s="119">
        <v>5.5899999999999998E-2</v>
      </c>
      <c r="J18" s="119">
        <v>0.97309999999999997</v>
      </c>
      <c r="K18" s="119">
        <v>0.20619999999999999</v>
      </c>
      <c r="L18" s="119">
        <v>0.77270000000000005</v>
      </c>
      <c r="M18" s="119">
        <v>-0.22109999999999999</v>
      </c>
      <c r="N18" s="119">
        <v>0.62529999999999997</v>
      </c>
      <c r="O18" s="119">
        <v>0.24759999999999999</v>
      </c>
      <c r="P18" s="119"/>
      <c r="Q18" s="120">
        <f t="shared" si="5"/>
        <v>0.57360861759425474</v>
      </c>
      <c r="R18" s="120">
        <f t="shared" si="0"/>
        <v>-0.12070053644682865</v>
      </c>
      <c r="S18" s="120">
        <f t="shared" si="0"/>
        <v>-4.0707964601770064E-2</v>
      </c>
      <c r="T18" s="120">
        <f t="shared" si="0"/>
        <v>9.1305903398926667</v>
      </c>
      <c r="U18" s="120">
        <f t="shared" si="0"/>
        <v>-0.42760250745041617</v>
      </c>
      <c r="V18" s="120">
        <f t="shared" si="0"/>
        <v>2.0737148399612031</v>
      </c>
      <c r="W18" s="120">
        <f t="shared" si="0"/>
        <v>-0.12255726672706091</v>
      </c>
      <c r="X18" s="120">
        <f t="shared" si="0"/>
        <v>1</v>
      </c>
      <c r="Y18" s="121">
        <f t="shared" si="0"/>
        <v>0.55621301775147924</v>
      </c>
      <c r="AA18" s="120">
        <f t="shared" si="1"/>
        <v>0.5727615287995691</v>
      </c>
      <c r="AB18" s="122">
        <f t="shared" si="1"/>
        <v>-0.14314268142681419</v>
      </c>
      <c r="AC18" s="122">
        <f t="shared" si="1"/>
        <v>0.14850785802578126</v>
      </c>
      <c r="AD18" s="122">
        <f t="shared" si="1"/>
        <v>1.6696588868940765E-2</v>
      </c>
      <c r="AE18" s="122">
        <f t="shared" si="1"/>
        <v>-0.12117387188387496</v>
      </c>
      <c r="AF18" s="122">
        <f t="shared" si="1"/>
        <v>-6.5191740412979371E-2</v>
      </c>
      <c r="AG18" s="122">
        <f t="shared" si="1"/>
        <v>11.128801431127014</v>
      </c>
      <c r="AH18" s="122">
        <f t="shared" si="1"/>
        <v>-0.94255472202240265</v>
      </c>
      <c r="AI18" s="122">
        <f t="shared" si="1"/>
        <v>3.719204655674103</v>
      </c>
      <c r="AJ18" s="122">
        <f t="shared" si="1"/>
        <v>-0.73314352271256633</v>
      </c>
      <c r="AK18" s="122">
        <f t="shared" si="1"/>
        <v>-4.4947987336047035</v>
      </c>
      <c r="AL18" s="123">
        <f t="shared" si="1"/>
        <v>-1.3535902766671997</v>
      </c>
      <c r="AM18" s="124">
        <f t="shared" si="2"/>
        <v>1.0012111250446709</v>
      </c>
      <c r="AN18" s="124">
        <f t="shared" si="2"/>
        <v>-2.1944153764080316</v>
      </c>
      <c r="AO18" s="124">
        <f t="shared" si="2"/>
        <v>8.1849302125290846E-2</v>
      </c>
      <c r="AP18" s="124">
        <f t="shared" si="2"/>
        <v>8.1305903398926667</v>
      </c>
      <c r="AQ18" s="125">
        <f t="shared" si="3"/>
        <v>0.18535497997687611</v>
      </c>
      <c r="AR18" s="125">
        <f t="shared" si="3"/>
        <v>-7.3229365143130751E-3</v>
      </c>
      <c r="AS18" s="125">
        <f t="shared" si="3"/>
        <v>7.1233199479586881E-2</v>
      </c>
      <c r="AT18" s="125">
        <f t="shared" si="3"/>
        <v>-3.7040349474193581</v>
      </c>
      <c r="AU18" s="125">
        <f t="shared" si="3"/>
        <v>0.27379361671284297</v>
      </c>
      <c r="AV18" s="125">
        <f t="shared" si="3"/>
        <v>-1.2614654653623609</v>
      </c>
      <c r="AW18" s="125">
        <f t="shared" si="3"/>
        <v>3.9539816512798605</v>
      </c>
      <c r="AX18" s="125">
        <f t="shared" si="3"/>
        <v>1.1840813371941001</v>
      </c>
      <c r="AY18" s="125">
        <f t="shared" si="3"/>
        <v>1.6909316441137676</v>
      </c>
      <c r="AZ18" s="125"/>
      <c r="BA18" s="126">
        <f>IFERROR(IF(Q18&gt;INPUT!$H$37, 1, 0),0)</f>
        <v>1</v>
      </c>
      <c r="BB18" s="127">
        <f>IFERROR(IF(AM18&gt;INPUT!$I$37, 1, 0),0)</f>
        <v>1</v>
      </c>
      <c r="BC18" s="128"/>
      <c r="BD18" s="148">
        <f t="shared" si="6"/>
        <v>1</v>
      </c>
      <c r="BE18" s="129"/>
      <c r="BF18" s="78">
        <f>IFERROR(IF(Q18&lt;INPUT!$H$39, -1, 0),0)</f>
        <v>0</v>
      </c>
      <c r="BG18" s="78">
        <f>IFERROR(IF(AM18&lt;INPUT!$I$39, -1, 0),0)</f>
        <v>0</v>
      </c>
      <c r="BH18" s="144">
        <f t="shared" si="7"/>
        <v>0</v>
      </c>
      <c r="BJ18" s="144">
        <f t="shared" si="8"/>
        <v>1</v>
      </c>
      <c r="BK18" s="144">
        <f t="shared" si="9"/>
        <v>3</v>
      </c>
      <c r="BL18" s="144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42</v>
      </c>
      <c r="B19" s="119" cm="1">
        <f t="array" ref="B19:O19">_xll.FDSRZ(A19,"FF_EPS(QTR_R,0,0-13Q,FQ)")</f>
        <v>6.5984999999999996</v>
      </c>
      <c r="C19" s="119">
        <v>5.6148999999999996</v>
      </c>
      <c r="D19" s="119">
        <v>6.0472000000000001</v>
      </c>
      <c r="E19" s="119">
        <v>6.27</v>
      </c>
      <c r="F19" s="119">
        <v>5.5178000000000003</v>
      </c>
      <c r="G19" s="119">
        <v>4.8731</v>
      </c>
      <c r="H19" s="119">
        <v>3.1107999999999998</v>
      </c>
      <c r="I19" s="119">
        <v>4.133</v>
      </c>
      <c r="J19" s="119">
        <v>3.0834000000000001</v>
      </c>
      <c r="K19" s="119">
        <v>3.1214</v>
      </c>
      <c r="L19" s="119">
        <v>12.2806</v>
      </c>
      <c r="M19" s="119">
        <v>4.7942</v>
      </c>
      <c r="N19" s="119">
        <v>2.3151999999999999</v>
      </c>
      <c r="O19" s="119">
        <v>3.0177999999999998</v>
      </c>
      <c r="P19" s="119"/>
      <c r="Q19" s="120">
        <f t="shared" si="5"/>
        <v>0.1958570444742469</v>
      </c>
      <c r="R19" s="120">
        <f t="shared" si="0"/>
        <v>0.15222343067041511</v>
      </c>
      <c r="S19" s="120">
        <f t="shared" si="0"/>
        <v>0.94393725086794422</v>
      </c>
      <c r="T19" s="120">
        <f t="shared" si="0"/>
        <v>0.51705782724413241</v>
      </c>
      <c r="U19" s="120">
        <f t="shared" si="0"/>
        <v>0.78951806447428163</v>
      </c>
      <c r="V19" s="120">
        <f t="shared" si="0"/>
        <v>0.56119049144614608</v>
      </c>
      <c r="W19" s="120">
        <f t="shared" si="0"/>
        <v>-0.7466899011448952</v>
      </c>
      <c r="X19" s="120">
        <f t="shared" si="0"/>
        <v>-0.13791664928455216</v>
      </c>
      <c r="Y19" s="121">
        <f t="shared" si="0"/>
        <v>0.33180718728403602</v>
      </c>
      <c r="AA19" s="120">
        <f t="shared" si="1"/>
        <v>0.17517676183013053</v>
      </c>
      <c r="AB19" s="122">
        <f t="shared" si="1"/>
        <v>-7.1487630638973454E-2</v>
      </c>
      <c r="AC19" s="122">
        <f t="shared" si="1"/>
        <v>-3.5534290271132307E-2</v>
      </c>
      <c r="AD19" s="122">
        <f t="shared" si="1"/>
        <v>0.13632244735220556</v>
      </c>
      <c r="AE19" s="122">
        <f t="shared" si="1"/>
        <v>0.13229771603291551</v>
      </c>
      <c r="AF19" s="122">
        <f t="shared" si="1"/>
        <v>0.5665102224508165</v>
      </c>
      <c r="AG19" s="122">
        <f t="shared" si="1"/>
        <v>-0.24732639729010408</v>
      </c>
      <c r="AH19" s="122">
        <f t="shared" si="1"/>
        <v>0.34040345073620015</v>
      </c>
      <c r="AI19" s="122">
        <f t="shared" si="1"/>
        <v>-1.2174024476196532E-2</v>
      </c>
      <c r="AJ19" s="122">
        <f t="shared" si="1"/>
        <v>-0.74582675113593799</v>
      </c>
      <c r="AK19" s="122">
        <f t="shared" si="1"/>
        <v>1.5615535438655042</v>
      </c>
      <c r="AL19" s="123">
        <f t="shared" si="1"/>
        <v>1.0707498272287492</v>
      </c>
      <c r="AM19" s="124">
        <f t="shared" si="2"/>
        <v>-0.59366102000003473</v>
      </c>
      <c r="AN19" s="124">
        <f t="shared" si="2"/>
        <v>-0.40896706077573097</v>
      </c>
      <c r="AO19" s="124">
        <f t="shared" si="2"/>
        <v>1.6906271520128393</v>
      </c>
      <c r="AP19" s="124">
        <f t="shared" si="2"/>
        <v>0.65497447652868457</v>
      </c>
      <c r="AQ19" s="125">
        <f t="shared" si="3"/>
        <v>1.2951438159308328E-2</v>
      </c>
      <c r="AR19" s="125">
        <f t="shared" si="3"/>
        <v>-6.7928448890629656E-2</v>
      </c>
      <c r="AS19" s="125">
        <f t="shared" si="3"/>
        <v>-0.20068150424064957</v>
      </c>
      <c r="AT19" s="125">
        <f t="shared" si="3"/>
        <v>0.1278829482141032</v>
      </c>
      <c r="AU19" s="125">
        <f t="shared" si="3"/>
        <v>-6.9368578234428213E-2</v>
      </c>
      <c r="AV19" s="125">
        <f t="shared" si="3"/>
        <v>0.19289474897567099</v>
      </c>
      <c r="AW19" s="125">
        <f t="shared" si="3"/>
        <v>0.16616678461527798</v>
      </c>
      <c r="AX19" s="125">
        <f t="shared" si="3"/>
        <v>-0.40705003104310133</v>
      </c>
      <c r="AY19" s="125">
        <f t="shared" si="3"/>
        <v>-0.36097461723498192</v>
      </c>
      <c r="AZ19" s="125"/>
      <c r="BA19" s="126">
        <f>IFERROR(IF(Q19&gt;INPUT!$H$37, 1, 0),0)</f>
        <v>1</v>
      </c>
      <c r="BB19" s="127">
        <f>IFERROR(IF(AM19&gt;INPUT!$I$37, 1, 0),0)</f>
        <v>0</v>
      </c>
      <c r="BC19" s="128"/>
      <c r="BD19" s="148">
        <f t="shared" si="6"/>
        <v>0.75</v>
      </c>
      <c r="BE19" s="129"/>
      <c r="BF19" s="78">
        <f>IFERROR(IF(Q19&lt;INPUT!$H$39, -1, 0),0)</f>
        <v>0</v>
      </c>
      <c r="BG19" s="78">
        <f>IFERROR(IF(AM19&lt;INPUT!$I$39, -1, 0),0)</f>
        <v>-1</v>
      </c>
      <c r="BH19" s="144">
        <f t="shared" si="7"/>
        <v>-0.25</v>
      </c>
      <c r="BJ19" s="144">
        <f t="shared" si="8"/>
        <v>0.5</v>
      </c>
      <c r="BK19" s="144">
        <f t="shared" si="9"/>
        <v>2</v>
      </c>
      <c r="BL19" s="144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43</v>
      </c>
      <c r="B20" s="119" cm="1">
        <f t="array" ref="B20:O20">_xll.FDSRZ(A20,"FF_EPS(QTR_R,0,0-13Q,FQ)")</f>
        <v>6.2907999999999999</v>
      </c>
      <c r="C20" s="119">
        <v>3.0638000000000001</v>
      </c>
      <c r="D20" s="119">
        <v>4.6539999999999999</v>
      </c>
      <c r="E20" s="119">
        <v>1.0722</v>
      </c>
      <c r="F20" s="119">
        <v>3.2814000000000001</v>
      </c>
      <c r="G20" s="119">
        <v>2.4815999999999998</v>
      </c>
      <c r="H20" s="119">
        <v>2.3064</v>
      </c>
      <c r="I20" s="119">
        <v>-6.3799999999999996E-2</v>
      </c>
      <c r="J20" s="119">
        <v>1.9532</v>
      </c>
      <c r="K20" s="119">
        <v>1.4888999999999999</v>
      </c>
      <c r="L20" s="119">
        <v>2.0392999999999999</v>
      </c>
      <c r="M20" s="119">
        <v>1.6062000000000001</v>
      </c>
      <c r="N20" s="119">
        <v>1.0548999999999999</v>
      </c>
      <c r="O20" s="119">
        <v>2.0994000000000002</v>
      </c>
      <c r="P20" s="119"/>
      <c r="Q20" s="120">
        <f t="shared" si="5"/>
        <v>0.91710855122813428</v>
      </c>
      <c r="R20" s="120">
        <f t="shared" si="0"/>
        <v>0.23460670535138628</v>
      </c>
      <c r="S20" s="120">
        <f t="shared" si="0"/>
        <v>1.0178633368019425</v>
      </c>
      <c r="T20" s="120">
        <f t="shared" si="0"/>
        <v>1</v>
      </c>
      <c r="U20" s="120">
        <f t="shared" si="0"/>
        <v>0.6800122875281589</v>
      </c>
      <c r="V20" s="120">
        <f t="shared" si="0"/>
        <v>0.66673383034454958</v>
      </c>
      <c r="W20" s="120">
        <f t="shared" si="0"/>
        <v>0.130976315402344</v>
      </c>
      <c r="X20" s="120">
        <f t="shared" si="0"/>
        <v>-1</v>
      </c>
      <c r="Y20" s="121">
        <f t="shared" si="0"/>
        <v>0.85154990994407065</v>
      </c>
      <c r="AA20" s="120">
        <f t="shared" si="1"/>
        <v>1.0532671845420718</v>
      </c>
      <c r="AB20" s="122">
        <f t="shared" si="1"/>
        <v>-0.34168457241082939</v>
      </c>
      <c r="AC20" s="122">
        <f t="shared" si="1"/>
        <v>3.3406080955045701</v>
      </c>
      <c r="AD20" s="122">
        <f t="shared" si="1"/>
        <v>-0.67324922289266775</v>
      </c>
      <c r="AE20" s="122">
        <f t="shared" si="1"/>
        <v>0.32229206963249535</v>
      </c>
      <c r="AF20" s="122">
        <f t="shared" si="1"/>
        <v>7.5962539021852127E-2</v>
      </c>
      <c r="AG20" s="122">
        <f t="shared" si="1"/>
        <v>-37.150470219435739</v>
      </c>
      <c r="AH20" s="122">
        <f t="shared" si="1"/>
        <v>-1.0326643456891256</v>
      </c>
      <c r="AI20" s="122">
        <f t="shared" si="1"/>
        <v>0.31184095641077314</v>
      </c>
      <c r="AJ20" s="122">
        <f t="shared" si="1"/>
        <v>-0.26989653312411122</v>
      </c>
      <c r="AK20" s="122">
        <f t="shared" si="1"/>
        <v>0.26964263479018791</v>
      </c>
      <c r="AL20" s="123">
        <f t="shared" si="1"/>
        <v>0.5226087780832307</v>
      </c>
      <c r="AM20" s="124">
        <f t="shared" si="2"/>
        <v>0.23709626369997538</v>
      </c>
      <c r="AN20" s="124">
        <f t="shared" si="2"/>
        <v>-0.4321271249931633</v>
      </c>
      <c r="AO20" s="124">
        <f t="shared" si="2"/>
        <v>0.88688702139959852</v>
      </c>
      <c r="AP20" s="124">
        <f t="shared" si="2"/>
        <v>2</v>
      </c>
      <c r="AQ20" s="125">
        <f t="shared" si="3"/>
        <v>0.57550546914491318</v>
      </c>
      <c r="AR20" s="125">
        <f t="shared" si="3"/>
        <v>-0.22132554734777488</v>
      </c>
      <c r="AS20" s="125">
        <f t="shared" si="3"/>
        <v>1.0882151854942392</v>
      </c>
      <c r="AT20" s="125">
        <f t="shared" si="3"/>
        <v>12.159073665514358</v>
      </c>
      <c r="AU20" s="125">
        <f t="shared" si="3"/>
        <v>0.45165213844054186</v>
      </c>
      <c r="AV20" s="125">
        <f t="shared" si="3"/>
        <v>-7.862613912964278E-2</v>
      </c>
      <c r="AW20" s="125">
        <f t="shared" si="3"/>
        <v>-12.293524562103874</v>
      </c>
      <c r="AX20" s="125">
        <f t="shared" si="3"/>
        <v>-0.43410232682643785</v>
      </c>
      <c r="AY20" s="125">
        <f t="shared" si="3"/>
        <v>-7.0255940557485852E-2</v>
      </c>
      <c r="AZ20" s="125"/>
      <c r="BA20" s="126">
        <f>IFERROR(IF(Q20&gt;INPUT!$H$37, 1, 0),0)</f>
        <v>1</v>
      </c>
      <c r="BB20" s="127">
        <f>IFERROR(IF(AM20&gt;INPUT!$I$37, 1, 0),0)</f>
        <v>1</v>
      </c>
      <c r="BC20" s="128"/>
      <c r="BD20" s="148">
        <f t="shared" si="6"/>
        <v>1</v>
      </c>
      <c r="BE20" s="129"/>
      <c r="BF20" s="78">
        <f>IFERROR(IF(Q20&lt;INPUT!$H$39, -1, 0),0)</f>
        <v>0</v>
      </c>
      <c r="BG20" s="78">
        <f>IFERROR(IF(AM20&lt;INPUT!$I$39, -1, 0),0)</f>
        <v>0</v>
      </c>
      <c r="BH20" s="144">
        <f t="shared" si="7"/>
        <v>0</v>
      </c>
      <c r="BJ20" s="144">
        <f t="shared" si="8"/>
        <v>1</v>
      </c>
      <c r="BK20" s="144">
        <f t="shared" si="9"/>
        <v>3</v>
      </c>
      <c r="BL20" s="144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44</v>
      </c>
      <c r="B21" s="119" cm="1">
        <f t="array" ref="B21:O21">_xll.FDSRZ(A21,"FF_EPS(QTR_R,0,0-13Q,FQ)")</f>
        <v>2.6640999999999999</v>
      </c>
      <c r="C21" s="119">
        <v>2.2948</v>
      </c>
      <c r="D21" s="119">
        <v>2.5510999999999999</v>
      </c>
      <c r="E21" s="119">
        <v>2.6200999999999999</v>
      </c>
      <c r="F21" s="119">
        <v>2.3656999999999999</v>
      </c>
      <c r="G21" s="119">
        <v>2.2526000000000002</v>
      </c>
      <c r="H21" s="119">
        <v>2.355</v>
      </c>
      <c r="I21" s="119">
        <v>2.2320000000000002</v>
      </c>
      <c r="J21" s="119">
        <v>1.9663999999999999</v>
      </c>
      <c r="K21" s="119">
        <v>2</v>
      </c>
      <c r="L21" s="119">
        <v>1.9529000000000001</v>
      </c>
      <c r="M21" s="119">
        <v>1.8237000000000001</v>
      </c>
      <c r="N21" s="119">
        <v>1.5665</v>
      </c>
      <c r="O21" s="119">
        <v>1.6642999999999999</v>
      </c>
      <c r="P21" s="119"/>
      <c r="Q21" s="120">
        <f t="shared" si="5"/>
        <v>0.12613602739146978</v>
      </c>
      <c r="R21" s="120">
        <f t="shared" si="5"/>
        <v>1.8733907484684176E-2</v>
      </c>
      <c r="S21" s="120">
        <f t="shared" si="5"/>
        <v>8.3269639065817413E-2</v>
      </c>
      <c r="T21" s="120">
        <f t="shared" si="5"/>
        <v>0.17387992831541199</v>
      </c>
      <c r="U21" s="120">
        <f t="shared" si="5"/>
        <v>0.20306143205858418</v>
      </c>
      <c r="V21" s="120">
        <f t="shared" si="5"/>
        <v>0.12630000000000008</v>
      </c>
      <c r="W21" s="120">
        <f t="shared" si="5"/>
        <v>0.20589891955553274</v>
      </c>
      <c r="X21" s="120">
        <f t="shared" si="5"/>
        <v>0.22388550748478364</v>
      </c>
      <c r="Y21" s="121">
        <f t="shared" si="5"/>
        <v>0.25528247685924033</v>
      </c>
      <c r="AA21" s="120">
        <f t="shared" ref="AA21:AL34" si="10">+B21/C21-1</f>
        <v>0.16092905699843119</v>
      </c>
      <c r="AB21" s="122">
        <f t="shared" si="10"/>
        <v>-0.10046646544627802</v>
      </c>
      <c r="AC21" s="122">
        <f t="shared" si="10"/>
        <v>-2.6334872714781854E-2</v>
      </c>
      <c r="AD21" s="122">
        <f t="shared" si="10"/>
        <v>0.10753688126136018</v>
      </c>
      <c r="AE21" s="122">
        <f t="shared" si="10"/>
        <v>5.0208647784781846E-2</v>
      </c>
      <c r="AF21" s="122">
        <f t="shared" si="10"/>
        <v>-4.3481953290870456E-2</v>
      </c>
      <c r="AG21" s="122">
        <f t="shared" si="10"/>
        <v>5.510752688172027E-2</v>
      </c>
      <c r="AH21" s="122">
        <f t="shared" si="10"/>
        <v>0.13506916192026042</v>
      </c>
      <c r="AI21" s="122">
        <f t="shared" si="10"/>
        <v>-1.6800000000000037E-2</v>
      </c>
      <c r="AJ21" s="122">
        <f t="shared" si="10"/>
        <v>2.4117978391110517E-2</v>
      </c>
      <c r="AK21" s="122">
        <f t="shared" si="10"/>
        <v>7.084498546910134E-2</v>
      </c>
      <c r="AL21" s="123">
        <f t="shared" si="10"/>
        <v>0.16418767954037672</v>
      </c>
      <c r="AM21" s="124">
        <f t="shared" si="2"/>
        <v>-7.6925404667114394E-2</v>
      </c>
      <c r="AN21" s="124">
        <f t="shared" si="2"/>
        <v>-0.1075660925153159</v>
      </c>
      <c r="AO21" s="124">
        <f t="shared" si="2"/>
        <v>-0.12262928048971533</v>
      </c>
      <c r="AP21" s="124">
        <f t="shared" si="2"/>
        <v>-5.000557916937165E-2</v>
      </c>
      <c r="AQ21" s="125">
        <f t="shared" si="3"/>
        <v>1.7797391912357002E-2</v>
      </c>
      <c r="AR21" s="125">
        <f t="shared" si="3"/>
        <v>-5.0225037743686619E-2</v>
      </c>
      <c r="AS21" s="125">
        <f t="shared" si="3"/>
        <v>5.7156935253628652E-3</v>
      </c>
      <c r="AT21" s="125">
        <f t="shared" si="3"/>
        <v>1.7476451459879975E-2</v>
      </c>
      <c r="AU21" s="125">
        <f t="shared" si="3"/>
        <v>-2.8286838045159527E-2</v>
      </c>
      <c r="AV21" s="125">
        <f t="shared" si="3"/>
        <v>-8.8939844302901375E-3</v>
      </c>
      <c r="AW21" s="125">
        <f t="shared" si="3"/>
        <v>1.0329849496869915E-2</v>
      </c>
      <c r="AX21" s="125">
        <f t="shared" si="3"/>
        <v>2.1408058817053027E-2</v>
      </c>
      <c r="AY21" s="125">
        <f t="shared" si="3"/>
        <v>-6.0329226513458914E-2</v>
      </c>
      <c r="AZ21" s="125"/>
      <c r="BA21" s="126">
        <f>IFERROR(IF(Q21&gt;INPUT!$H$37, 1, 0),0)</f>
        <v>0</v>
      </c>
      <c r="BB21" s="127">
        <f>IFERROR(IF(AM21&gt;INPUT!$I$37, 1, 0),0)</f>
        <v>0</v>
      </c>
      <c r="BC21" s="128"/>
      <c r="BD21" s="148">
        <f t="shared" si="6"/>
        <v>0</v>
      </c>
      <c r="BE21" s="129"/>
      <c r="BF21" s="78">
        <f>IFERROR(IF(Q21&lt;INPUT!$H$39, -1, 0),0)</f>
        <v>0</v>
      </c>
      <c r="BG21" s="78">
        <f>IFERROR(IF(AM21&lt;INPUT!$I$39, -1, 0),0)</f>
        <v>-1</v>
      </c>
      <c r="BH21" s="144">
        <f t="shared" si="7"/>
        <v>-0.25</v>
      </c>
      <c r="BJ21" s="144">
        <f t="shared" si="8"/>
        <v>-0.25</v>
      </c>
      <c r="BK21" s="144">
        <f t="shared" si="9"/>
        <v>0</v>
      </c>
      <c r="BL21" s="144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45</v>
      </c>
      <c r="B22" s="119" cm="1">
        <f t="array" ref="B22:O22">_xll.FDSRZ(A22,"FF_EPS(QTR_R,0,0-13Q,FQ)")</f>
        <v>4.0715000000000003</v>
      </c>
      <c r="C22" s="119">
        <v>3.5886</v>
      </c>
      <c r="D22" s="119">
        <v>3.6366000000000001</v>
      </c>
      <c r="E22" s="119">
        <v>3.5276000000000001</v>
      </c>
      <c r="F22" s="119">
        <v>3.5032000000000001</v>
      </c>
      <c r="G22" s="119">
        <v>3.2202999999999999</v>
      </c>
      <c r="H22" s="119">
        <v>2.9723000000000002</v>
      </c>
      <c r="I22" s="119">
        <v>3.3913000000000002</v>
      </c>
      <c r="J22" s="119">
        <v>2.9979</v>
      </c>
      <c r="K22" s="119">
        <v>2.4697</v>
      </c>
      <c r="L22" s="119">
        <v>2.6219999999999999</v>
      </c>
      <c r="M22" s="119">
        <v>2.5815999999999999</v>
      </c>
      <c r="N22" s="119">
        <v>2.3357000000000001</v>
      </c>
      <c r="O22" s="119">
        <v>2.6819999999999999</v>
      </c>
      <c r="P22" s="119"/>
      <c r="Q22" s="120">
        <f t="shared" si="5"/>
        <v>0.16222311029915515</v>
      </c>
      <c r="R22" s="120">
        <f t="shared" si="5"/>
        <v>0.11436822656274259</v>
      </c>
      <c r="S22" s="120">
        <f t="shared" si="5"/>
        <v>0.22349695521986335</v>
      </c>
      <c r="T22" s="120">
        <f t="shared" si="5"/>
        <v>4.0191077168047595E-2</v>
      </c>
      <c r="U22" s="120">
        <f t="shared" si="5"/>
        <v>0.1685513192568131</v>
      </c>
      <c r="V22" s="120">
        <f t="shared" si="5"/>
        <v>0.30392355346803246</v>
      </c>
      <c r="W22" s="120">
        <f t="shared" si="5"/>
        <v>0.13360030511060272</v>
      </c>
      <c r="X22" s="120">
        <f t="shared" si="5"/>
        <v>0.31364270220018597</v>
      </c>
      <c r="Y22" s="121">
        <f t="shared" si="5"/>
        <v>0.28351243738493803</v>
      </c>
      <c r="AA22" s="120">
        <f t="shared" si="10"/>
        <v>0.13456501142506827</v>
      </c>
      <c r="AB22" s="122">
        <f t="shared" si="10"/>
        <v>-1.3199142055766333E-2</v>
      </c>
      <c r="AC22" s="122">
        <f t="shared" si="10"/>
        <v>3.0899194920058992E-2</v>
      </c>
      <c r="AD22" s="122">
        <f t="shared" si="10"/>
        <v>6.9650605160995749E-3</v>
      </c>
      <c r="AE22" s="122">
        <f t="shared" si="10"/>
        <v>8.7848958171598879E-2</v>
      </c>
      <c r="AF22" s="122">
        <f t="shared" si="10"/>
        <v>8.3437068936513814E-2</v>
      </c>
      <c r="AG22" s="122">
        <f t="shared" si="10"/>
        <v>-0.12355144045056465</v>
      </c>
      <c r="AH22" s="122">
        <f t="shared" si="10"/>
        <v>0.13122519096701035</v>
      </c>
      <c r="AI22" s="122">
        <f t="shared" si="10"/>
        <v>0.21387213021824514</v>
      </c>
      <c r="AJ22" s="122">
        <f t="shared" si="10"/>
        <v>-5.8085430968726093E-2</v>
      </c>
      <c r="AK22" s="122">
        <f t="shared" si="10"/>
        <v>1.5649209792376828E-2</v>
      </c>
      <c r="AL22" s="123">
        <f t="shared" si="10"/>
        <v>0.10527893136961075</v>
      </c>
      <c r="AM22" s="124">
        <f t="shared" si="2"/>
        <v>-6.3282089576579548E-3</v>
      </c>
      <c r="AN22" s="124">
        <f t="shared" si="2"/>
        <v>-0.18955532690528987</v>
      </c>
      <c r="AO22" s="124">
        <f t="shared" si="2"/>
        <v>8.9896650109260623E-2</v>
      </c>
      <c r="AP22" s="124">
        <f t="shared" si="2"/>
        <v>-0.27345162503213838</v>
      </c>
      <c r="AQ22" s="125">
        <f t="shared" si="3"/>
        <v>4.2533316969656232E-2</v>
      </c>
      <c r="AR22" s="125">
        <f t="shared" si="3"/>
        <v>-3.3682700075788406E-2</v>
      </c>
      <c r="AS22" s="125">
        <f t="shared" si="3"/>
        <v>-1.751262467215161E-2</v>
      </c>
      <c r="AT22" s="125">
        <f t="shared" si="3"/>
        <v>4.3505500322221412E-2</v>
      </c>
      <c r="AU22" s="125">
        <f t="shared" si="3"/>
        <v>-1.4458744265137158E-2</v>
      </c>
      <c r="AV22" s="125">
        <f t="shared" si="3"/>
        <v>-4.3478353760577113E-2</v>
      </c>
      <c r="AW22" s="125">
        <f t="shared" si="3"/>
        <v>-2.1822003160612849E-2</v>
      </c>
      <c r="AX22" s="125">
        <f t="shared" si="3"/>
        <v>3.8525327058211177E-2</v>
      </c>
      <c r="AY22" s="125">
        <f t="shared" si="3"/>
        <v>3.6197732949544793E-2</v>
      </c>
      <c r="AZ22" s="125"/>
      <c r="BA22" s="126">
        <f>IFERROR(IF(Q22&gt;INPUT!$H$37, 1, 0),0)</f>
        <v>1</v>
      </c>
      <c r="BB22" s="127">
        <f>IFERROR(IF(AM22&gt;INPUT!$I$37, 1, 0),0)</f>
        <v>0</v>
      </c>
      <c r="BC22" s="128"/>
      <c r="BD22" s="148">
        <f t="shared" si="6"/>
        <v>0.75</v>
      </c>
      <c r="BE22" s="129"/>
      <c r="BF22" s="78">
        <f>IFERROR(IF(Q22&lt;INPUT!$H$39, -1, 0),0)</f>
        <v>0</v>
      </c>
      <c r="BG22" s="78">
        <f>IFERROR(IF(AM22&lt;INPUT!$I$39, -1, 0),0)</f>
        <v>-1</v>
      </c>
      <c r="BH22" s="144">
        <f t="shared" si="7"/>
        <v>-0.25</v>
      </c>
      <c r="BJ22" s="144">
        <f t="shared" si="8"/>
        <v>0.5</v>
      </c>
      <c r="BK22" s="144">
        <f t="shared" si="9"/>
        <v>1</v>
      </c>
      <c r="BL22" s="144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46</v>
      </c>
      <c r="B23" s="119" cm="1">
        <f t="array" ref="B23:O23">_xll.FDSRZ(A23,"FF_EPS(QTR_R,0,0-13Q,FQ)")</f>
        <v>7.1867999999999999</v>
      </c>
      <c r="C23" s="119">
        <v>6.6146000000000003</v>
      </c>
      <c r="D23" s="119">
        <v>4.2671999999999999</v>
      </c>
      <c r="E23" s="119">
        <v>5.3974000000000002</v>
      </c>
      <c r="F23" s="119">
        <v>4.8830999999999998</v>
      </c>
      <c r="G23" s="119">
        <v>5.2805999999999997</v>
      </c>
      <c r="H23" s="119">
        <v>2.1109</v>
      </c>
      <c r="I23" s="119">
        <v>3.7275</v>
      </c>
      <c r="J23" s="119">
        <v>3.2942999999999998</v>
      </c>
      <c r="K23" s="119">
        <v>2.8847999999999998</v>
      </c>
      <c r="L23" s="119">
        <v>0.12239999999999999</v>
      </c>
      <c r="M23" s="119">
        <v>3.1048</v>
      </c>
      <c r="N23" s="119">
        <v>3.2008999999999999</v>
      </c>
      <c r="O23" s="119">
        <v>3.5265</v>
      </c>
      <c r="P23" s="119"/>
      <c r="Q23" s="120">
        <f t="shared" si="5"/>
        <v>0.47176998218344912</v>
      </c>
      <c r="R23" s="120">
        <f t="shared" si="5"/>
        <v>0.25262280801424097</v>
      </c>
      <c r="S23" s="120">
        <f t="shared" si="5"/>
        <v>1.0215074138992848</v>
      </c>
      <c r="T23" s="120">
        <f t="shared" si="5"/>
        <v>0.44799463447350774</v>
      </c>
      <c r="U23" s="120">
        <f t="shared" si="5"/>
        <v>0.4822875876513979</v>
      </c>
      <c r="V23" s="120">
        <f t="shared" si="5"/>
        <v>0.83049084858569056</v>
      </c>
      <c r="W23" s="120">
        <f t="shared" si="5"/>
        <v>16.24591503267974</v>
      </c>
      <c r="X23" s="120">
        <f t="shared" si="5"/>
        <v>0.20056042257150231</v>
      </c>
      <c r="Y23" s="121">
        <f t="shared" si="5"/>
        <v>2.9179293323752686E-2</v>
      </c>
      <c r="AA23" s="120">
        <f t="shared" si="10"/>
        <v>8.65056088047651E-2</v>
      </c>
      <c r="AB23" s="122">
        <f t="shared" si="10"/>
        <v>0.55010311211098628</v>
      </c>
      <c r="AC23" s="122">
        <f t="shared" si="10"/>
        <v>-0.20939711713047027</v>
      </c>
      <c r="AD23" s="122">
        <f t="shared" si="10"/>
        <v>0.10532243861481438</v>
      </c>
      <c r="AE23" s="122">
        <f t="shared" si="10"/>
        <v>-7.5275536870810122E-2</v>
      </c>
      <c r="AF23" s="122">
        <f t="shared" si="10"/>
        <v>1.5015870008053436</v>
      </c>
      <c r="AG23" s="122">
        <f t="shared" si="10"/>
        <v>-0.43369550637156273</v>
      </c>
      <c r="AH23" s="122">
        <f t="shared" si="10"/>
        <v>0.13149986340041897</v>
      </c>
      <c r="AI23" s="122">
        <f t="shared" si="10"/>
        <v>0.14195091514143088</v>
      </c>
      <c r="AJ23" s="122">
        <f t="shared" si="10"/>
        <v>22.56862745098039</v>
      </c>
      <c r="AK23" s="122">
        <f t="shared" si="10"/>
        <v>-0.96057717083225969</v>
      </c>
      <c r="AL23" s="123">
        <f t="shared" si="10"/>
        <v>-3.0022806085788334E-2</v>
      </c>
      <c r="AM23" s="124">
        <f t="shared" si="2"/>
        <v>-1.0517605467948776E-2</v>
      </c>
      <c r="AN23" s="124">
        <f t="shared" si="2"/>
        <v>-0.57786804057144958</v>
      </c>
      <c r="AO23" s="124">
        <f t="shared" si="2"/>
        <v>-15.224407618780456</v>
      </c>
      <c r="AP23" s="124">
        <f t="shared" si="2"/>
        <v>0.24743421190200543</v>
      </c>
      <c r="AQ23" s="125">
        <f t="shared" si="3"/>
        <v>-6.2722766033497523E-3</v>
      </c>
      <c r="AR23" s="125">
        <f t="shared" si="3"/>
        <v>0.20845954966059879</v>
      </c>
      <c r="AS23" s="125">
        <f t="shared" si="3"/>
        <v>-0.57032803931193798</v>
      </c>
      <c r="AT23" s="125">
        <f t="shared" si="3"/>
        <v>0.17967264832879243</v>
      </c>
      <c r="AU23" s="125">
        <f t="shared" si="3"/>
        <v>-6.8925133423743068E-2</v>
      </c>
      <c r="AV23" s="125">
        <f t="shared" si="3"/>
        <v>0.4532120285546376</v>
      </c>
      <c r="AW23" s="125">
        <f t="shared" si="3"/>
        <v>-7.6674409857839843</v>
      </c>
      <c r="AX23" s="125">
        <f t="shared" si="3"/>
        <v>0.36402567807755926</v>
      </c>
      <c r="AY23" s="125">
        <f t="shared" si="3"/>
        <v>5.7324573742406848E-2</v>
      </c>
      <c r="AZ23" s="125"/>
      <c r="BA23" s="126">
        <f>IFERROR(IF(Q23&gt;INPUT!$H$37, 1, 0),0)</f>
        <v>1</v>
      </c>
      <c r="BB23" s="127">
        <f>IFERROR(IF(AM23&gt;INPUT!$I$37, 1, 0),0)</f>
        <v>0</v>
      </c>
      <c r="BC23" s="128"/>
      <c r="BD23" s="148">
        <f t="shared" si="6"/>
        <v>0.75</v>
      </c>
      <c r="BE23" s="129"/>
      <c r="BF23" s="78">
        <f>IFERROR(IF(Q23&lt;INPUT!$H$39, -1, 0),0)</f>
        <v>0</v>
      </c>
      <c r="BG23" s="78">
        <f>IFERROR(IF(AM23&lt;INPUT!$I$39, -1, 0),0)</f>
        <v>-1</v>
      </c>
      <c r="BH23" s="144">
        <f t="shared" si="7"/>
        <v>-0.25</v>
      </c>
      <c r="BJ23" s="144">
        <f t="shared" si="8"/>
        <v>0.5</v>
      </c>
      <c r="BK23" s="144">
        <f t="shared" si="9"/>
        <v>1</v>
      </c>
      <c r="BL23" s="144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47</v>
      </c>
      <c r="B24" s="119" cm="1">
        <f t="array" ref="B24:O24">_xll.FDSRZ(A24,"FF_EPS(QTR_R,0,0-13Q,FQ)")</f>
        <v>1.6352</v>
      </c>
      <c r="C24" s="119">
        <v>1.7642</v>
      </c>
      <c r="D24" s="119">
        <v>1.7243999999999999</v>
      </c>
      <c r="E24" s="119">
        <v>1.9296</v>
      </c>
      <c r="F24" s="119">
        <v>2.1404000000000001</v>
      </c>
      <c r="G24" s="119">
        <v>2.056</v>
      </c>
      <c r="H24" s="119">
        <v>1.9027000000000001</v>
      </c>
      <c r="I24" s="119">
        <v>2.2534000000000001</v>
      </c>
      <c r="J24" s="119">
        <v>1.9379999999999999</v>
      </c>
      <c r="K24" s="119">
        <v>2.7864</v>
      </c>
      <c r="L24" s="119">
        <v>3.0811999999999999</v>
      </c>
      <c r="M24" s="119">
        <v>4.6977000000000002</v>
      </c>
      <c r="N24" s="119">
        <v>4.2168999999999999</v>
      </c>
      <c r="O24" s="119">
        <v>1.2846</v>
      </c>
      <c r="P24" s="119"/>
      <c r="Q24" s="120">
        <f t="shared" si="5"/>
        <v>-0.23603064847692024</v>
      </c>
      <c r="R24" s="120">
        <f t="shared" si="5"/>
        <v>-0.14192607003891056</v>
      </c>
      <c r="S24" s="120">
        <f t="shared" si="5"/>
        <v>-9.3708939927471535E-2</v>
      </c>
      <c r="T24" s="120">
        <f t="shared" si="5"/>
        <v>-0.14369397355107838</v>
      </c>
      <c r="U24" s="120">
        <f t="shared" si="5"/>
        <v>0.10443756449948416</v>
      </c>
      <c r="V24" s="120">
        <f t="shared" si="5"/>
        <v>-0.26213034740166519</v>
      </c>
      <c r="W24" s="120">
        <f t="shared" si="5"/>
        <v>-0.38248085161625334</v>
      </c>
      <c r="X24" s="120">
        <f t="shared" si="5"/>
        <v>-0.52031845371139074</v>
      </c>
      <c r="Y24" s="121">
        <f t="shared" si="5"/>
        <v>-0.54042068818326261</v>
      </c>
      <c r="AA24" s="120">
        <f t="shared" si="10"/>
        <v>-7.3120961342251434E-2</v>
      </c>
      <c r="AB24" s="122">
        <f t="shared" si="10"/>
        <v>2.3080491765251621E-2</v>
      </c>
      <c r="AC24" s="122">
        <f t="shared" si="10"/>
        <v>-0.10634328358208955</v>
      </c>
      <c r="AD24" s="122">
        <f t="shared" si="10"/>
        <v>-9.8486264249672995E-2</v>
      </c>
      <c r="AE24" s="122">
        <f t="shared" si="10"/>
        <v>4.1050583657587625E-2</v>
      </c>
      <c r="AF24" s="122">
        <f t="shared" si="10"/>
        <v>8.0569716718347673E-2</v>
      </c>
      <c r="AG24" s="122">
        <f t="shared" si="10"/>
        <v>-0.15563149019259781</v>
      </c>
      <c r="AH24" s="122">
        <f t="shared" si="10"/>
        <v>0.16274509803921577</v>
      </c>
      <c r="AI24" s="122">
        <f t="shared" si="10"/>
        <v>-0.30447889750215329</v>
      </c>
      <c r="AJ24" s="122">
        <f t="shared" si="10"/>
        <v>-9.5677008957549048E-2</v>
      </c>
      <c r="AK24" s="122">
        <f t="shared" si="10"/>
        <v>-0.34410456180684168</v>
      </c>
      <c r="AL24" s="123">
        <f t="shared" si="10"/>
        <v>0.11401740615143829</v>
      </c>
      <c r="AM24" s="124">
        <f t="shared" si="2"/>
        <v>-0.34046821297640439</v>
      </c>
      <c r="AN24" s="124">
        <f t="shared" si="2"/>
        <v>0.12020427736275463</v>
      </c>
      <c r="AO24" s="124">
        <f t="shared" si="2"/>
        <v>0.2887719116887818</v>
      </c>
      <c r="AP24" s="124">
        <f t="shared" si="2"/>
        <v>0.37662448016031236</v>
      </c>
      <c r="AQ24" s="125">
        <f t="shared" si="3"/>
        <v>8.455100969140518E-3</v>
      </c>
      <c r="AR24" s="125">
        <f t="shared" si="3"/>
        <v>-5.9900306307786658E-3</v>
      </c>
      <c r="AS24" s="125">
        <f t="shared" si="3"/>
        <v>-6.2304333433479075E-2</v>
      </c>
      <c r="AT24" s="125">
        <f t="shared" si="3"/>
        <v>1.9048408647641606E-2</v>
      </c>
      <c r="AU24" s="125">
        <f t="shared" si="3"/>
        <v>-4.0564838127209388E-2</v>
      </c>
      <c r="AV24" s="125">
        <f t="shared" si="3"/>
        <v>0.12834953807350033</v>
      </c>
      <c r="AW24" s="125">
        <f t="shared" si="3"/>
        <v>-1.9984827078349587E-2</v>
      </c>
      <c r="AX24" s="125">
        <f t="shared" si="3"/>
        <v>0.16894988661535248</v>
      </c>
      <c r="AY24" s="125">
        <f t="shared" si="3"/>
        <v>-0.13949876788453053</v>
      </c>
      <c r="AZ24" s="125"/>
      <c r="BA24" s="126">
        <f>IFERROR(IF(Q24&gt;INPUT!$H$37, 1, 0),0)</f>
        <v>0</v>
      </c>
      <c r="BB24" s="127">
        <f>IFERROR(IF(AM24&gt;INPUT!$I$37, 1, 0),0)</f>
        <v>0</v>
      </c>
      <c r="BC24" s="128"/>
      <c r="BD24" s="148">
        <f t="shared" si="6"/>
        <v>0</v>
      </c>
      <c r="BE24" s="129"/>
      <c r="BF24" s="78">
        <f>IFERROR(IF(Q24&lt;INPUT!$H$39, -1, 0),0)</f>
        <v>-1</v>
      </c>
      <c r="BG24" s="78">
        <f>IFERROR(IF(AM24&lt;INPUT!$I$39, -1, 0),0)</f>
        <v>-1</v>
      </c>
      <c r="BH24" s="144">
        <f t="shared" si="7"/>
        <v>-1</v>
      </c>
      <c r="BJ24" s="144">
        <f t="shared" si="8"/>
        <v>-1</v>
      </c>
      <c r="BK24" s="144">
        <f t="shared" si="9"/>
        <v>3</v>
      </c>
      <c r="BL24" s="144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48</v>
      </c>
      <c r="B25" s="119" cm="1">
        <f t="array" ref="B25:O25">_xll.FDSRZ(A25,"FF_EPS(QTR_R,0,0-13Q,FQ)")</f>
        <v>2.2888999999999999</v>
      </c>
      <c r="C25" s="119">
        <v>4.5378999999999996</v>
      </c>
      <c r="D25" s="119">
        <v>1.4136</v>
      </c>
      <c r="E25" s="119">
        <v>1.1095999999999999</v>
      </c>
      <c r="F25" s="119">
        <v>1.9348000000000001</v>
      </c>
      <c r="G25" s="119">
        <v>1.3393999999999999</v>
      </c>
      <c r="H25" s="119">
        <v>1.6657999999999999</v>
      </c>
      <c r="I25" s="119">
        <v>1.9782999999999999</v>
      </c>
      <c r="J25" s="119">
        <v>1.9591000000000001</v>
      </c>
      <c r="K25" s="119">
        <v>-2.6100000000000002E-2</v>
      </c>
      <c r="L25" s="119">
        <v>1.3282</v>
      </c>
      <c r="M25" s="119">
        <v>1.6751</v>
      </c>
      <c r="N25" s="119">
        <v>1.8044</v>
      </c>
      <c r="O25" s="119">
        <v>1.931</v>
      </c>
      <c r="P25" s="119"/>
      <c r="Q25" s="120">
        <f t="shared" si="5"/>
        <v>0.18301633243746118</v>
      </c>
      <c r="R25" s="120">
        <f t="shared" si="5"/>
        <v>2.3880095565178436</v>
      </c>
      <c r="S25" s="120">
        <f t="shared" si="5"/>
        <v>-0.15139872733821591</v>
      </c>
      <c r="T25" s="120">
        <f t="shared" si="5"/>
        <v>-0.43911439114391149</v>
      </c>
      <c r="U25" s="120">
        <f t="shared" si="5"/>
        <v>-1.2403654739421177E-2</v>
      </c>
      <c r="V25" s="120">
        <f t="shared" si="5"/>
        <v>1</v>
      </c>
      <c r="W25" s="120">
        <f t="shared" si="5"/>
        <v>0.25417858756211409</v>
      </c>
      <c r="X25" s="120">
        <f t="shared" si="5"/>
        <v>0.18100411915706527</v>
      </c>
      <c r="Y25" s="121">
        <f t="shared" si="5"/>
        <v>8.5734870317002887E-2</v>
      </c>
      <c r="AA25" s="120">
        <f t="shared" si="10"/>
        <v>-0.49560369333832832</v>
      </c>
      <c r="AB25" s="122">
        <f t="shared" si="10"/>
        <v>2.2101726089417091</v>
      </c>
      <c r="AC25" s="122">
        <f t="shared" si="10"/>
        <v>0.27397260273972601</v>
      </c>
      <c r="AD25" s="122">
        <f t="shared" si="10"/>
        <v>-0.42650403142443671</v>
      </c>
      <c r="AE25" s="122">
        <f t="shared" si="10"/>
        <v>0.44452740032850535</v>
      </c>
      <c r="AF25" s="122">
        <f t="shared" si="10"/>
        <v>-0.19594188978268701</v>
      </c>
      <c r="AG25" s="122">
        <f t="shared" si="10"/>
        <v>-0.15796390840620733</v>
      </c>
      <c r="AH25" s="122">
        <f t="shared" si="10"/>
        <v>9.8004185595426119E-3</v>
      </c>
      <c r="AI25" s="122">
        <f t="shared" si="10"/>
        <v>-76.061302681992331</v>
      </c>
      <c r="AJ25" s="122">
        <f t="shared" si="10"/>
        <v>-1.0196506550218341</v>
      </c>
      <c r="AK25" s="122">
        <f t="shared" si="10"/>
        <v>-0.20709211390364757</v>
      </c>
      <c r="AL25" s="123">
        <f t="shared" si="10"/>
        <v>-7.1658168920416765E-2</v>
      </c>
      <c r="AM25" s="124">
        <f t="shared" si="2"/>
        <v>0.19541998717688236</v>
      </c>
      <c r="AN25" s="124">
        <f t="shared" si="2"/>
        <v>1.3880095565178436</v>
      </c>
      <c r="AO25" s="124">
        <f t="shared" si="2"/>
        <v>-0.40557731490033</v>
      </c>
      <c r="AP25" s="124">
        <f t="shared" si="2"/>
        <v>-0.62011851030097676</v>
      </c>
      <c r="AQ25" s="125">
        <f t="shared" si="3"/>
        <v>-2.3033220637963758E-2</v>
      </c>
      <c r="AR25" s="125">
        <f t="shared" si="3"/>
        <v>0.5885484028710678</v>
      </c>
      <c r="AS25" s="125">
        <f t="shared" si="3"/>
        <v>0.15663816417413767</v>
      </c>
      <c r="AT25" s="125">
        <f t="shared" si="3"/>
        <v>-8.9513374339409799E-2</v>
      </c>
      <c r="AU25" s="125">
        <f t="shared" si="3"/>
        <v>0.14490899392298759</v>
      </c>
      <c r="AV25" s="125">
        <f t="shared" si="3"/>
        <v>25.288453597403215</v>
      </c>
      <c r="AW25" s="125">
        <f t="shared" si="3"/>
        <v>0.28722891553854524</v>
      </c>
      <c r="AX25" s="125">
        <f t="shared" si="3"/>
        <v>7.2297510821059063E-2</v>
      </c>
      <c r="AY25" s="125">
        <f t="shared" si="3"/>
        <v>-25.329881504357303</v>
      </c>
      <c r="AZ25" s="125"/>
      <c r="BA25" s="126">
        <f>IFERROR(IF(Q25&gt;INPUT!$H$37, 1, 0),0)</f>
        <v>1</v>
      </c>
      <c r="BB25" s="127">
        <f>IFERROR(IF(AM25&gt;INPUT!$I$37, 1, 0),0)</f>
        <v>1</v>
      </c>
      <c r="BC25" s="128"/>
      <c r="BD25" s="148">
        <f t="shared" si="6"/>
        <v>1</v>
      </c>
      <c r="BE25" s="129"/>
      <c r="BF25" s="78">
        <f>IFERROR(IF(Q25&lt;INPUT!$H$39, -1, 0),0)</f>
        <v>0</v>
      </c>
      <c r="BG25" s="78">
        <f>IFERROR(IF(AM25&lt;INPUT!$I$39, -1, 0),0)</f>
        <v>0</v>
      </c>
      <c r="BH25" s="144">
        <f t="shared" si="7"/>
        <v>0</v>
      </c>
      <c r="BJ25" s="144">
        <f t="shared" si="8"/>
        <v>1</v>
      </c>
      <c r="BK25" s="144">
        <f t="shared" si="9"/>
        <v>2</v>
      </c>
      <c r="BL25" s="144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49</v>
      </c>
      <c r="B26" s="119" cm="1">
        <f t="array" ref="B26:O26">_xll.FDSRZ(A26,"FF_EPS(QTR_R,0,0-13Q,FQ)")</f>
        <v>4.2786999999999997</v>
      </c>
      <c r="C26" s="119">
        <v>4.0190000000000001</v>
      </c>
      <c r="D26" s="119">
        <v>4.0414000000000003</v>
      </c>
      <c r="E26" s="119">
        <v>5.2901999999999996</v>
      </c>
      <c r="F26" s="119">
        <v>3.7789999999999999</v>
      </c>
      <c r="G26" s="119">
        <v>3.919</v>
      </c>
      <c r="H26" s="119">
        <v>3.5756000000000001</v>
      </c>
      <c r="I26" s="119">
        <v>4.8600000000000003</v>
      </c>
      <c r="J26" s="119">
        <v>2.9300999999999999</v>
      </c>
      <c r="K26" s="119">
        <v>3.2982999999999998</v>
      </c>
      <c r="L26" s="119">
        <v>3.0684</v>
      </c>
      <c r="M26" s="119">
        <v>4.2009999999999996</v>
      </c>
      <c r="N26" s="119">
        <v>3.0411999999999999</v>
      </c>
      <c r="O26" s="119">
        <v>2.9196</v>
      </c>
      <c r="P26" s="119"/>
      <c r="Q26" s="120">
        <f t="shared" si="5"/>
        <v>0.13223074887536379</v>
      </c>
      <c r="R26" s="120">
        <f t="shared" si="5"/>
        <v>2.5516713447307993E-2</v>
      </c>
      <c r="S26" s="120">
        <f t="shared" si="5"/>
        <v>0.13027184248797408</v>
      </c>
      <c r="T26" s="120">
        <f t="shared" si="5"/>
        <v>8.8518518518518441E-2</v>
      </c>
      <c r="U26" s="120">
        <f t="shared" si="5"/>
        <v>0.28971707450257678</v>
      </c>
      <c r="V26" s="120">
        <f t="shared" si="5"/>
        <v>0.18818785434921037</v>
      </c>
      <c r="W26" s="120">
        <f t="shared" si="5"/>
        <v>0.16529787511406591</v>
      </c>
      <c r="X26" s="120">
        <f t="shared" si="5"/>
        <v>0.15686741252082848</v>
      </c>
      <c r="Y26" s="121">
        <f t="shared" si="5"/>
        <v>-3.6531632250427437E-2</v>
      </c>
      <c r="AA26" s="120">
        <f t="shared" si="10"/>
        <v>6.4618064195073321E-2</v>
      </c>
      <c r="AB26" s="122">
        <f t="shared" si="10"/>
        <v>-5.5426337407828985E-3</v>
      </c>
      <c r="AC26" s="122">
        <f t="shared" si="10"/>
        <v>-0.23605912819931185</v>
      </c>
      <c r="AD26" s="122">
        <f t="shared" si="10"/>
        <v>0.39989415189203492</v>
      </c>
      <c r="AE26" s="122">
        <f t="shared" si="10"/>
        <v>-3.5723398826231212E-2</v>
      </c>
      <c r="AF26" s="122">
        <f t="shared" si="10"/>
        <v>9.6039825483834829E-2</v>
      </c>
      <c r="AG26" s="122">
        <f t="shared" si="10"/>
        <v>-0.26427983539094657</v>
      </c>
      <c r="AH26" s="122">
        <f t="shared" si="10"/>
        <v>0.65864646257806925</v>
      </c>
      <c r="AI26" s="122">
        <f t="shared" si="10"/>
        <v>-0.11163326562168385</v>
      </c>
      <c r="AJ26" s="122">
        <f t="shared" si="10"/>
        <v>7.4925042367357531E-2</v>
      </c>
      <c r="AK26" s="122">
        <f t="shared" si="10"/>
        <v>-0.26960247560104733</v>
      </c>
      <c r="AL26" s="123">
        <f t="shared" si="10"/>
        <v>0.3813626200184137</v>
      </c>
      <c r="AM26" s="124">
        <f t="shared" si="2"/>
        <v>-0.15748632562721299</v>
      </c>
      <c r="AN26" s="124">
        <f t="shared" si="2"/>
        <v>-0.16267114090190238</v>
      </c>
      <c r="AO26" s="124">
        <f t="shared" si="2"/>
        <v>-3.502603262609183E-2</v>
      </c>
      <c r="AP26" s="124">
        <f t="shared" si="2"/>
        <v>-6.8348894002310034E-2</v>
      </c>
      <c r="AQ26" s="125">
        <f t="shared" si="3"/>
        <v>-0.11175869589898721</v>
      </c>
      <c r="AR26" s="125">
        <f t="shared" si="3"/>
        <v>1.0060255028482769E-2</v>
      </c>
      <c r="AS26" s="125">
        <f t="shared" si="3"/>
        <v>-0.11069965122771555</v>
      </c>
      <c r="AT26" s="125">
        <f t="shared" si="3"/>
        <v>0.22139132909432718</v>
      </c>
      <c r="AU26" s="125">
        <f t="shared" si="3"/>
        <v>-0.23145662046810017</v>
      </c>
      <c r="AV26" s="125">
        <f t="shared" si="3"/>
        <v>6.9224363701839556E-2</v>
      </c>
      <c r="AW26" s="125">
        <f t="shared" si="3"/>
        <v>-0.11306829258610136</v>
      </c>
      <c r="AX26" s="125">
        <f t="shared" si="3"/>
        <v>0.30941631272637221</v>
      </c>
      <c r="AY26" s="125">
        <f t="shared" si="3"/>
        <v>-0.16433196188003252</v>
      </c>
      <c r="AZ26" s="125"/>
      <c r="BA26" s="126">
        <f>IFERROR(IF(Q26&gt;INPUT!$H$37, 1, 0),0)</f>
        <v>0</v>
      </c>
      <c r="BB26" s="127">
        <f>IFERROR(IF(AM26&gt;INPUT!$I$37, 1, 0),0)</f>
        <v>0</v>
      </c>
      <c r="BC26" s="128"/>
      <c r="BD26" s="148">
        <f t="shared" si="6"/>
        <v>0</v>
      </c>
      <c r="BE26" s="129"/>
      <c r="BF26" s="78">
        <f>IFERROR(IF(Q26&lt;INPUT!$H$39, -1, 0),0)</f>
        <v>0</v>
      </c>
      <c r="BG26" s="78">
        <f>IFERROR(IF(AM26&lt;INPUT!$I$39, -1, 0),0)</f>
        <v>-1</v>
      </c>
      <c r="BH26" s="144">
        <f t="shared" si="7"/>
        <v>-0.25</v>
      </c>
      <c r="BJ26" s="144">
        <f t="shared" si="8"/>
        <v>-0.25</v>
      </c>
      <c r="BK26" s="144">
        <f t="shared" si="9"/>
        <v>0</v>
      </c>
      <c r="BL26" s="144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50</v>
      </c>
      <c r="B27" s="119" cm="1">
        <f t="array" ref="B27:O27">_xll.FDSRZ(A27,"FF_EPS(QTR_R,0,0-13Q,FQ)")</f>
        <v>4.5785</v>
      </c>
      <c r="C27" s="119">
        <v>3.4537</v>
      </c>
      <c r="D27" s="119">
        <v>3.0150999999999999</v>
      </c>
      <c r="E27" s="119">
        <v>3.6737000000000002</v>
      </c>
      <c r="F27" s="119">
        <v>4.5978000000000003</v>
      </c>
      <c r="G27" s="119">
        <v>3.629</v>
      </c>
      <c r="H27" s="119">
        <v>2.8178999999999998</v>
      </c>
      <c r="I27" s="119">
        <v>3.8138000000000001</v>
      </c>
      <c r="J27" s="119">
        <v>4.6451000000000002</v>
      </c>
      <c r="K27" s="119">
        <v>3.8233000000000001</v>
      </c>
      <c r="L27" s="119">
        <v>3.3026</v>
      </c>
      <c r="M27" s="119">
        <v>4.2415000000000003</v>
      </c>
      <c r="N27" s="119">
        <v>5.0468000000000002</v>
      </c>
      <c r="O27" s="119">
        <v>4.0918999999999999</v>
      </c>
      <c r="P27" s="119"/>
      <c r="Q27" s="120">
        <f t="shared" si="5"/>
        <v>-4.1976597503153856E-3</v>
      </c>
      <c r="R27" s="120">
        <f t="shared" si="5"/>
        <v>-4.830531826949569E-2</v>
      </c>
      <c r="S27" s="120">
        <f t="shared" si="5"/>
        <v>6.9981191667553899E-2</v>
      </c>
      <c r="T27" s="120">
        <f t="shared" si="5"/>
        <v>-3.6735014945723399E-2</v>
      </c>
      <c r="U27" s="120">
        <f t="shared" si="5"/>
        <v>-1.0182773244924781E-2</v>
      </c>
      <c r="V27" s="120">
        <f t="shared" si="5"/>
        <v>-5.0819972275259584E-2</v>
      </c>
      <c r="W27" s="120">
        <f t="shared" si="5"/>
        <v>-0.14676315630109615</v>
      </c>
      <c r="X27" s="120">
        <f t="shared" si="5"/>
        <v>-0.10083696805375464</v>
      </c>
      <c r="Y27" s="121">
        <f t="shared" si="5"/>
        <v>-7.959499088531341E-2</v>
      </c>
      <c r="AA27" s="120">
        <f t="shared" si="10"/>
        <v>0.32567970582274075</v>
      </c>
      <c r="AB27" s="122">
        <f t="shared" si="10"/>
        <v>0.14546781201286851</v>
      </c>
      <c r="AC27" s="122">
        <f t="shared" si="10"/>
        <v>-0.1792743011133191</v>
      </c>
      <c r="AD27" s="122">
        <f t="shared" si="10"/>
        <v>-0.20098742877028142</v>
      </c>
      <c r="AE27" s="122">
        <f t="shared" si="10"/>
        <v>0.2669605952052907</v>
      </c>
      <c r="AF27" s="122">
        <f t="shared" si="10"/>
        <v>0.2878384612654814</v>
      </c>
      <c r="AG27" s="122">
        <f t="shared" si="10"/>
        <v>-0.26113063086685206</v>
      </c>
      <c r="AH27" s="122">
        <f t="shared" si="10"/>
        <v>-0.17896277798109839</v>
      </c>
      <c r="AI27" s="122">
        <f t="shared" si="10"/>
        <v>0.21494520440457188</v>
      </c>
      <c r="AJ27" s="122">
        <f t="shared" si="10"/>
        <v>0.15766365893538437</v>
      </c>
      <c r="AK27" s="122">
        <f t="shared" si="10"/>
        <v>-0.22136036779441237</v>
      </c>
      <c r="AL27" s="123">
        <f t="shared" si="10"/>
        <v>-0.15956645795355473</v>
      </c>
      <c r="AM27" s="124">
        <f t="shared" si="2"/>
        <v>5.9851134946093953E-3</v>
      </c>
      <c r="AN27" s="124">
        <f t="shared" si="2"/>
        <v>2.5146540057638944E-3</v>
      </c>
      <c r="AO27" s="124">
        <f t="shared" si="2"/>
        <v>0.21674434796865005</v>
      </c>
      <c r="AP27" s="124">
        <f t="shared" si="2"/>
        <v>6.410195310803124E-2</v>
      </c>
      <c r="AQ27" s="125">
        <f t="shared" si="3"/>
        <v>0.17555571153100741</v>
      </c>
      <c r="AR27" s="125">
        <f t="shared" si="3"/>
        <v>-4.0497594397474065E-2</v>
      </c>
      <c r="AS27" s="125">
        <f t="shared" si="3"/>
        <v>-0.15570425412626682</v>
      </c>
      <c r="AT27" s="125">
        <f t="shared" si="3"/>
        <v>2.0047734032190206E-2</v>
      </c>
      <c r="AU27" s="125">
        <f t="shared" si="3"/>
        <v>0.14864112439546304</v>
      </c>
      <c r="AV27" s="125">
        <f t="shared" si="3"/>
        <v>2.429775228696985E-2</v>
      </c>
      <c r="AW27" s="125">
        <f t="shared" si="3"/>
        <v>-0.13959809660074549</v>
      </c>
      <c r="AX27" s="125">
        <f t="shared" si="3"/>
        <v>1.4132529937771331E-2</v>
      </c>
      <c r="AY27" s="125">
        <f t="shared" si="3"/>
        <v>0.1248372207860422</v>
      </c>
      <c r="AZ27" s="125"/>
      <c r="BA27" s="126">
        <f>IFERROR(IF(Q27&gt;INPUT!$H$37, 1, 0),0)</f>
        <v>0</v>
      </c>
      <c r="BB27" s="127">
        <f>IFERROR(IF(AM27&gt;INPUT!$I$37, 1, 0),0)</f>
        <v>0</v>
      </c>
      <c r="BC27" s="128"/>
      <c r="BD27" s="148">
        <f t="shared" si="6"/>
        <v>0</v>
      </c>
      <c r="BE27" s="129"/>
      <c r="BF27" s="78">
        <f>IFERROR(IF(Q27&lt;INPUT!$H$39, -1, 0),0)</f>
        <v>-1</v>
      </c>
      <c r="BG27" s="78">
        <f>IFERROR(IF(AM27&lt;INPUT!$I$39, -1, 0),0)</f>
        <v>0</v>
      </c>
      <c r="BH27" s="144">
        <f t="shared" si="7"/>
        <v>-0.75</v>
      </c>
      <c r="BJ27" s="144">
        <f t="shared" si="8"/>
        <v>-0.75</v>
      </c>
      <c r="BK27" s="144">
        <f t="shared" si="9"/>
        <v>4</v>
      </c>
      <c r="BL27" s="144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51</v>
      </c>
      <c r="B28" s="119" cm="1">
        <f t="array" ref="B28:O28">_xll.FDSRZ(A28,"FF_EPS(QTR_R,0,0-13Q,FQ)")</f>
        <v>0.1275</v>
      </c>
      <c r="C28" s="119">
        <v>8.3799999999999999E-2</v>
      </c>
      <c r="D28" s="119">
        <v>3.1199999999999999E-2</v>
      </c>
      <c r="E28" s="119">
        <v>5.8400000000000001E-2</v>
      </c>
      <c r="F28" s="119">
        <v>5.5599999999999997E-2</v>
      </c>
      <c r="G28" s="119">
        <v>4.3999999999999997E-2</v>
      </c>
      <c r="H28" s="119">
        <v>3.9600000000000003E-2</v>
      </c>
      <c r="I28" s="119">
        <v>3.0800000000000001E-2</v>
      </c>
      <c r="J28" s="119">
        <v>1.24E-2</v>
      </c>
      <c r="K28" s="119">
        <v>7.6E-3</v>
      </c>
      <c r="L28" s="119">
        <v>1.4E-2</v>
      </c>
      <c r="M28" s="119">
        <v>-5.9799999999999999E-2</v>
      </c>
      <c r="N28" s="119">
        <v>-8.7300000000000003E-2</v>
      </c>
      <c r="O28" s="119">
        <v>-4.9799999999999997E-2</v>
      </c>
      <c r="P28" s="119"/>
      <c r="Q28" s="120">
        <f t="shared" si="5"/>
        <v>1.2931654676258995</v>
      </c>
      <c r="R28" s="120">
        <f t="shared" si="5"/>
        <v>0.90454545454545454</v>
      </c>
      <c r="S28" s="120">
        <f t="shared" si="5"/>
        <v>-0.21212121212121227</v>
      </c>
      <c r="T28" s="120">
        <f t="shared" si="5"/>
        <v>0.89610389610389607</v>
      </c>
      <c r="U28" s="120">
        <f t="shared" si="5"/>
        <v>3.4838709677419351</v>
      </c>
      <c r="V28" s="120">
        <f t="shared" si="5"/>
        <v>4.7894736842105257</v>
      </c>
      <c r="W28" s="120">
        <f t="shared" si="5"/>
        <v>1.8285714285714287</v>
      </c>
      <c r="X28" s="120">
        <f t="shared" si="5"/>
        <v>1</v>
      </c>
      <c r="Y28" s="121">
        <f t="shared" si="5"/>
        <v>1</v>
      </c>
      <c r="AA28" s="130">
        <f t="shared" si="10"/>
        <v>0.52147971360381873</v>
      </c>
      <c r="AB28" s="131">
        <f t="shared" si="10"/>
        <v>1.6858974358974361</v>
      </c>
      <c r="AC28" s="131">
        <f t="shared" si="10"/>
        <v>-0.46575342465753422</v>
      </c>
      <c r="AD28" s="131">
        <f t="shared" si="10"/>
        <v>5.0359712230215958E-2</v>
      </c>
      <c r="AE28" s="131">
        <f t="shared" si="10"/>
        <v>0.26363636363636367</v>
      </c>
      <c r="AF28" s="131">
        <f t="shared" si="10"/>
        <v>0.11111111111111094</v>
      </c>
      <c r="AG28" s="131">
        <f t="shared" si="10"/>
        <v>0.28571428571428581</v>
      </c>
      <c r="AH28" s="131">
        <f t="shared" si="10"/>
        <v>1.4838709677419355</v>
      </c>
      <c r="AI28" s="131">
        <f t="shared" si="10"/>
        <v>0.63157894736842102</v>
      </c>
      <c r="AJ28" s="131">
        <f t="shared" si="10"/>
        <v>-0.45714285714285718</v>
      </c>
      <c r="AK28" s="131">
        <f t="shared" si="10"/>
        <v>-1.234113712374582</v>
      </c>
      <c r="AL28" s="132">
        <f t="shared" si="10"/>
        <v>-0.31500572737686139</v>
      </c>
      <c r="AM28" s="124">
        <f t="shared" si="2"/>
        <v>-2.1907055001160356</v>
      </c>
      <c r="AN28" s="124">
        <f t="shared" si="2"/>
        <v>-3.8849282296650713</v>
      </c>
      <c r="AO28" s="124">
        <f t="shared" si="2"/>
        <v>-2.0406926406926411</v>
      </c>
      <c r="AP28" s="124">
        <f t="shared" si="2"/>
        <v>-0.10389610389610393</v>
      </c>
      <c r="AQ28" s="125">
        <f t="shared" si="3"/>
        <v>0.15704000045786765</v>
      </c>
      <c r="AR28" s="125">
        <f t="shared" si="3"/>
        <v>0.47408702408702408</v>
      </c>
      <c r="AS28" s="125">
        <f t="shared" si="3"/>
        <v>-0.19228817858954839</v>
      </c>
      <c r="AT28" s="125">
        <f t="shared" si="3"/>
        <v>-7.845152449468995E-2</v>
      </c>
      <c r="AU28" s="125">
        <f t="shared" si="3"/>
        <v>-0.40674486803519061</v>
      </c>
      <c r="AV28" s="125">
        <f t="shared" si="3"/>
        <v>-0.17348927875243669</v>
      </c>
      <c r="AW28" s="125">
        <f t="shared" si="3"/>
        <v>0.24761904761904774</v>
      </c>
      <c r="AX28" s="125">
        <f t="shared" si="3"/>
        <v>0.90599489337217243</v>
      </c>
      <c r="AY28" s="125">
        <f t="shared" si="3"/>
        <v>0.31552822491509414</v>
      </c>
      <c r="AZ28" s="125"/>
      <c r="BA28" s="126">
        <f>IFERROR(IF(Q28&gt;INPUT!$H$37, 1, 0),0)</f>
        <v>1</v>
      </c>
      <c r="BB28" s="127">
        <f>IFERROR(IF(AM28&gt;INPUT!$I$37, 1, 0),0)</f>
        <v>0</v>
      </c>
      <c r="BC28" s="128"/>
      <c r="BD28" s="148">
        <f t="shared" si="6"/>
        <v>0.75</v>
      </c>
      <c r="BE28" s="129"/>
      <c r="BF28" s="78">
        <f>IFERROR(IF(Q28&lt;INPUT!$H$39, -1, 0),0)</f>
        <v>0</v>
      </c>
      <c r="BG28" s="78">
        <f>IFERROR(IF(AM28&lt;INPUT!$I$39, -1, 0),0)</f>
        <v>-1</v>
      </c>
      <c r="BH28" s="144">
        <f t="shared" si="7"/>
        <v>-0.25</v>
      </c>
      <c r="BJ28" s="144">
        <f t="shared" si="8"/>
        <v>0.5</v>
      </c>
      <c r="BK28" s="144">
        <f t="shared" si="9"/>
        <v>0</v>
      </c>
      <c r="BL28" s="144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52</v>
      </c>
      <c r="B29" s="119" cm="1">
        <f t="array" ref="B29:O29">_xll.FDSRZ(A29,"FF_EPS(QTR_R,0,0-13Q,FQ)")</f>
        <v>0.52400000000000002</v>
      </c>
      <c r="C29" s="119">
        <v>0.72009999999999996</v>
      </c>
      <c r="D29" s="119">
        <v>-1.8100000000000002E-2</v>
      </c>
      <c r="E29" s="119">
        <v>0.87529999999999997</v>
      </c>
      <c r="F29" s="119">
        <v>0.76790000000000003</v>
      </c>
      <c r="G29" s="119">
        <v>0.76649999999999996</v>
      </c>
      <c r="H29" s="119">
        <v>0.4577</v>
      </c>
      <c r="I29" s="119">
        <v>0.99770000000000003</v>
      </c>
      <c r="J29" s="119">
        <v>1.1366000000000001</v>
      </c>
      <c r="K29" s="119">
        <v>0.12839999999999999</v>
      </c>
      <c r="L29" s="119">
        <v>1.3909</v>
      </c>
      <c r="M29" s="119">
        <v>2.2134</v>
      </c>
      <c r="N29" s="119">
        <v>0.5141</v>
      </c>
      <c r="O29" s="119">
        <v>2.5129000000000001</v>
      </c>
      <c r="P29" s="119"/>
      <c r="Q29" s="120">
        <f t="shared" si="5"/>
        <v>-0.31761948170334675</v>
      </c>
      <c r="R29" s="120">
        <f t="shared" si="5"/>
        <v>-6.0534898891063227E-2</v>
      </c>
      <c r="S29" s="120">
        <f t="shared" si="5"/>
        <v>-1</v>
      </c>
      <c r="T29" s="120">
        <f t="shared" si="5"/>
        <v>-0.12268216898867401</v>
      </c>
      <c r="U29" s="120">
        <f t="shared" si="5"/>
        <v>-0.32438852718634525</v>
      </c>
      <c r="V29" s="120">
        <f t="shared" si="5"/>
        <v>4.9696261682242993</v>
      </c>
      <c r="W29" s="120">
        <f t="shared" si="5"/>
        <v>-0.67093248975483499</v>
      </c>
      <c r="X29" s="120">
        <f t="shared" si="5"/>
        <v>-0.54924550465347433</v>
      </c>
      <c r="Y29" s="121">
        <f t="shared" si="5"/>
        <v>1.21085391947092</v>
      </c>
      <c r="AA29" s="120">
        <f t="shared" si="10"/>
        <v>-0.27232328843216214</v>
      </c>
      <c r="AB29" s="122">
        <f t="shared" si="10"/>
        <v>-40.784530386740329</v>
      </c>
      <c r="AC29" s="122">
        <f t="shared" si="10"/>
        <v>-1.0206786244716097</v>
      </c>
      <c r="AD29" s="122">
        <f t="shared" si="10"/>
        <v>0.13986196119286354</v>
      </c>
      <c r="AE29" s="122">
        <f t="shared" si="10"/>
        <v>1.8264840182649067E-3</v>
      </c>
      <c r="AF29" s="122">
        <f t="shared" si="10"/>
        <v>0.67467773650863005</v>
      </c>
      <c r="AG29" s="122">
        <f t="shared" si="10"/>
        <v>-0.54124486318532627</v>
      </c>
      <c r="AH29" s="122">
        <f t="shared" si="10"/>
        <v>-0.12220658103114557</v>
      </c>
      <c r="AI29" s="122">
        <f t="shared" si="10"/>
        <v>7.8520249221183818</v>
      </c>
      <c r="AJ29" s="122">
        <f t="shared" si="10"/>
        <v>-0.90768567114817744</v>
      </c>
      <c r="AK29" s="122">
        <f t="shared" si="10"/>
        <v>-0.37160025300442756</v>
      </c>
      <c r="AL29" s="123">
        <f t="shared" si="10"/>
        <v>3.3053880567982885</v>
      </c>
      <c r="AM29" s="124">
        <f t="shared" si="2"/>
        <v>6.7690454829985036E-3</v>
      </c>
      <c r="AN29" s="124">
        <f t="shared" si="2"/>
        <v>-5.0301610671153627</v>
      </c>
      <c r="AO29" s="124">
        <f t="shared" si="2"/>
        <v>-0.32906751024516501</v>
      </c>
      <c r="AP29" s="124">
        <f t="shared" si="2"/>
        <v>0.42656333566480031</v>
      </c>
      <c r="AQ29" s="125">
        <f t="shared" si="3"/>
        <v>-0.13739508320834304</v>
      </c>
      <c r="AR29" s="125">
        <f t="shared" si="3"/>
        <v>-13.595452290252863</v>
      </c>
      <c r="AS29" s="125">
        <f t="shared" si="3"/>
        <v>-0.56511878699341334</v>
      </c>
      <c r="AT29" s="125">
        <f t="shared" si="3"/>
        <v>0.22703560812606327</v>
      </c>
      <c r="AU29" s="125">
        <f t="shared" si="3"/>
        <v>4.1344355016470158E-2</v>
      </c>
      <c r="AV29" s="125">
        <f t="shared" si="3"/>
        <v>-2.3924490618699172</v>
      </c>
      <c r="AW29" s="125">
        <f t="shared" si="3"/>
        <v>0.12214693598761706</v>
      </c>
      <c r="AX29" s="125">
        <f t="shared" si="3"/>
        <v>8.3131223991093961E-2</v>
      </c>
      <c r="AY29" s="125">
        <f t="shared" si="3"/>
        <v>1.5155456217733643</v>
      </c>
      <c r="AZ29" s="125"/>
      <c r="BA29" s="126">
        <f>IFERROR(IF(Q29&gt;INPUT!$H$37, 1, 0),0)</f>
        <v>0</v>
      </c>
      <c r="BB29" s="127">
        <f>IFERROR(IF(AM29&gt;INPUT!$I$37, 1, 0),0)</f>
        <v>0</v>
      </c>
      <c r="BC29" s="128"/>
      <c r="BD29" s="148">
        <f t="shared" si="6"/>
        <v>0</v>
      </c>
      <c r="BE29" s="129"/>
      <c r="BF29" s="78">
        <f>IFERROR(IF(Q29&lt;INPUT!$H$39, -1, 0),0)</f>
        <v>-1</v>
      </c>
      <c r="BG29" s="78">
        <f>IFERROR(IF(AM29&lt;INPUT!$I$39, -1, 0),0)</f>
        <v>0</v>
      </c>
      <c r="BH29" s="144">
        <f t="shared" si="7"/>
        <v>-0.75</v>
      </c>
      <c r="BJ29" s="144">
        <f t="shared" si="8"/>
        <v>-0.75</v>
      </c>
      <c r="BK29" s="144">
        <f t="shared" si="9"/>
        <v>2</v>
      </c>
      <c r="BL29" s="144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53</v>
      </c>
      <c r="B30" s="119" cm="1">
        <f t="array" ref="B30:O30">_xll.FDSRZ(A30,"FF_EPS(QTR_R,0,0-13Q,FQ)")</f>
        <v>2.5053999999999998</v>
      </c>
      <c r="C30" s="119">
        <v>0.71609999999999996</v>
      </c>
      <c r="D30" s="119">
        <v>2.8479000000000001</v>
      </c>
      <c r="E30" s="119">
        <v>2.5447000000000002</v>
      </c>
      <c r="F30" s="119">
        <v>1.3552999999999999</v>
      </c>
      <c r="G30" s="119">
        <v>0.18</v>
      </c>
      <c r="H30" s="119">
        <v>0.77480000000000004</v>
      </c>
      <c r="I30" s="119">
        <v>1.4710000000000001</v>
      </c>
      <c r="J30" s="119">
        <v>1.8707</v>
      </c>
      <c r="K30" s="119">
        <v>1.3046</v>
      </c>
      <c r="L30" s="119">
        <v>2.4731999999999998</v>
      </c>
      <c r="M30" s="119">
        <v>-1.1126</v>
      </c>
      <c r="N30" s="119">
        <v>1.2666999999999999</v>
      </c>
      <c r="O30" s="119">
        <v>-0.93300000000000005</v>
      </c>
      <c r="P30" s="119"/>
      <c r="Q30" s="120">
        <f t="shared" si="5"/>
        <v>0.84859440714233014</v>
      </c>
      <c r="R30" s="120">
        <f t="shared" si="5"/>
        <v>2.9783333333333331</v>
      </c>
      <c r="S30" s="120">
        <f t="shared" si="5"/>
        <v>2.6756582343830666</v>
      </c>
      <c r="T30" s="120">
        <f t="shared" si="5"/>
        <v>0.72991162474507143</v>
      </c>
      <c r="U30" s="120">
        <f t="shared" si="5"/>
        <v>-0.27551184048751809</v>
      </c>
      <c r="V30" s="120">
        <f t="shared" si="5"/>
        <v>-0.86202667484286377</v>
      </c>
      <c r="W30" s="120">
        <f t="shared" si="5"/>
        <v>-0.68672165615397052</v>
      </c>
      <c r="X30" s="120">
        <f t="shared" si="5"/>
        <v>1</v>
      </c>
      <c r="Y30" s="121">
        <f t="shared" si="5"/>
        <v>0.4768295571169181</v>
      </c>
      <c r="AA30" s="120">
        <f t="shared" si="10"/>
        <v>2.4986733696411116</v>
      </c>
      <c r="AB30" s="122">
        <f t="shared" si="10"/>
        <v>-0.7485515643105447</v>
      </c>
      <c r="AC30" s="122">
        <f t="shared" si="10"/>
        <v>0.11914960506150041</v>
      </c>
      <c r="AD30" s="122">
        <f t="shared" si="10"/>
        <v>0.87759167711945718</v>
      </c>
      <c r="AE30" s="122">
        <f t="shared" si="10"/>
        <v>6.5294444444444446</v>
      </c>
      <c r="AF30" s="122">
        <f t="shared" si="10"/>
        <v>-0.76768198244708308</v>
      </c>
      <c r="AG30" s="122">
        <f t="shared" si="10"/>
        <v>-0.47328348062542491</v>
      </c>
      <c r="AH30" s="122">
        <f t="shared" si="10"/>
        <v>-0.21366333458063824</v>
      </c>
      <c r="AI30" s="122">
        <f t="shared" si="10"/>
        <v>0.43392610761919359</v>
      </c>
      <c r="AJ30" s="122">
        <f t="shared" si="10"/>
        <v>-0.47250525634805107</v>
      </c>
      <c r="AK30" s="122">
        <f t="shared" si="10"/>
        <v>-3.2229013122415959</v>
      </c>
      <c r="AL30" s="123">
        <f t="shared" si="10"/>
        <v>-1.8783453067024554</v>
      </c>
      <c r="AM30" s="124">
        <f t="shared" si="2"/>
        <v>1.1241062476298482</v>
      </c>
      <c r="AN30" s="124">
        <f t="shared" si="2"/>
        <v>3.840360008176197</v>
      </c>
      <c r="AO30" s="124">
        <f t="shared" si="2"/>
        <v>3.3623798905370372</v>
      </c>
      <c r="AP30" s="124">
        <f t="shared" si="2"/>
        <v>-0.27008837525492857</v>
      </c>
      <c r="AQ30" s="125">
        <f t="shared" si="3"/>
        <v>0.54036056417388478</v>
      </c>
      <c r="AR30" s="125">
        <f t="shared" si="3"/>
        <v>-2.4259986695849967</v>
      </c>
      <c r="AS30" s="125">
        <f t="shared" si="3"/>
        <v>0.29561052916952812</v>
      </c>
      <c r="AT30" s="125">
        <f t="shared" si="3"/>
        <v>0.45029171924829403</v>
      </c>
      <c r="AU30" s="125">
        <f t="shared" si="3"/>
        <v>2.2477025930083609</v>
      </c>
      <c r="AV30" s="125">
        <f t="shared" si="3"/>
        <v>-0.40053603002209226</v>
      </c>
      <c r="AW30" s="125">
        <f t="shared" si="3"/>
        <v>-2.5940809245794672E-4</v>
      </c>
      <c r="AX30" s="125">
        <f t="shared" si="3"/>
        <v>1.0030793258869859</v>
      </c>
      <c r="AY30" s="125">
        <f t="shared" si="3"/>
        <v>0.77075713810721624</v>
      </c>
      <c r="AZ30" s="125"/>
      <c r="BA30" s="126">
        <f>IFERROR(IF(Q30&gt;INPUT!$H$37, 1, 0),0)</f>
        <v>1</v>
      </c>
      <c r="BB30" s="127">
        <f>IFERROR(IF(AM30&gt;INPUT!$I$37, 1, 0),0)</f>
        <v>1</v>
      </c>
      <c r="BC30" s="128"/>
      <c r="BD30" s="148">
        <f t="shared" si="6"/>
        <v>1</v>
      </c>
      <c r="BE30" s="129"/>
      <c r="BF30" s="78">
        <f>IFERROR(IF(Q30&lt;INPUT!$H$39, -1, 0),0)</f>
        <v>0</v>
      </c>
      <c r="BG30" s="78">
        <f>IFERROR(IF(AM30&lt;INPUT!$I$39, -1, 0),0)</f>
        <v>0</v>
      </c>
      <c r="BH30" s="144">
        <f t="shared" si="7"/>
        <v>0</v>
      </c>
      <c r="BJ30" s="144">
        <f t="shared" si="8"/>
        <v>1</v>
      </c>
      <c r="BK30" s="144">
        <f t="shared" si="9"/>
        <v>3</v>
      </c>
      <c r="BL30" s="144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83" customFormat="1" ht="14.4" x14ac:dyDescent="0.3">
      <c r="A31" t="s">
        <v>54</v>
      </c>
      <c r="B31" s="119" cm="1">
        <f t="array" ref="B31:O31">_xll.FDSRZ(A31,"FF_EPS(QTR_R,0,0-13Q,FQ)")</f>
        <v>0.89200000000000002</v>
      </c>
      <c r="C31" s="119">
        <v>0.89949999999999997</v>
      </c>
      <c r="D31" s="119">
        <v>0.81579999999999997</v>
      </c>
      <c r="E31" s="119">
        <v>0.80740000000000001</v>
      </c>
      <c r="F31" s="119">
        <v>0.82679999999999998</v>
      </c>
      <c r="G31" s="119">
        <v>0.76480000000000004</v>
      </c>
      <c r="H31" s="119">
        <v>0.35199999999999998</v>
      </c>
      <c r="I31" s="119">
        <v>0.9002</v>
      </c>
      <c r="J31" s="119">
        <v>0.87890000000000001</v>
      </c>
      <c r="K31" s="119">
        <v>0.9425</v>
      </c>
      <c r="L31" s="119">
        <v>0.84650000000000003</v>
      </c>
      <c r="M31" s="119">
        <v>0.80620000000000003</v>
      </c>
      <c r="N31" s="119">
        <v>0.72670000000000001</v>
      </c>
      <c r="O31" s="119">
        <v>0.80469999999999997</v>
      </c>
      <c r="P31" s="133"/>
      <c r="Q31" s="120">
        <f t="shared" si="5"/>
        <v>7.8858248669569475E-2</v>
      </c>
      <c r="R31" s="120">
        <f t="shared" si="5"/>
        <v>0.17612447698744771</v>
      </c>
      <c r="S31" s="120">
        <f t="shared" si="5"/>
        <v>1.3176136363636366</v>
      </c>
      <c r="T31" s="120">
        <f t="shared" si="5"/>
        <v>-0.10308820262163965</v>
      </c>
      <c r="U31" s="120">
        <f t="shared" si="5"/>
        <v>-5.927864375924452E-2</v>
      </c>
      <c r="V31" s="120">
        <f t="shared" si="5"/>
        <v>-0.18854111405835539</v>
      </c>
      <c r="W31" s="120">
        <f t="shared" si="5"/>
        <v>-0.58417011222681636</v>
      </c>
      <c r="X31" s="120">
        <f t="shared" si="5"/>
        <v>0.11659637806995771</v>
      </c>
      <c r="Y31" s="121">
        <f t="shared" si="5"/>
        <v>0.20943993394798399</v>
      </c>
      <c r="AA31" s="134">
        <f t="shared" si="10"/>
        <v>-8.3379655364090866E-3</v>
      </c>
      <c r="AB31" s="135">
        <f t="shared" si="10"/>
        <v>0.10259867614611418</v>
      </c>
      <c r="AC31" s="135">
        <f t="shared" si="10"/>
        <v>1.0403765172157575E-2</v>
      </c>
      <c r="AD31" s="135">
        <f t="shared" si="10"/>
        <v>-2.3463957426221538E-2</v>
      </c>
      <c r="AE31" s="135">
        <f t="shared" si="10"/>
        <v>8.1066945606694585E-2</v>
      </c>
      <c r="AF31" s="135">
        <f t="shared" si="10"/>
        <v>1.1727272727272728</v>
      </c>
      <c r="AG31" s="135">
        <f t="shared" si="10"/>
        <v>-0.6089757831592979</v>
      </c>
      <c r="AH31" s="135">
        <f t="shared" si="10"/>
        <v>2.4234839003299591E-2</v>
      </c>
      <c r="AI31" s="135">
        <f t="shared" si="10"/>
        <v>-6.74801061007958E-2</v>
      </c>
      <c r="AJ31" s="135">
        <f t="shared" si="10"/>
        <v>0.11340815121086822</v>
      </c>
      <c r="AK31" s="135">
        <f t="shared" si="10"/>
        <v>4.9987596129992484E-2</v>
      </c>
      <c r="AL31" s="136">
        <f t="shared" si="10"/>
        <v>0.10939865143800742</v>
      </c>
      <c r="AM31" s="137">
        <f t="shared" si="2"/>
        <v>0.138136892428814</v>
      </c>
      <c r="AN31" s="137">
        <f t="shared" si="2"/>
        <v>0.36466559104580309</v>
      </c>
      <c r="AO31" s="137">
        <f t="shared" si="2"/>
        <v>1.901783748590453</v>
      </c>
      <c r="AP31" s="137">
        <f t="shared" si="2"/>
        <v>-0.21968458069159735</v>
      </c>
      <c r="AQ31" s="138">
        <f t="shared" si="3"/>
        <v>5.0419972966041504E-3</v>
      </c>
      <c r="AR31" s="138">
        <f t="shared" si="3"/>
        <v>7.1772435131398638E-3</v>
      </c>
      <c r="AS31" s="138">
        <f t="shared" si="3"/>
        <v>-0.38744116918503846</v>
      </c>
      <c r="AT31" s="138">
        <f t="shared" si="3"/>
        <v>0.19517060857769217</v>
      </c>
      <c r="AU31" s="138">
        <f t="shared" si="3"/>
        <v>1.8944035534464998E-2</v>
      </c>
      <c r="AV31" s="138">
        <f t="shared" si="3"/>
        <v>0.41340245960935618</v>
      </c>
      <c r="AW31" s="138">
        <f t="shared" si="3"/>
        <v>-0.24079464479005538</v>
      </c>
      <c r="AX31" s="138">
        <f t="shared" si="3"/>
        <v>-8.584252375564299E-3</v>
      </c>
      <c r="AY31" s="138">
        <f t="shared" si="3"/>
        <v>-5.8959585846267745E-2</v>
      </c>
      <c r="AZ31" s="138"/>
      <c r="BA31" s="126">
        <f>IFERROR(IF(Q31&gt;INPUT!$H$37, 1, 0),0)</f>
        <v>0</v>
      </c>
      <c r="BB31" s="127">
        <f>IFERROR(IF(AM31&gt;INPUT!$I$37, 1, 0),0)</f>
        <v>1</v>
      </c>
      <c r="BC31" s="139"/>
      <c r="BD31" s="148">
        <f t="shared" si="6"/>
        <v>0.25</v>
      </c>
      <c r="BE31" s="140"/>
      <c r="BF31" s="78">
        <f>IFERROR(IF(Q31&lt;INPUT!$H$39, -1, 0),0)</f>
        <v>-1</v>
      </c>
      <c r="BG31" s="78">
        <f>IFERROR(IF(AM31&lt;INPUT!$I$39, -1, 0),0)</f>
        <v>0</v>
      </c>
      <c r="BH31" s="144">
        <f t="shared" si="7"/>
        <v>-0.75</v>
      </c>
      <c r="BJ31" s="144">
        <f t="shared" si="8"/>
        <v>-0.5</v>
      </c>
      <c r="BK31" s="144">
        <f t="shared" si="9"/>
        <v>3</v>
      </c>
      <c r="BL31" s="144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55</v>
      </c>
      <c r="B32" s="119" cm="1">
        <f t="array" ref="B32:O32">_xll.FDSRZ(A32,"FF_EPS(QTR_R,0,0-13Q,FQ)")</f>
        <v>1.4792000000000001</v>
      </c>
      <c r="C32" s="119">
        <v>1.5385</v>
      </c>
      <c r="D32" s="119">
        <v>1.8835999999999999</v>
      </c>
      <c r="E32" s="119">
        <v>1.6053999999999999</v>
      </c>
      <c r="F32" s="119">
        <v>1.2688999999999999</v>
      </c>
      <c r="G32" s="119">
        <v>1.5186999999999999</v>
      </c>
      <c r="H32" s="119">
        <v>1.405</v>
      </c>
      <c r="I32" s="119">
        <v>1.8265</v>
      </c>
      <c r="J32" s="119">
        <v>1.3658999999999999</v>
      </c>
      <c r="K32" s="119">
        <v>1.3734999999999999</v>
      </c>
      <c r="L32" s="119">
        <v>1.5851</v>
      </c>
      <c r="M32" s="119">
        <v>1.5732999999999999</v>
      </c>
      <c r="N32" s="119">
        <v>1.2095</v>
      </c>
      <c r="O32" s="119">
        <v>1.3260000000000001</v>
      </c>
      <c r="P32" s="119"/>
      <c r="Q32" s="120">
        <f t="shared" si="5"/>
        <v>0.16573410040192305</v>
      </c>
      <c r="R32" s="120">
        <f t="shared" si="5"/>
        <v>1.3037466254033125E-2</v>
      </c>
      <c r="S32" s="120">
        <f t="shared" si="5"/>
        <v>0.34064056939501763</v>
      </c>
      <c r="T32" s="120">
        <f t="shared" si="5"/>
        <v>-0.12105119080208049</v>
      </c>
      <c r="U32" s="120">
        <f t="shared" si="5"/>
        <v>-7.1015447690167655E-2</v>
      </c>
      <c r="V32" s="120">
        <f t="shared" si="5"/>
        <v>0.10571532580997456</v>
      </c>
      <c r="W32" s="120">
        <f t="shared" si="5"/>
        <v>-0.1136205917607721</v>
      </c>
      <c r="X32" s="120">
        <f t="shared" si="5"/>
        <v>0.16093561304264936</v>
      </c>
      <c r="Y32" s="121">
        <f t="shared" si="5"/>
        <v>0.12930963207937163</v>
      </c>
      <c r="AA32" s="120">
        <f t="shared" si="10"/>
        <v>-3.8544036399089987E-2</v>
      </c>
      <c r="AB32" s="122">
        <f t="shared" si="10"/>
        <v>-0.18321299638989164</v>
      </c>
      <c r="AC32" s="122">
        <f t="shared" si="10"/>
        <v>0.17329014575806645</v>
      </c>
      <c r="AD32" s="122">
        <f t="shared" si="10"/>
        <v>0.26519032232642448</v>
      </c>
      <c r="AE32" s="122">
        <f t="shared" si="10"/>
        <v>-0.16448278132613425</v>
      </c>
      <c r="AF32" s="122">
        <f t="shared" si="10"/>
        <v>8.0925266903914439E-2</v>
      </c>
      <c r="AG32" s="122">
        <f t="shared" si="10"/>
        <v>-0.23076923076923073</v>
      </c>
      <c r="AH32" s="122">
        <f t="shared" si="10"/>
        <v>0.33721355882568282</v>
      </c>
      <c r="AI32" s="122">
        <f t="shared" si="10"/>
        <v>-5.5333090644339444E-3</v>
      </c>
      <c r="AJ32" s="122">
        <f t="shared" si="10"/>
        <v>-0.13349315500599335</v>
      </c>
      <c r="AK32" s="122">
        <f t="shared" si="10"/>
        <v>7.5001589016716608E-3</v>
      </c>
      <c r="AL32" s="123">
        <f t="shared" si="10"/>
        <v>0.30078544853245126</v>
      </c>
      <c r="AM32" s="124">
        <f t="shared" si="2"/>
        <v>0.2367495480920907</v>
      </c>
      <c r="AN32" s="124">
        <f t="shared" si="2"/>
        <v>-9.2677859555941433E-2</v>
      </c>
      <c r="AO32" s="124">
        <f t="shared" si="2"/>
        <v>0.45426116115578974</v>
      </c>
      <c r="AP32" s="124">
        <f t="shared" si="2"/>
        <v>-0.28198680384472985</v>
      </c>
      <c r="AQ32" s="125">
        <f t="shared" si="3"/>
        <v>-0.10124478624183815</v>
      </c>
      <c r="AR32" s="125">
        <f t="shared" si="3"/>
        <v>-6.2434050212524655E-3</v>
      </c>
      <c r="AS32" s="125">
        <f t="shared" si="3"/>
        <v>3.0788292951384008E-2</v>
      </c>
      <c r="AT32" s="125">
        <f t="shared" si="3"/>
        <v>0.16531985103188507</v>
      </c>
      <c r="AU32" s="125">
        <f t="shared" si="3"/>
        <v>-0.16723211338393904</v>
      </c>
      <c r="AV32" s="125">
        <f t="shared" si="3"/>
        <v>2.8819525322782799E-2</v>
      </c>
      <c r="AW32" s="125">
        <f t="shared" si="3"/>
        <v>-3.2425358587745791E-2</v>
      </c>
      <c r="AX32" s="125">
        <f t="shared" si="3"/>
        <v>0.10990446664133705</v>
      </c>
      <c r="AY32" s="125">
        <f t="shared" si="3"/>
        <v>-0.10210625253229508</v>
      </c>
      <c r="AZ32" s="125"/>
      <c r="BA32" s="126">
        <f>IFERROR(IF(Q32&gt;INPUT!$H$37, 1, 0),0)</f>
        <v>1</v>
      </c>
      <c r="BB32" s="127">
        <f>IFERROR(IF(AM32&gt;INPUT!$I$37, 1, 0),0)</f>
        <v>1</v>
      </c>
      <c r="BC32" s="128"/>
      <c r="BD32" s="148">
        <f t="shared" si="6"/>
        <v>1</v>
      </c>
      <c r="BE32" s="129"/>
      <c r="BF32" s="78">
        <f>IFERROR(IF(Q32&lt;INPUT!$H$39, -1, 0),0)</f>
        <v>0</v>
      </c>
      <c r="BG32" s="78">
        <f>IFERROR(IF(AM32&lt;INPUT!$I$39, -1, 0),0)</f>
        <v>0</v>
      </c>
      <c r="BH32" s="144">
        <f t="shared" si="7"/>
        <v>0</v>
      </c>
      <c r="BJ32" s="144">
        <f t="shared" si="8"/>
        <v>1</v>
      </c>
      <c r="BK32" s="144">
        <f t="shared" si="9"/>
        <v>2</v>
      </c>
      <c r="BL32" s="144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56</v>
      </c>
      <c r="B33" s="119" cm="1">
        <f t="array" ref="B33:O33">_xll.FDSRZ(A33,"FF_EPS(QTR_R,0,0-13Q,FQ)")</f>
        <v>737.39710000000002</v>
      </c>
      <c r="C33" s="119">
        <v>1191.6774</v>
      </c>
      <c r="D33" s="119">
        <v>1120.9088999999999</v>
      </c>
      <c r="E33" s="119">
        <v>1440.0152</v>
      </c>
      <c r="F33" s="119">
        <v>1419.5673999999999</v>
      </c>
      <c r="G33" s="119">
        <v>974.73159999999996</v>
      </c>
      <c r="H33" s="119">
        <v>886.81290000000001</v>
      </c>
      <c r="I33" s="119">
        <v>809.88829999999996</v>
      </c>
      <c r="J33" s="119">
        <v>227.7482</v>
      </c>
      <c r="K33" s="119">
        <v>206.28880000000001</v>
      </c>
      <c r="L33" s="119">
        <v>3459.9814000000001</v>
      </c>
      <c r="M33" s="119">
        <v>1346.1422</v>
      </c>
      <c r="N33" s="119">
        <v>1612.6965</v>
      </c>
      <c r="O33" s="119">
        <v>1638.3976</v>
      </c>
      <c r="P33" s="119"/>
      <c r="Q33" s="120">
        <f t="shared" si="5"/>
        <v>-0.48054801765664656</v>
      </c>
      <c r="R33" s="120">
        <f t="shared" si="5"/>
        <v>0.2225697822867343</v>
      </c>
      <c r="S33" s="120">
        <f t="shared" si="5"/>
        <v>0.26397450916647691</v>
      </c>
      <c r="T33" s="120">
        <f t="shared" si="5"/>
        <v>0.77804173736057192</v>
      </c>
      <c r="U33" s="120">
        <f t="shared" si="5"/>
        <v>5.2330565071425372</v>
      </c>
      <c r="V33" s="120">
        <f t="shared" si="5"/>
        <v>3.7250825056910504</v>
      </c>
      <c r="W33" s="120">
        <f t="shared" si="5"/>
        <v>-0.74369431581337397</v>
      </c>
      <c r="X33" s="120">
        <f t="shared" si="5"/>
        <v>-0.39836348641324815</v>
      </c>
      <c r="Y33" s="121">
        <f t="shared" si="5"/>
        <v>-0.85877801557825673</v>
      </c>
      <c r="AA33" s="120">
        <f t="shared" si="10"/>
        <v>-0.38121080419919018</v>
      </c>
      <c r="AB33" s="122">
        <f t="shared" si="10"/>
        <v>6.3134925594756197E-2</v>
      </c>
      <c r="AC33" s="122">
        <f t="shared" si="10"/>
        <v>-0.22159925811894221</v>
      </c>
      <c r="AD33" s="122">
        <f t="shared" si="10"/>
        <v>1.4404247378462021E-2</v>
      </c>
      <c r="AE33" s="122">
        <f t="shared" si="10"/>
        <v>0.45636747592875815</v>
      </c>
      <c r="AF33" s="122">
        <f t="shared" si="10"/>
        <v>9.9140077912714064E-2</v>
      </c>
      <c r="AG33" s="122">
        <f t="shared" si="10"/>
        <v>9.4981740074526311E-2</v>
      </c>
      <c r="AH33" s="122">
        <f t="shared" si="10"/>
        <v>2.5560689392934828</v>
      </c>
      <c r="AI33" s="122">
        <f t="shared" si="10"/>
        <v>0.10402600625918601</v>
      </c>
      <c r="AJ33" s="122">
        <f t="shared" si="10"/>
        <v>-0.940378639029678</v>
      </c>
      <c r="AK33" s="122">
        <f t="shared" si="10"/>
        <v>1.570294133858964</v>
      </c>
      <c r="AL33" s="123">
        <f t="shared" si="10"/>
        <v>-0.1652848505592962</v>
      </c>
      <c r="AM33" s="124">
        <f t="shared" si="2"/>
        <v>-5.7136045247991838</v>
      </c>
      <c r="AN33" s="124">
        <f t="shared" si="2"/>
        <v>-3.5025127234043163</v>
      </c>
      <c r="AO33" s="124">
        <f t="shared" si="2"/>
        <v>1.0076688249798509</v>
      </c>
      <c r="AP33" s="124">
        <f t="shared" si="2"/>
        <v>1.1764052237738201</v>
      </c>
      <c r="AQ33" s="125">
        <f t="shared" si="3"/>
        <v>-0.13187168385921741</v>
      </c>
      <c r="AR33" s="125">
        <f t="shared" si="3"/>
        <v>-0.13107751677800067</v>
      </c>
      <c r="AS33" s="125">
        <f t="shared" si="3"/>
        <v>-0.10691311201055208</v>
      </c>
      <c r="AT33" s="125">
        <f t="shared" ref="AT33:AY34" si="11">+(AVERAGE(AD33:AF33)-AVERAGE(AE33:AG33))</f>
        <v>-2.6859164232021449E-2</v>
      </c>
      <c r="AU33" s="125">
        <f t="shared" si="11"/>
        <v>-0.69990048778824154</v>
      </c>
      <c r="AV33" s="125">
        <f t="shared" si="11"/>
        <v>-1.6286427821572413E-3</v>
      </c>
      <c r="AW33" s="125">
        <f t="shared" si="11"/>
        <v>0.34512012636806799</v>
      </c>
      <c r="AX33" s="125">
        <f t="shared" si="11"/>
        <v>0.32859160181150637</v>
      </c>
      <c r="AY33" s="125">
        <f t="shared" si="11"/>
        <v>8.9770285606160738E-2</v>
      </c>
      <c r="AZ33" s="125"/>
      <c r="BA33" s="126">
        <f>IFERROR(IF(Q33&gt;INPUT!$H$37, 1, 0),0)</f>
        <v>0</v>
      </c>
      <c r="BB33" s="127">
        <f>IFERROR(IF(AM33&gt;INPUT!$I$37, 1, 0),0)</f>
        <v>0</v>
      </c>
      <c r="BC33" s="128"/>
      <c r="BD33" s="148">
        <f t="shared" si="6"/>
        <v>0</v>
      </c>
      <c r="BE33" s="129"/>
      <c r="BF33" s="78">
        <f>IFERROR(IF(Q33&lt;INPUT!$H$39, -1, 0),0)</f>
        <v>-1</v>
      </c>
      <c r="BG33" s="78">
        <f>IFERROR(IF(AM33&lt;INPUT!$I$39, -1, 0),0)</f>
        <v>-1</v>
      </c>
      <c r="BH33" s="144">
        <f t="shared" si="7"/>
        <v>-1</v>
      </c>
      <c r="BJ33" s="144">
        <f t="shared" si="8"/>
        <v>-1</v>
      </c>
      <c r="BK33" s="144">
        <f t="shared" si="9"/>
        <v>2</v>
      </c>
      <c r="BL33" s="144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57</v>
      </c>
      <c r="B34" s="119" cm="1">
        <f t="array" ref="B34:O34">_xll.FDSRZ(A34,"FF_EPS(QTR_R,0,0-13Q,FQ)")</f>
        <v>0.25419999999999998</v>
      </c>
      <c r="C34" s="119">
        <v>0.2525</v>
      </c>
      <c r="D34" s="119">
        <v>0.29380000000000001</v>
      </c>
      <c r="E34" s="119">
        <v>0.3009</v>
      </c>
      <c r="F34" s="119">
        <v>0.25080000000000002</v>
      </c>
      <c r="G34" s="119">
        <v>0.2676</v>
      </c>
      <c r="H34" s="119">
        <v>0.28910000000000002</v>
      </c>
      <c r="I34" s="119">
        <v>0.28760000000000002</v>
      </c>
      <c r="J34" s="119">
        <v>0.26190000000000002</v>
      </c>
      <c r="K34" s="119">
        <v>0.2898</v>
      </c>
      <c r="L34" s="119">
        <v>0.29160000000000003</v>
      </c>
      <c r="M34" s="119">
        <v>0.3049</v>
      </c>
      <c r="N34" s="119">
        <v>0.27139999999999997</v>
      </c>
      <c r="O34" s="119">
        <v>0.311</v>
      </c>
      <c r="P34" s="119"/>
      <c r="Q34" s="120">
        <f t="shared" si="5"/>
        <v>1.3556618819776656E-2</v>
      </c>
      <c r="R34" s="120">
        <f t="shared" si="5"/>
        <v>-5.6427503736920737E-2</v>
      </c>
      <c r="S34" s="120">
        <f t="shared" si="5"/>
        <v>1.6257350397786086E-2</v>
      </c>
      <c r="T34" s="120">
        <f t="shared" si="5"/>
        <v>4.6244784422809326E-2</v>
      </c>
      <c r="U34" s="120">
        <f t="shared" si="5"/>
        <v>-4.2382588774341312E-2</v>
      </c>
      <c r="V34" s="120">
        <f t="shared" si="5"/>
        <v>-7.660455486542439E-2</v>
      </c>
      <c r="W34" s="120">
        <f t="shared" si="5"/>
        <v>-8.5733882030177844E-3</v>
      </c>
      <c r="X34" s="120">
        <f t="shared" si="5"/>
        <v>-5.6739914726139706E-2</v>
      </c>
      <c r="Y34" s="121">
        <f t="shared" si="5"/>
        <v>-3.5003684598378659E-2</v>
      </c>
      <c r="AA34" s="120">
        <f t="shared" si="10"/>
        <v>6.7326732673267387E-3</v>
      </c>
      <c r="AB34" s="122">
        <f t="shared" si="10"/>
        <v>-0.14057181756296799</v>
      </c>
      <c r="AC34" s="122">
        <f t="shared" si="10"/>
        <v>-2.3595879029577937E-2</v>
      </c>
      <c r="AD34" s="122">
        <f t="shared" si="10"/>
        <v>0.19976076555023914</v>
      </c>
      <c r="AE34" s="122">
        <f t="shared" si="10"/>
        <v>-6.2780269058295923E-2</v>
      </c>
      <c r="AF34" s="122">
        <f t="shared" si="10"/>
        <v>-7.4368730543064698E-2</v>
      </c>
      <c r="AG34" s="122">
        <f t="shared" si="10"/>
        <v>5.215577190542442E-3</v>
      </c>
      <c r="AH34" s="122">
        <f t="shared" si="10"/>
        <v>9.8129056891943511E-2</v>
      </c>
      <c r="AI34" s="122">
        <f t="shared" si="10"/>
        <v>-9.6273291925465743E-2</v>
      </c>
      <c r="AJ34" s="122">
        <f t="shared" si="10"/>
        <v>-6.1728395061728669E-3</v>
      </c>
      <c r="AK34" s="122">
        <f t="shared" si="10"/>
        <v>-4.3620859298130421E-2</v>
      </c>
      <c r="AL34" s="123">
        <f t="shared" si="10"/>
        <v>0.12343404568901994</v>
      </c>
      <c r="AM34" s="124">
        <f t="shared" si="2"/>
        <v>5.5939207594117968E-2</v>
      </c>
      <c r="AN34" s="124">
        <f t="shared" si="2"/>
        <v>2.0177051128503654E-2</v>
      </c>
      <c r="AO34" s="124">
        <f t="shared" si="2"/>
        <v>2.483073860080387E-2</v>
      </c>
      <c r="AP34" s="124">
        <f t="shared" si="2"/>
        <v>0.10298469914894903</v>
      </c>
      <c r="AQ34" s="125">
        <f t="shared" ref="AQ34:AS34" si="12">+(AVERAGE(AA34:AC34)-AVERAGE(AB34:AD34))</f>
        <v>-6.4342697427637471E-2</v>
      </c>
      <c r="AR34" s="125">
        <f t="shared" si="12"/>
        <v>-2.5930516168224019E-2</v>
      </c>
      <c r="AS34" s="125">
        <f t="shared" si="12"/>
        <v>1.6924283837828919E-2</v>
      </c>
      <c r="AT34" s="125">
        <f t="shared" si="11"/>
        <v>6.4848396119898899E-2</v>
      </c>
      <c r="AU34" s="125">
        <f t="shared" si="11"/>
        <v>-5.3636441983413143E-2</v>
      </c>
      <c r="AV34" s="125">
        <f t="shared" si="11"/>
        <v>7.3015204608003481E-3</v>
      </c>
      <c r="AW34" s="125">
        <f t="shared" si="11"/>
        <v>3.7961388989051032E-3</v>
      </c>
      <c r="AX34" s="125">
        <f t="shared" si="11"/>
        <v>4.724997206335798E-2</v>
      </c>
      <c r="AY34" s="125">
        <f t="shared" si="11"/>
        <v>-7.3235779204828558E-2</v>
      </c>
      <c r="AZ34" s="125"/>
      <c r="BA34" s="126">
        <f>IFERROR(IF(Q34&gt;INPUT!$H$37, 1, 0),0)</f>
        <v>0</v>
      </c>
      <c r="BB34" s="127">
        <f>IFERROR(IF(AM34&gt;INPUT!$I$37, 1, 0),0)</f>
        <v>1</v>
      </c>
      <c r="BC34" s="128"/>
      <c r="BD34" s="148">
        <f t="shared" si="6"/>
        <v>0.25</v>
      </c>
      <c r="BE34" s="129"/>
      <c r="BF34" s="78">
        <f>IFERROR(IF(Q34&lt;INPUT!$H$39, -1, 0),0)</f>
        <v>-1</v>
      </c>
      <c r="BG34" s="78">
        <f>IFERROR(IF(AM34&lt;INPUT!$I$39, -1, 0),0)</f>
        <v>0</v>
      </c>
      <c r="BH34" s="144">
        <f t="shared" si="7"/>
        <v>-0.75</v>
      </c>
      <c r="BJ34" s="144">
        <f t="shared" si="8"/>
        <v>-0.5</v>
      </c>
      <c r="BK34" s="144">
        <f t="shared" si="9"/>
        <v>4</v>
      </c>
      <c r="BL34" s="144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78" customWidth="1"/>
    <col min="2" max="6" width="10.5546875" style="78" customWidth="1"/>
    <col min="7" max="7" width="10.77734375" style="78" bestFit="1" customWidth="1"/>
    <col min="8" max="9" width="11.5546875" style="78" bestFit="1" customWidth="1"/>
    <col min="10" max="11" width="13.44140625" style="78" bestFit="1" customWidth="1"/>
    <col min="12" max="12" width="12.44140625" style="78" bestFit="1" customWidth="1"/>
    <col min="13" max="13" width="11.5546875" style="78" bestFit="1" customWidth="1"/>
    <col min="14" max="14" width="12.44140625" style="78" bestFit="1" customWidth="1"/>
    <col min="15" max="15" width="10.77734375" style="78" bestFit="1" customWidth="1"/>
    <col min="16" max="16" width="7.5546875" style="78" customWidth="1"/>
    <col min="17" max="25" width="8.5546875" style="78"/>
    <col min="26" max="26" width="11.5546875" style="78" bestFit="1" customWidth="1"/>
    <col min="27" max="16384" width="8.5546875" style="78"/>
  </cols>
  <sheetData>
    <row r="1" spans="1:27" s="82" customFormat="1" x14ac:dyDescent="0.25"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112</v>
      </c>
      <c r="P1" s="70"/>
      <c r="Q1" s="84" t="s">
        <v>92</v>
      </c>
      <c r="R1" s="85" t="s">
        <v>93</v>
      </c>
      <c r="S1" s="85" t="s">
        <v>94</v>
      </c>
      <c r="T1" s="85" t="s">
        <v>95</v>
      </c>
      <c r="U1" s="85" t="s">
        <v>96</v>
      </c>
      <c r="V1" s="85" t="s">
        <v>97</v>
      </c>
      <c r="W1" s="85" t="s">
        <v>98</v>
      </c>
      <c r="X1" s="85" t="s">
        <v>99</v>
      </c>
      <c r="Y1" s="86" t="s">
        <v>100</v>
      </c>
    </row>
    <row r="2" spans="1:27" s="82" customFormat="1" x14ac:dyDescent="0.25">
      <c r="A2" s="91" t="s">
        <v>27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215" t="s">
        <v>126</v>
      </c>
      <c r="R2" s="215"/>
      <c r="S2" s="215"/>
      <c r="T2" s="215"/>
      <c r="U2" s="215"/>
      <c r="V2" s="215"/>
      <c r="W2" s="215"/>
      <c r="X2" s="215"/>
      <c r="Y2" s="215"/>
    </row>
    <row r="3" spans="1:27" s="80" customFormat="1" x14ac:dyDescent="0.25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141">
        <v>0.4</v>
      </c>
      <c r="R3" s="142">
        <v>0.3</v>
      </c>
      <c r="S3" s="142">
        <v>0.2</v>
      </c>
      <c r="T3" s="142">
        <v>0.1</v>
      </c>
      <c r="U3" s="101"/>
      <c r="V3" s="101"/>
      <c r="W3" s="101"/>
      <c r="X3" s="101"/>
      <c r="Y3" s="102"/>
      <c r="Z3" s="106" t="s">
        <v>127</v>
      </c>
      <c r="AA3" s="106" t="s">
        <v>64</v>
      </c>
    </row>
    <row r="4" spans="1:27" s="115" customFormat="1" x14ac:dyDescent="0.25">
      <c r="A4" s="110"/>
      <c r="B4" s="143" cm="1">
        <f t="array" ref="B4:O4">_xll.FDSR(A5,"JULIAN(FF_OPER_MGN(QTR_R,0,-13Q,FQ).dates)")</f>
        <v>45869</v>
      </c>
      <c r="C4" s="143">
        <v>45777</v>
      </c>
      <c r="D4" s="143">
        <v>45688</v>
      </c>
      <c r="E4" s="143">
        <v>45596</v>
      </c>
      <c r="F4" s="143">
        <v>45504</v>
      </c>
      <c r="G4" s="143">
        <v>45412</v>
      </c>
      <c r="H4" s="143">
        <v>45322</v>
      </c>
      <c r="I4" s="143">
        <v>45230</v>
      </c>
      <c r="J4" s="143">
        <v>45138</v>
      </c>
      <c r="K4" s="143">
        <v>45044</v>
      </c>
      <c r="L4" s="143">
        <v>44957</v>
      </c>
      <c r="M4" s="143">
        <v>44865</v>
      </c>
      <c r="N4" s="143">
        <v>44771</v>
      </c>
      <c r="O4" s="143">
        <v>44680</v>
      </c>
      <c r="P4" s="110"/>
      <c r="Q4" s="113"/>
      <c r="R4" s="111"/>
      <c r="S4" s="111"/>
      <c r="T4" s="111"/>
      <c r="U4" s="111"/>
      <c r="V4" s="111"/>
      <c r="W4" s="111"/>
      <c r="X4" s="111"/>
      <c r="Y4" s="112"/>
    </row>
    <row r="5" spans="1:27" ht="14.4" x14ac:dyDescent="0.3">
      <c r="A5" t="s">
        <v>28</v>
      </c>
      <c r="B5" s="144" cm="1">
        <f t="array" ref="B5:O5">_xll.FDSR(A5,"FF_OPER_MGN(QTR_R,0,-13Q,FQ)")</f>
        <v>60.843334830883798</v>
      </c>
      <c r="C5" s="144">
        <v>49.108074985248102</v>
      </c>
      <c r="D5" s="144">
        <v>61.1070148229132</v>
      </c>
      <c r="E5" s="144">
        <v>62.336810900176701</v>
      </c>
      <c r="F5" s="144">
        <v>62.0572569906791</v>
      </c>
      <c r="G5" s="144">
        <v>64.924742743050203</v>
      </c>
      <c r="H5" s="144">
        <v>61.593448853096902</v>
      </c>
      <c r="I5" s="144">
        <v>57.4889624724062</v>
      </c>
      <c r="J5" s="144">
        <v>50.344265936181202</v>
      </c>
      <c r="K5" s="144">
        <v>29.755283648498299</v>
      </c>
      <c r="L5" s="144">
        <v>20.773425880019801</v>
      </c>
      <c r="M5" s="144">
        <v>10.1331984488282</v>
      </c>
      <c r="N5" s="144">
        <v>7.4433174224343697</v>
      </c>
      <c r="O5" s="144">
        <v>38.863416988417001</v>
      </c>
      <c r="P5" s="119"/>
      <c r="Q5" s="145">
        <f>IFERROR(B5-F5,R5)</f>
        <v>-1.2139221597953025</v>
      </c>
      <c r="R5" s="145">
        <f t="shared" ref="R5:X20" si="0">IFERROR(C5-G5,S5)</f>
        <v>-15.816667757802101</v>
      </c>
      <c r="S5" s="145">
        <f t="shared" si="0"/>
        <v>-0.48643403018370179</v>
      </c>
      <c r="T5" s="145">
        <f t="shared" si="0"/>
        <v>4.8478484277705007</v>
      </c>
      <c r="U5" s="145">
        <f t="shared" si="0"/>
        <v>11.712991054497898</v>
      </c>
      <c r="V5" s="145">
        <f t="shared" si="0"/>
        <v>35.169459094551904</v>
      </c>
      <c r="W5" s="145">
        <f t="shared" si="0"/>
        <v>40.820022973077101</v>
      </c>
      <c r="X5" s="145">
        <f t="shared" si="0"/>
        <v>47.355764023578004</v>
      </c>
      <c r="Y5" s="146">
        <f>IFERROR(J5-N5,0)</f>
        <v>42.900948513746833</v>
      </c>
      <c r="Z5" s="147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29</v>
      </c>
      <c r="B6" s="144" cm="1">
        <f t="array" ref="B6:O6">_xll.FDSR(A6,"FF_OPER_MGN(QTR_R,0,-13Q,FQ)")</f>
        <v>44.901296424693598</v>
      </c>
      <c r="C6" s="144">
        <v>45.6712242742557</v>
      </c>
      <c r="D6" s="144">
        <v>45.457548253676499</v>
      </c>
      <c r="E6" s="144">
        <v>46.583822520393397</v>
      </c>
      <c r="F6" s="144">
        <v>43.1427379609746</v>
      </c>
      <c r="G6" s="144">
        <v>44.587603866921</v>
      </c>
      <c r="H6" s="144">
        <v>43.585940019348598</v>
      </c>
      <c r="I6" s="144">
        <v>47.587451563246503</v>
      </c>
      <c r="J6" s="144">
        <v>43.165032301696101</v>
      </c>
      <c r="K6" s="144">
        <v>42.287681858599598</v>
      </c>
      <c r="L6" s="144">
        <v>40.948300377272602</v>
      </c>
      <c r="M6" s="144">
        <v>42.931247755476598</v>
      </c>
      <c r="N6" s="144">
        <v>39.591246505350398</v>
      </c>
      <c r="O6" s="144">
        <v>41.256077795786098</v>
      </c>
      <c r="P6" s="119"/>
      <c r="Q6" s="145">
        <f t="shared" ref="Q6:X34" si="2">IFERROR(B6-F6,R6)</f>
        <v>1.7585584637189982</v>
      </c>
      <c r="R6" s="145">
        <f t="shared" si="0"/>
        <v>1.0836204073346991</v>
      </c>
      <c r="S6" s="145">
        <f t="shared" si="0"/>
        <v>1.8716082343279012</v>
      </c>
      <c r="T6" s="145">
        <f t="shared" si="0"/>
        <v>-1.0036290428531061</v>
      </c>
      <c r="U6" s="145">
        <f t="shared" si="0"/>
        <v>-2.2294340721501271E-2</v>
      </c>
      <c r="V6" s="145">
        <f t="shared" si="0"/>
        <v>2.2999220083214027</v>
      </c>
      <c r="W6" s="145">
        <f t="shared" si="0"/>
        <v>2.637639642075996</v>
      </c>
      <c r="X6" s="145">
        <f t="shared" si="0"/>
        <v>4.6562038077699057</v>
      </c>
      <c r="Y6" s="146">
        <f t="shared" ref="Y6:Y34" si="3">IFERROR(J6-N6,0)</f>
        <v>3.5737857963457031</v>
      </c>
      <c r="Z6" s="147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30</v>
      </c>
      <c r="B7" s="144" cm="1">
        <f t="array" ref="B7:O7">_xll.FDSR(A7,"FF_OPER_MGN(QTR_R,0,-13Q,FQ)")</f>
        <v>29.990641881832499</v>
      </c>
      <c r="C7" s="144">
        <v>31.029058610094499</v>
      </c>
      <c r="D7" s="144">
        <v>34.458567980691903</v>
      </c>
      <c r="E7" s="144">
        <v>31.1713894448541</v>
      </c>
      <c r="F7" s="144">
        <v>29.555708406682399</v>
      </c>
      <c r="G7" s="144">
        <v>30.742785362467401</v>
      </c>
      <c r="H7" s="144">
        <v>33.763746602550697</v>
      </c>
      <c r="I7" s="144">
        <v>30.1336342711569</v>
      </c>
      <c r="J7" s="144">
        <v>28.115945572575999</v>
      </c>
      <c r="K7" s="144">
        <v>29.859968788223899</v>
      </c>
      <c r="L7" s="144">
        <v>30.742441572630899</v>
      </c>
      <c r="M7" s="144">
        <v>27.6152020056353</v>
      </c>
      <c r="N7" s="144">
        <v>27.8161501464579</v>
      </c>
      <c r="O7" s="144">
        <v>30.817862209338202</v>
      </c>
      <c r="P7" s="119"/>
      <c r="Q7" s="145">
        <f t="shared" si="2"/>
        <v>0.43493347515009972</v>
      </c>
      <c r="R7" s="145">
        <f t="shared" si="0"/>
        <v>0.28627324762709705</v>
      </c>
      <c r="S7" s="145">
        <f t="shared" si="0"/>
        <v>0.69482137814120648</v>
      </c>
      <c r="T7" s="145">
        <f t="shared" si="0"/>
        <v>1.0377551736971995</v>
      </c>
      <c r="U7" s="145">
        <f t="shared" si="0"/>
        <v>1.4397628341063999</v>
      </c>
      <c r="V7" s="145">
        <f t="shared" si="0"/>
        <v>0.88281657424350257</v>
      </c>
      <c r="W7" s="145">
        <f t="shared" si="0"/>
        <v>3.0213050299197981</v>
      </c>
      <c r="X7" s="145">
        <f t="shared" si="0"/>
        <v>2.5184322655216</v>
      </c>
      <c r="Y7" s="146">
        <f t="shared" si="3"/>
        <v>0.29979542611809862</v>
      </c>
      <c r="Z7" s="147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31</v>
      </c>
      <c r="B8" s="144" cm="1">
        <f t="array" ref="B8:O8">_xll.FDSR(A8,"FF_OPER_MGN(QTR_R,0,-13Q,FQ)")</f>
        <v>32.507768800497203</v>
      </c>
      <c r="C8" s="144">
        <v>33.7275212839265</v>
      </c>
      <c r="D8" s="144">
        <v>32.091571711474501</v>
      </c>
      <c r="E8" s="144">
        <v>32.298784149754702</v>
      </c>
      <c r="F8" s="144">
        <v>32.281427221172002</v>
      </c>
      <c r="G8" s="144">
        <v>33.270781811177301</v>
      </c>
      <c r="H8" s="144">
        <v>27.3375116063138</v>
      </c>
      <c r="I8" s="144">
        <v>27.9422119070592</v>
      </c>
      <c r="J8" s="144">
        <v>29.269436997319001</v>
      </c>
      <c r="K8" s="144">
        <v>27.724775117283301</v>
      </c>
      <c r="L8" s="144">
        <v>23.204075405617001</v>
      </c>
      <c r="M8" s="144">
        <v>24.099395214304501</v>
      </c>
      <c r="N8" s="144">
        <v>27.524563909449</v>
      </c>
      <c r="O8" s="144">
        <v>29.256049488432499</v>
      </c>
      <c r="P8" s="119"/>
      <c r="Q8" s="145">
        <f t="shared" si="2"/>
        <v>0.22634157932520083</v>
      </c>
      <c r="R8" s="145">
        <f t="shared" si="0"/>
        <v>0.45673947274919868</v>
      </c>
      <c r="S8" s="145">
        <f t="shared" si="0"/>
        <v>4.7540601051607005</v>
      </c>
      <c r="T8" s="145">
        <f t="shared" si="0"/>
        <v>4.3565722426955027</v>
      </c>
      <c r="U8" s="145">
        <f t="shared" si="0"/>
        <v>3.011990223853001</v>
      </c>
      <c r="V8" s="145">
        <f t="shared" si="0"/>
        <v>5.5460066938940003</v>
      </c>
      <c r="W8" s="145">
        <f t="shared" si="0"/>
        <v>4.1334362006967993</v>
      </c>
      <c r="X8" s="145">
        <f t="shared" si="0"/>
        <v>3.8428166927546989</v>
      </c>
      <c r="Y8" s="146">
        <f t="shared" si="3"/>
        <v>1.7448730878700012</v>
      </c>
      <c r="Z8" s="147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32</v>
      </c>
      <c r="B9" s="144" cm="1">
        <f t="array" ref="B9:O9">_xll.FDSR(A9,"FF_OPER_MGN(QTR_R,0,-13Q,FQ)")</f>
        <v>11.550249847944601</v>
      </c>
      <c r="C9" s="144">
        <v>12.021173402198301</v>
      </c>
      <c r="D9" s="144">
        <v>11.384404021470599</v>
      </c>
      <c r="E9" s="144">
        <v>11.1236994656244</v>
      </c>
      <c r="F9" s="144">
        <v>9.9806050940348801</v>
      </c>
      <c r="G9" s="144">
        <v>10.8399098476761</v>
      </c>
      <c r="H9" s="144">
        <v>7.8623919605085897</v>
      </c>
      <c r="I9" s="144">
        <v>7.9897681765129303</v>
      </c>
      <c r="J9" s="144">
        <v>5.8243974312226996</v>
      </c>
      <c r="K9" s="144">
        <v>3.9235854834403798</v>
      </c>
      <c r="L9" s="144">
        <v>2.3431007211602899</v>
      </c>
      <c r="M9" s="144">
        <v>2.1164270934139</v>
      </c>
      <c r="N9" s="144">
        <v>2.8102677466717298</v>
      </c>
      <c r="O9" s="144">
        <v>3.3647074988835799</v>
      </c>
      <c r="P9" s="119"/>
      <c r="Q9" s="145">
        <f t="shared" si="2"/>
        <v>1.5696447539097207</v>
      </c>
      <c r="R9" s="145">
        <f t="shared" si="0"/>
        <v>1.1812635545222001</v>
      </c>
      <c r="S9" s="145">
        <f t="shared" si="0"/>
        <v>3.5220120609620098</v>
      </c>
      <c r="T9" s="145">
        <f t="shared" si="0"/>
        <v>3.1339312891114695</v>
      </c>
      <c r="U9" s="145">
        <f t="shared" si="0"/>
        <v>4.1562076628121805</v>
      </c>
      <c r="V9" s="145">
        <f t="shared" si="0"/>
        <v>6.9163243642357202</v>
      </c>
      <c r="W9" s="145">
        <f t="shared" si="0"/>
        <v>5.5192912393483002</v>
      </c>
      <c r="X9" s="145">
        <f t="shared" si="0"/>
        <v>5.8733410830990298</v>
      </c>
      <c r="Y9" s="146">
        <f t="shared" si="3"/>
        <v>3.0141296845509697</v>
      </c>
      <c r="Z9" s="147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33</v>
      </c>
      <c r="B10" s="144" cm="1">
        <f t="array" ref="B10:O10">_xll.FDSR(A10,"FF_OPER_MGN(QTR_R,0,-13Q,FQ)")</f>
        <v>38.2397191574724</v>
      </c>
      <c r="C10" s="144">
        <v>39.6094374833378</v>
      </c>
      <c r="D10" s="144">
        <v>43.2153392330383</v>
      </c>
      <c r="E10" s="144">
        <v>36.160523694321903</v>
      </c>
      <c r="F10" s="144">
        <v>31.739596083231302</v>
      </c>
      <c r="G10" s="144">
        <v>26.507567870585401</v>
      </c>
      <c r="H10" s="144">
        <v>23.367611403728802</v>
      </c>
      <c r="I10" s="144">
        <v>46.508875739644999</v>
      </c>
      <c r="J10" s="144">
        <v>45.842721946822898</v>
      </c>
      <c r="K10" s="144">
        <v>45.997938852628003</v>
      </c>
      <c r="L10" s="144">
        <v>46.158160403813802</v>
      </c>
      <c r="M10" s="144">
        <v>45.352743561030202</v>
      </c>
      <c r="N10" s="144">
        <v>44.2462192816635</v>
      </c>
      <c r="O10" s="144">
        <v>42.120202394175003</v>
      </c>
      <c r="P10" s="119"/>
      <c r="Q10" s="145">
        <f t="shared" si="2"/>
        <v>6.5001230742410989</v>
      </c>
      <c r="R10" s="145">
        <f t="shared" si="0"/>
        <v>13.101869612752399</v>
      </c>
      <c r="S10" s="145">
        <f t="shared" si="0"/>
        <v>19.847727829309498</v>
      </c>
      <c r="T10" s="145">
        <f t="shared" si="0"/>
        <v>-10.348352045323097</v>
      </c>
      <c r="U10" s="145">
        <f t="shared" si="0"/>
        <v>-14.103125863591597</v>
      </c>
      <c r="V10" s="145">
        <f t="shared" si="0"/>
        <v>-19.490370982042602</v>
      </c>
      <c r="W10" s="145">
        <f t="shared" si="0"/>
        <v>-22.790549000085001</v>
      </c>
      <c r="X10" s="145">
        <f t="shared" si="0"/>
        <v>1.1561321786147971</v>
      </c>
      <c r="Y10" s="146">
        <f t="shared" si="3"/>
        <v>1.5965026651593988</v>
      </c>
      <c r="Z10" s="147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34</v>
      </c>
      <c r="B11" s="144" cm="1">
        <f t="array" ref="B11:O11">_xll.FDSR(A11,"FF_OPER_MGN(QTR_R,0,-13Q,FQ)")</f>
        <v>43.019193534809297</v>
      </c>
      <c r="C11" s="144">
        <v>41.487450961856602</v>
      </c>
      <c r="D11" s="144">
        <v>48.484034308153298</v>
      </c>
      <c r="E11" s="144">
        <v>42.7652812338318</v>
      </c>
      <c r="F11" s="144">
        <v>38.1049883545341</v>
      </c>
      <c r="G11" s="144">
        <v>38.579070086407903</v>
      </c>
      <c r="H11" s="144">
        <v>43.708708334372098</v>
      </c>
      <c r="I11" s="144">
        <v>41.480700521290899</v>
      </c>
      <c r="J11" s="144">
        <v>37.632426013312902</v>
      </c>
      <c r="K11" s="144">
        <v>29.223250130912898</v>
      </c>
      <c r="L11" s="144">
        <v>32.945748484377397</v>
      </c>
      <c r="M11" s="144">
        <v>20.437324096124701</v>
      </c>
      <c r="N11" s="144">
        <v>28.9986815626952</v>
      </c>
      <c r="O11" s="144">
        <v>30.543213415508099</v>
      </c>
      <c r="P11" s="119"/>
      <c r="Q11" s="145">
        <f t="shared" si="2"/>
        <v>4.9142051802751965</v>
      </c>
      <c r="R11" s="145">
        <f t="shared" si="0"/>
        <v>2.9083808754486995</v>
      </c>
      <c r="S11" s="145">
        <f t="shared" si="0"/>
        <v>4.7753259737812002</v>
      </c>
      <c r="T11" s="145">
        <f t="shared" si="0"/>
        <v>1.284580712540901</v>
      </c>
      <c r="U11" s="145">
        <f t="shared" si="0"/>
        <v>0.47256234122119878</v>
      </c>
      <c r="V11" s="145">
        <f t="shared" si="0"/>
        <v>9.3558199554950043</v>
      </c>
      <c r="W11" s="145">
        <f t="shared" si="0"/>
        <v>10.762959849994701</v>
      </c>
      <c r="X11" s="145">
        <f t="shared" si="0"/>
        <v>21.043376425166198</v>
      </c>
      <c r="Y11" s="146">
        <f t="shared" si="3"/>
        <v>8.6337444506177015</v>
      </c>
      <c r="Z11" s="147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35</v>
      </c>
      <c r="B12" s="144" cm="1">
        <f t="array" ref="B12:O12">_xll.FDSR(A12,"FF_OPER_MGN(QTR_R,0,-13Q,FQ)")</f>
        <v>41.909947880592</v>
      </c>
      <c r="C12" s="144">
        <v>44.542750202508302</v>
      </c>
      <c r="D12" s="144">
        <v>40.5248826970235</v>
      </c>
      <c r="E12" s="144">
        <v>41.510250201775598</v>
      </c>
      <c r="F12" s="144">
        <v>43.985797187061102</v>
      </c>
      <c r="G12" s="144">
        <v>46.145799788510601</v>
      </c>
      <c r="H12" s="144">
        <v>43.432755553717001</v>
      </c>
      <c r="I12" s="144">
        <v>47.950341047378501</v>
      </c>
      <c r="J12" s="144">
        <v>47.411212576787001</v>
      </c>
      <c r="K12" s="144">
        <v>48.318411249301398</v>
      </c>
      <c r="L12" s="144">
        <v>49.627849119810797</v>
      </c>
      <c r="M12" s="144">
        <v>48.903222653863999</v>
      </c>
      <c r="N12" s="144">
        <v>50.046655243201101</v>
      </c>
      <c r="O12" s="144">
        <v>53.725403707121501</v>
      </c>
      <c r="P12" s="119"/>
      <c r="Q12" s="145">
        <f t="shared" si="2"/>
        <v>-2.0758493064691024</v>
      </c>
      <c r="R12" s="145">
        <f t="shared" si="0"/>
        <v>-1.6030495860022995</v>
      </c>
      <c r="S12" s="145">
        <f t="shared" si="0"/>
        <v>-2.9078728566935013</v>
      </c>
      <c r="T12" s="145">
        <f t="shared" si="0"/>
        <v>-6.4400908456029029</v>
      </c>
      <c r="U12" s="145">
        <f t="shared" si="0"/>
        <v>-3.4254153897258988</v>
      </c>
      <c r="V12" s="145">
        <f t="shared" si="0"/>
        <v>-2.1726114607907974</v>
      </c>
      <c r="W12" s="145">
        <f t="shared" si="0"/>
        <v>-6.1950935660937958</v>
      </c>
      <c r="X12" s="145">
        <f t="shared" si="0"/>
        <v>-0.95288160648549791</v>
      </c>
      <c r="Y12" s="146">
        <f t="shared" si="3"/>
        <v>-2.6354426664141002</v>
      </c>
      <c r="Z12" s="147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36</v>
      </c>
      <c r="B13" s="144" cm="1">
        <f t="array" ref="B13:O13">_xll.FDSR(A13,"FF_OPER_MGN(QTR_R,0,-13Q,FQ)")</f>
        <v>4.1029516358463702</v>
      </c>
      <c r="C13" s="144">
        <v>2.5497801913628102</v>
      </c>
      <c r="D13" s="144">
        <v>6.1850857743027197</v>
      </c>
      <c r="E13" s="144">
        <v>11.007862759113699</v>
      </c>
      <c r="F13" s="144">
        <v>8.7333333333333307</v>
      </c>
      <c r="G13" s="144">
        <v>5.4973944885216701</v>
      </c>
      <c r="H13" s="144">
        <v>8.2012158779353896</v>
      </c>
      <c r="I13" s="144">
        <v>7.55460385438972</v>
      </c>
      <c r="J13" s="144">
        <v>9.6241023789465192</v>
      </c>
      <c r="K13" s="144">
        <v>11.4192635775215</v>
      </c>
      <c r="L13" s="144">
        <v>16.181429393864601</v>
      </c>
      <c r="M13" s="144">
        <v>17.190267549175001</v>
      </c>
      <c r="N13" s="144">
        <v>15.389157907169</v>
      </c>
      <c r="O13" s="144">
        <v>19.2098528470889</v>
      </c>
      <c r="P13" s="119"/>
      <c r="Q13" s="145">
        <f t="shared" si="2"/>
        <v>-4.6303816974869605</v>
      </c>
      <c r="R13" s="145">
        <f t="shared" si="0"/>
        <v>-2.9476142971588599</v>
      </c>
      <c r="S13" s="145">
        <f t="shared" si="0"/>
        <v>-2.01613010363267</v>
      </c>
      <c r="T13" s="145">
        <f t="shared" si="0"/>
        <v>3.4532589047239792</v>
      </c>
      <c r="U13" s="145">
        <f t="shared" si="0"/>
        <v>-0.89076904561318848</v>
      </c>
      <c r="V13" s="145">
        <f t="shared" si="0"/>
        <v>-5.9218690889998298</v>
      </c>
      <c r="W13" s="145">
        <f t="shared" si="0"/>
        <v>-7.9802135159292114</v>
      </c>
      <c r="X13" s="145">
        <f t="shared" si="0"/>
        <v>-9.635663694785281</v>
      </c>
      <c r="Y13" s="146">
        <f t="shared" si="3"/>
        <v>-5.7650555282224811</v>
      </c>
      <c r="Z13" s="147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37</v>
      </c>
      <c r="B14" s="144" cm="1">
        <f t="array" ref="B14:O14">_xll.FDSR(A14,"FF_OPER_MGN(QTR_R,0,-13Q,FQ)")</f>
        <v>49.566767752611497</v>
      </c>
      <c r="C14" s="144">
        <v>48.638876839029201</v>
      </c>
      <c r="D14" s="144">
        <v>49.0561787668072</v>
      </c>
      <c r="E14" s="144">
        <v>47.4217275141675</v>
      </c>
      <c r="F14" s="144">
        <v>42.734451509260602</v>
      </c>
      <c r="G14" s="144">
        <v>42.0386632619729</v>
      </c>
      <c r="H14" s="144">
        <v>41.587751468974602</v>
      </c>
      <c r="I14" s="144">
        <v>41.690019422615201</v>
      </c>
      <c r="J14" s="144">
        <v>42.0105729946374</v>
      </c>
      <c r="K14" s="144">
        <v>45.452987177848598</v>
      </c>
      <c r="L14" s="144">
        <v>51.8992045981581</v>
      </c>
      <c r="M14" s="144">
        <v>50.609579994653899</v>
      </c>
      <c r="N14" s="144">
        <v>49.067863206587297</v>
      </c>
      <c r="O14" s="144">
        <v>45.734639665345597</v>
      </c>
      <c r="P14" s="119"/>
      <c r="Q14" s="145">
        <f t="shared" si="2"/>
        <v>6.8323162433508955</v>
      </c>
      <c r="R14" s="145">
        <f t="shared" si="0"/>
        <v>6.6002135770563015</v>
      </c>
      <c r="S14" s="145">
        <f t="shared" si="0"/>
        <v>7.4684272978325978</v>
      </c>
      <c r="T14" s="145">
        <f t="shared" si="0"/>
        <v>5.7317080915522993</v>
      </c>
      <c r="U14" s="145">
        <f t="shared" si="0"/>
        <v>0.72387851462320185</v>
      </c>
      <c r="V14" s="145">
        <f t="shared" si="0"/>
        <v>-3.4143239158756984</v>
      </c>
      <c r="W14" s="145">
        <f t="shared" si="0"/>
        <v>-10.311453129183498</v>
      </c>
      <c r="X14" s="145">
        <f t="shared" si="0"/>
        <v>-8.9195605720386979</v>
      </c>
      <c r="Y14" s="146">
        <f t="shared" si="3"/>
        <v>-7.0572902119498977</v>
      </c>
      <c r="Z14" s="147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38</v>
      </c>
      <c r="B15" s="144" cm="1">
        <f t="array" ref="B15:O15">_xll.FDSR(A15,"FF_OPER_MGN(QTR_R,0,-13Q,FQ)")</f>
        <v>16.844835972544999</v>
      </c>
      <c r="C15" s="144">
        <v>14.1699637782112</v>
      </c>
      <c r="D15" s="144">
        <v>17.2815963588857</v>
      </c>
      <c r="E15" s="144">
        <v>13.964191623205499</v>
      </c>
      <c r="F15" s="144">
        <v>15.6642072330838</v>
      </c>
      <c r="G15" s="144">
        <v>15.4358009992322</v>
      </c>
      <c r="H15" s="144">
        <v>12.6060229609321</v>
      </c>
      <c r="I15" s="144">
        <v>14.199120266065901</v>
      </c>
      <c r="J15" s="144">
        <v>13.5746948747608</v>
      </c>
      <c r="K15" s="144">
        <v>12.354642652208</v>
      </c>
      <c r="L15" s="144">
        <v>16.497591966390001</v>
      </c>
      <c r="M15" s="144">
        <v>11.2920004161032</v>
      </c>
      <c r="N15" s="144">
        <v>14.558864056902101</v>
      </c>
      <c r="O15" s="144">
        <v>12.582753412475499</v>
      </c>
      <c r="P15" s="119"/>
      <c r="Q15" s="145">
        <f t="shared" si="2"/>
        <v>1.1806287394611985</v>
      </c>
      <c r="R15" s="145">
        <f t="shared" si="0"/>
        <v>-1.265837221021</v>
      </c>
      <c r="S15" s="145">
        <f t="shared" si="0"/>
        <v>4.6755733979536007</v>
      </c>
      <c r="T15" s="145">
        <f t="shared" si="0"/>
        <v>-0.23492864286040138</v>
      </c>
      <c r="U15" s="145">
        <f t="shared" si="0"/>
        <v>2.0895123583230006</v>
      </c>
      <c r="V15" s="145">
        <f t="shared" si="0"/>
        <v>3.0811583470241999</v>
      </c>
      <c r="W15" s="145">
        <f t="shared" si="0"/>
        <v>-3.8915690054579013</v>
      </c>
      <c r="X15" s="145">
        <f t="shared" si="0"/>
        <v>2.9071198499627009</v>
      </c>
      <c r="Y15" s="146">
        <f t="shared" si="3"/>
        <v>-0.98416918214130078</v>
      </c>
      <c r="Z15" s="147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39</v>
      </c>
      <c r="B16" s="144" cm="1">
        <f t="array" ref="B16:O16">_xll.FDSR(A16,"FF_OPER_MGN(QTR_R,0,-13Q,FQ)")</f>
        <v>31.435079726651502</v>
      </c>
      <c r="C16" s="144">
        <v>32.647928063887299</v>
      </c>
      <c r="D16" s="144">
        <v>31.486199575371501</v>
      </c>
      <c r="E16" s="144">
        <v>30.834340991535701</v>
      </c>
      <c r="F16" s="144">
        <v>30.638010069888001</v>
      </c>
      <c r="G16" s="144">
        <v>34.149926506614399</v>
      </c>
      <c r="H16" s="144">
        <v>30.0828313253012</v>
      </c>
      <c r="I16" s="144">
        <v>28.993122633490501</v>
      </c>
      <c r="J16" s="144">
        <v>27.664016702802499</v>
      </c>
      <c r="K16" s="144">
        <v>31.2567753125678</v>
      </c>
      <c r="L16" s="144">
        <v>27.222132602032602</v>
      </c>
      <c r="M16" s="144">
        <v>25.523421588594701</v>
      </c>
      <c r="N16" s="144">
        <v>24.552206203582401</v>
      </c>
      <c r="O16" s="144">
        <v>38.961148648648603</v>
      </c>
      <c r="P16" s="119"/>
      <c r="Q16" s="145">
        <f t="shared" si="2"/>
        <v>0.79706965676350094</v>
      </c>
      <c r="R16" s="145">
        <f t="shared" si="0"/>
        <v>-1.5019984427270998</v>
      </c>
      <c r="S16" s="145">
        <f t="shared" si="0"/>
        <v>1.4033682500703009</v>
      </c>
      <c r="T16" s="145">
        <f t="shared" si="0"/>
        <v>1.8412183580452002</v>
      </c>
      <c r="U16" s="145">
        <f t="shared" si="0"/>
        <v>2.9739933670855017</v>
      </c>
      <c r="V16" s="145">
        <f t="shared" si="0"/>
        <v>2.8931511940465988</v>
      </c>
      <c r="W16" s="145">
        <f t="shared" si="0"/>
        <v>2.8606987232685981</v>
      </c>
      <c r="X16" s="145">
        <f t="shared" si="0"/>
        <v>3.4697010448957997</v>
      </c>
      <c r="Y16" s="146">
        <f t="shared" si="3"/>
        <v>3.1118104992200983</v>
      </c>
      <c r="Z16" s="147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40</v>
      </c>
      <c r="B17" s="144" cm="1">
        <f t="array" ref="B17:O17">_xll.FDSR(A17,"FF_OPER_MGN(QTR_R,0,-13Q,FQ)")</f>
        <v>26.352570528426199</v>
      </c>
      <c r="C17" s="144">
        <v>26.962646061611402</v>
      </c>
      <c r="D17" s="144">
        <v>30.458896396396401</v>
      </c>
      <c r="E17" s="144">
        <v>24.8970866494302</v>
      </c>
      <c r="F17" s="144">
        <v>31.2760886454314</v>
      </c>
      <c r="G17" s="144">
        <v>25.904031287605299</v>
      </c>
      <c r="H17" s="144">
        <v>21.636790742404902</v>
      </c>
      <c r="I17" s="144">
        <v>27.947696459551501</v>
      </c>
      <c r="J17" s="144">
        <v>29.366865642430799</v>
      </c>
      <c r="K17" s="144">
        <v>29.632689024726002</v>
      </c>
      <c r="L17" s="144">
        <v>27.114622831359799</v>
      </c>
      <c r="M17" s="144">
        <v>29.256210388285901</v>
      </c>
      <c r="N17" s="144">
        <v>30.996372704602098</v>
      </c>
      <c r="O17" s="144">
        <v>30.553638409602399</v>
      </c>
      <c r="P17" s="119"/>
      <c r="Q17" s="145">
        <f t="shared" si="2"/>
        <v>-4.9235181170052016</v>
      </c>
      <c r="R17" s="145">
        <f t="shared" si="0"/>
        <v>1.0586147740061023</v>
      </c>
      <c r="S17" s="145">
        <f t="shared" si="0"/>
        <v>8.8221056539914997</v>
      </c>
      <c r="T17" s="145">
        <f t="shared" si="0"/>
        <v>-3.0506098101213013</v>
      </c>
      <c r="U17" s="145">
        <f t="shared" si="0"/>
        <v>1.9092230030006014</v>
      </c>
      <c r="V17" s="145">
        <f t="shared" si="0"/>
        <v>-3.7286577371207024</v>
      </c>
      <c r="W17" s="145">
        <f t="shared" si="0"/>
        <v>-5.4778320889548979</v>
      </c>
      <c r="X17" s="145">
        <f t="shared" si="0"/>
        <v>-1.3085139287343992</v>
      </c>
      <c r="Y17" s="146">
        <f t="shared" si="3"/>
        <v>-1.6295070621712995</v>
      </c>
      <c r="Z17" s="147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41</v>
      </c>
      <c r="B18" s="144" cm="1">
        <f t="array" ref="B18:O18">_xll.FDSR(A18,"FF_OPER_MGN(QTR_R,0,-13Q,FQ)")</f>
        <v>4.10705629023348</v>
      </c>
      <c r="C18" s="144">
        <v>4.3083407302743204</v>
      </c>
      <c r="D18" s="144">
        <v>4.3527144233857999</v>
      </c>
      <c r="E18" s="144">
        <v>3.9554685473028801</v>
      </c>
      <c r="F18" s="144">
        <v>4.6889302270646898</v>
      </c>
      <c r="G18" s="144">
        <v>4.2357034945637402</v>
      </c>
      <c r="H18" s="144">
        <v>4.1836805315246703</v>
      </c>
      <c r="I18" s="144">
        <v>3.8568692321086502</v>
      </c>
      <c r="J18" s="144">
        <v>4.5263314195208899</v>
      </c>
      <c r="K18" s="144">
        <v>4.0971497232454199</v>
      </c>
      <c r="L18" s="144">
        <v>3.3898615039500601</v>
      </c>
      <c r="M18" s="144">
        <v>1.7635934115553</v>
      </c>
      <c r="N18" s="144">
        <v>4.4838707567104299</v>
      </c>
      <c r="O18" s="144">
        <v>3.89774597546073</v>
      </c>
      <c r="P18" s="119"/>
      <c r="Q18" s="145">
        <f t="shared" si="2"/>
        <v>-0.5818739368312098</v>
      </c>
      <c r="R18" s="145">
        <f t="shared" si="0"/>
        <v>7.2637235710580228E-2</v>
      </c>
      <c r="S18" s="145">
        <f t="shared" si="0"/>
        <v>0.1690338918611296</v>
      </c>
      <c r="T18" s="145">
        <f t="shared" si="0"/>
        <v>9.8599315194229931E-2</v>
      </c>
      <c r="U18" s="145">
        <f t="shared" si="0"/>
        <v>0.16259880754379985</v>
      </c>
      <c r="V18" s="145">
        <f t="shared" si="0"/>
        <v>0.13855377131832025</v>
      </c>
      <c r="W18" s="145">
        <f t="shared" si="0"/>
        <v>0.7938190275746102</v>
      </c>
      <c r="X18" s="145">
        <f t="shared" si="0"/>
        <v>2.0932758205533499</v>
      </c>
      <c r="Y18" s="146">
        <f t="shared" si="3"/>
        <v>4.2460662810460015E-2</v>
      </c>
      <c r="Z18" s="147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42</v>
      </c>
      <c r="B19" s="144" cm="1">
        <f t="array" ref="B19:O19">_xll.FDSR(A19,"FF_OPER_MGN(QTR_R,0,-13Q,FQ)")</f>
        <v>34.515240861986797</v>
      </c>
      <c r="C19" s="144">
        <v>32.753219051004798</v>
      </c>
      <c r="D19" s="144">
        <v>28.3943959268409</v>
      </c>
      <c r="E19" s="144">
        <v>30.120280155269601</v>
      </c>
      <c r="F19" s="144">
        <v>30.5666068757487</v>
      </c>
      <c r="G19" s="144">
        <v>32.3038727029924</v>
      </c>
      <c r="H19" s="144">
        <v>25.398850485837301</v>
      </c>
      <c r="I19" s="144">
        <v>27.370735650768001</v>
      </c>
      <c r="J19" s="144">
        <v>24.8719907779743</v>
      </c>
      <c r="K19" s="144">
        <v>24.350272692117901</v>
      </c>
      <c r="L19" s="144">
        <v>19.587593305462399</v>
      </c>
      <c r="M19" s="144">
        <v>20.2572576788276</v>
      </c>
      <c r="N19" s="144">
        <v>17.683572824805601</v>
      </c>
      <c r="O19" s="144">
        <v>16.495781384945801</v>
      </c>
      <c r="P19" s="119"/>
      <c r="Q19" s="145">
        <f t="shared" si="2"/>
        <v>3.9486339862380966</v>
      </c>
      <c r="R19" s="145">
        <f t="shared" si="0"/>
        <v>0.44934634801239781</v>
      </c>
      <c r="S19" s="145">
        <f t="shared" si="0"/>
        <v>2.9955454410035998</v>
      </c>
      <c r="T19" s="145">
        <f t="shared" si="0"/>
        <v>2.7495445045015998</v>
      </c>
      <c r="U19" s="145">
        <f t="shared" si="0"/>
        <v>5.6946160977744</v>
      </c>
      <c r="V19" s="145">
        <f t="shared" si="0"/>
        <v>7.9536000108744993</v>
      </c>
      <c r="W19" s="145">
        <f t="shared" si="0"/>
        <v>5.811257180374902</v>
      </c>
      <c r="X19" s="145">
        <f t="shared" si="0"/>
        <v>7.1134779719404015</v>
      </c>
      <c r="Y19" s="146">
        <f t="shared" si="3"/>
        <v>7.1884179531686989</v>
      </c>
      <c r="Z19" s="147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43</v>
      </c>
      <c r="B20" s="144" cm="1">
        <f t="array" ref="B20:O20">_xll.FDSR(A20,"FF_OPER_MGN(QTR_R,0,-13Q,FQ)")</f>
        <v>45.127493138445899</v>
      </c>
      <c r="C20" s="144">
        <v>41.652983462309003</v>
      </c>
      <c r="D20" s="144">
        <v>41.986876330101701</v>
      </c>
      <c r="E20" s="144">
        <v>38.765287478909997</v>
      </c>
      <c r="F20" s="144">
        <v>38.079944792440799</v>
      </c>
      <c r="G20" s="144">
        <v>29.875684306569301</v>
      </c>
      <c r="H20" s="144">
        <v>32.908888746338199</v>
      </c>
      <c r="I20" s="144">
        <v>36.063209315057001</v>
      </c>
      <c r="J20" s="144">
        <v>26.7417379482923</v>
      </c>
      <c r="K20" s="144">
        <v>22.974137931034502</v>
      </c>
      <c r="L20" s="144">
        <v>28.9599824700759</v>
      </c>
      <c r="M20" s="144">
        <v>28.025239137950901</v>
      </c>
      <c r="N20" s="144">
        <v>25.439272503082599</v>
      </c>
      <c r="O20" s="144">
        <v>32.905249679897601</v>
      </c>
      <c r="P20" s="119"/>
      <c r="Q20" s="145">
        <f t="shared" si="2"/>
        <v>7.0475483460051009</v>
      </c>
      <c r="R20" s="145">
        <f t="shared" si="0"/>
        <v>11.777299155739701</v>
      </c>
      <c r="S20" s="145">
        <f t="shared" si="0"/>
        <v>9.0779875837635018</v>
      </c>
      <c r="T20" s="145">
        <f t="shared" si="0"/>
        <v>2.7020781638529954</v>
      </c>
      <c r="U20" s="145">
        <f t="shared" si="0"/>
        <v>11.338206844148498</v>
      </c>
      <c r="V20" s="145">
        <f t="shared" si="0"/>
        <v>6.9015463755347994</v>
      </c>
      <c r="W20" s="145">
        <f t="shared" si="0"/>
        <v>3.9489062762622993</v>
      </c>
      <c r="X20" s="145">
        <f t="shared" si="0"/>
        <v>8.0379701771061001</v>
      </c>
      <c r="Y20" s="146">
        <f t="shared" si="3"/>
        <v>1.3024654452097018</v>
      </c>
      <c r="Z20" s="147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44</v>
      </c>
      <c r="B21" s="144" cm="1">
        <f t="array" ref="B21:O21">_xll.FDSR(A21,"FF_OPER_MGN(QTR_R,0,-13Q,FQ)")</f>
        <v>66.958316948486001</v>
      </c>
      <c r="C21" s="144">
        <v>67.406712528663704</v>
      </c>
      <c r="D21" s="144">
        <v>68.6119873817035</v>
      </c>
      <c r="E21" s="144">
        <v>66.340854736404296</v>
      </c>
      <c r="F21" s="144">
        <v>67.179775280898895</v>
      </c>
      <c r="G21" s="144">
        <v>66.210826210826198</v>
      </c>
      <c r="H21" s="144">
        <v>69.3073893907806</v>
      </c>
      <c r="I21" s="144">
        <v>66.209780462306895</v>
      </c>
      <c r="J21" s="144">
        <v>67.770528130001196</v>
      </c>
      <c r="K21" s="144">
        <v>67.100814026299304</v>
      </c>
      <c r="L21" s="144">
        <v>68.724798387096797</v>
      </c>
      <c r="M21" s="144">
        <v>65.686400410941303</v>
      </c>
      <c r="N21" s="144">
        <v>67.065292096219906</v>
      </c>
      <c r="O21" s="144">
        <v>67.074697454444305</v>
      </c>
      <c r="P21" s="119"/>
      <c r="Q21" s="145">
        <f t="shared" si="2"/>
        <v>-0.22145833241289381</v>
      </c>
      <c r="R21" s="145">
        <f t="shared" si="2"/>
        <v>1.1958863178375054</v>
      </c>
      <c r="S21" s="145">
        <f t="shared" si="2"/>
        <v>-0.69540200907709959</v>
      </c>
      <c r="T21" s="145">
        <f t="shared" si="2"/>
        <v>0.13107427409740069</v>
      </c>
      <c r="U21" s="145">
        <f t="shared" si="2"/>
        <v>-0.59075284910230152</v>
      </c>
      <c r="V21" s="145">
        <f t="shared" si="2"/>
        <v>-0.88998781547310557</v>
      </c>
      <c r="W21" s="145">
        <f t="shared" si="2"/>
        <v>0.58259100368380246</v>
      </c>
      <c r="X21" s="145">
        <f t="shared" si="2"/>
        <v>0.52338005136559218</v>
      </c>
      <c r="Y21" s="146">
        <f t="shared" si="3"/>
        <v>0.70523603378128996</v>
      </c>
      <c r="Z21" s="147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45</v>
      </c>
      <c r="B22" s="144" cm="1">
        <f t="array" ref="B22:O22">_xll.FDSR(A22,"FF_OPER_MGN(QTR_R,0,-13Q,FQ)")</f>
        <v>62.3942107199804</v>
      </c>
      <c r="C22" s="144">
        <v>60.400276052450003</v>
      </c>
      <c r="D22" s="144">
        <v>53.696029942521101</v>
      </c>
      <c r="E22" s="144">
        <v>58.366128375627603</v>
      </c>
      <c r="F22" s="144">
        <v>58.436332279390598</v>
      </c>
      <c r="G22" s="144">
        <v>57.644465438513599</v>
      </c>
      <c r="H22" s="144">
        <v>55.913322142530099</v>
      </c>
      <c r="I22" s="144">
        <v>58.963778083447998</v>
      </c>
      <c r="J22" s="144">
        <v>58.531145451648896</v>
      </c>
      <c r="K22" s="144">
        <v>58.011817865832498</v>
      </c>
      <c r="L22" s="144">
        <v>55.047291487532199</v>
      </c>
      <c r="M22" s="144">
        <v>57.408695652173897</v>
      </c>
      <c r="N22" s="144">
        <v>57.096069868995599</v>
      </c>
      <c r="O22" s="144">
        <v>57.015503875969003</v>
      </c>
      <c r="P22" s="119"/>
      <c r="Q22" s="145">
        <f t="shared" si="2"/>
        <v>3.957878440589802</v>
      </c>
      <c r="R22" s="145">
        <f t="shared" si="2"/>
        <v>2.7558106139364043</v>
      </c>
      <c r="S22" s="145">
        <f t="shared" si="2"/>
        <v>-2.2172922000089983</v>
      </c>
      <c r="T22" s="145">
        <f t="shared" si="2"/>
        <v>-0.59764970782039484</v>
      </c>
      <c r="U22" s="145">
        <f t="shared" si="2"/>
        <v>-9.481317225829855E-2</v>
      </c>
      <c r="V22" s="145">
        <f t="shared" si="2"/>
        <v>-0.36735242731889883</v>
      </c>
      <c r="W22" s="145">
        <f t="shared" si="2"/>
        <v>0.86603065499789977</v>
      </c>
      <c r="X22" s="145">
        <f t="shared" si="2"/>
        <v>1.5550824312741014</v>
      </c>
      <c r="Y22" s="146">
        <f t="shared" si="3"/>
        <v>1.4350755826532975</v>
      </c>
      <c r="Z22" s="147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46</v>
      </c>
      <c r="B23" s="144" cm="1">
        <f t="array" ref="B23:O23">_xll.FDSR(A23,"FF_OPER_MGN(QTR_R,0,-13Q,FQ)")</f>
        <v>34.288827532928202</v>
      </c>
      <c r="C23" s="144">
        <v>30.6854930210575</v>
      </c>
      <c r="D23" s="144">
        <v>21.759933803909799</v>
      </c>
      <c r="E23" s="144">
        <v>29.263953765138702</v>
      </c>
      <c r="F23" s="144">
        <v>26.973132189986401</v>
      </c>
      <c r="G23" s="144">
        <v>28.1781164804047</v>
      </c>
      <c r="H23" s="144">
        <v>16.938057756153899</v>
      </c>
      <c r="I23" s="144">
        <v>22.435828692943801</v>
      </c>
      <c r="J23" s="144">
        <v>22.317281360487399</v>
      </c>
      <c r="K23" s="144">
        <v>21.0049178441765</v>
      </c>
      <c r="L23" s="144">
        <v>7.0033149292293402</v>
      </c>
      <c r="M23" s="144">
        <v>19.3426381307433</v>
      </c>
      <c r="N23" s="144">
        <v>19.802447660587202</v>
      </c>
      <c r="O23" s="144">
        <v>25.059537223204501</v>
      </c>
      <c r="P23" s="119"/>
      <c r="Q23" s="145">
        <f t="shared" si="2"/>
        <v>7.315695342941801</v>
      </c>
      <c r="R23" s="145">
        <f t="shared" si="2"/>
        <v>2.5073765406527997</v>
      </c>
      <c r="S23" s="145">
        <f t="shared" si="2"/>
        <v>4.8218760477559002</v>
      </c>
      <c r="T23" s="145">
        <f t="shared" si="2"/>
        <v>6.8281250721949007</v>
      </c>
      <c r="U23" s="145">
        <f t="shared" si="2"/>
        <v>4.655850829499002</v>
      </c>
      <c r="V23" s="145">
        <f t="shared" si="2"/>
        <v>7.1731986362282001</v>
      </c>
      <c r="W23" s="145">
        <f t="shared" si="2"/>
        <v>9.934742826924559</v>
      </c>
      <c r="X23" s="145">
        <f t="shared" si="2"/>
        <v>3.0931905622005011</v>
      </c>
      <c r="Y23" s="146">
        <f t="shared" si="3"/>
        <v>2.5148336999001977</v>
      </c>
      <c r="Z23" s="147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47</v>
      </c>
      <c r="B24" s="144" cm="1">
        <f t="array" ref="B24:O24">_xll.FDSR(A24,"FF_OPER_MGN(QTR_R,0,-13Q,FQ)")</f>
        <v>10.6278969630962</v>
      </c>
      <c r="C24" s="144">
        <v>12.1237922481768</v>
      </c>
      <c r="D24" s="144">
        <v>10.084157322668499</v>
      </c>
      <c r="E24" s="144">
        <v>11.889508851691099</v>
      </c>
      <c r="F24" s="144">
        <v>12.2145877965123</v>
      </c>
      <c r="G24" s="144">
        <v>13.213797519796101</v>
      </c>
      <c r="H24" s="144">
        <v>9.1038742001091304</v>
      </c>
      <c r="I24" s="144">
        <v>14.3485198451221</v>
      </c>
      <c r="J24" s="144">
        <v>11.947106123311301</v>
      </c>
      <c r="K24" s="144">
        <v>16.3664405431783</v>
      </c>
      <c r="L24" s="144">
        <v>16.587615856577202</v>
      </c>
      <c r="M24" s="144">
        <v>18.318224445139101</v>
      </c>
      <c r="N24" s="144">
        <v>19.741209464136698</v>
      </c>
      <c r="O24" s="144">
        <v>9.5791467724246395</v>
      </c>
      <c r="P24" s="119"/>
      <c r="Q24" s="145">
        <f t="shared" si="2"/>
        <v>-1.5866908334160996</v>
      </c>
      <c r="R24" s="145">
        <f t="shared" si="2"/>
        <v>-1.0900052716193009</v>
      </c>
      <c r="S24" s="145">
        <f t="shared" si="2"/>
        <v>0.98028312255936889</v>
      </c>
      <c r="T24" s="145">
        <f t="shared" si="2"/>
        <v>-2.4590109934310007</v>
      </c>
      <c r="U24" s="145">
        <f t="shared" si="2"/>
        <v>0.26748167320099903</v>
      </c>
      <c r="V24" s="145">
        <f t="shared" si="2"/>
        <v>-3.1526430233821987</v>
      </c>
      <c r="W24" s="145">
        <f t="shared" si="2"/>
        <v>-7.4837416564680712</v>
      </c>
      <c r="X24" s="145">
        <f t="shared" si="2"/>
        <v>-3.9697046000170015</v>
      </c>
      <c r="Y24" s="146">
        <f t="shared" si="3"/>
        <v>-7.7941033408253979</v>
      </c>
      <c r="Z24" s="147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48</v>
      </c>
      <c r="B25" s="144" cm="1">
        <f t="array" ref="B25:O25">_xll.FDSR(A25,"FF_OPER_MGN(QTR_R,0,-13Q,FQ)")</f>
        <v>28.8067056990017</v>
      </c>
      <c r="C25" s="144">
        <v>28.7613044669773</v>
      </c>
      <c r="D25" s="144">
        <v>15.613481948576799</v>
      </c>
      <c r="E25" s="144">
        <v>22.768135291499799</v>
      </c>
      <c r="F25" s="144">
        <v>28.3232359230221</v>
      </c>
      <c r="G25" s="144">
        <v>27.607333270975602</v>
      </c>
      <c r="H25" s="144">
        <v>19.611051376747199</v>
      </c>
      <c r="I25" s="144">
        <v>28.104942609510399</v>
      </c>
      <c r="J25" s="144">
        <v>27.533203306399201</v>
      </c>
      <c r="K25" s="144">
        <v>28.6993582990135</v>
      </c>
      <c r="L25" s="144">
        <v>24.6680362779977</v>
      </c>
      <c r="M25" s="144">
        <v>27.048361310951201</v>
      </c>
      <c r="N25" s="144">
        <v>25.6687606606482</v>
      </c>
      <c r="O25" s="144">
        <v>27.684170114746401</v>
      </c>
      <c r="P25" s="119"/>
      <c r="Q25" s="145">
        <f t="shared" si="2"/>
        <v>0.48346977597960006</v>
      </c>
      <c r="R25" s="145">
        <f t="shared" si="2"/>
        <v>1.1539711960016987</v>
      </c>
      <c r="S25" s="145">
        <f t="shared" si="2"/>
        <v>-3.9975694281703991</v>
      </c>
      <c r="T25" s="145">
        <f t="shared" si="2"/>
        <v>-5.3368073180105995</v>
      </c>
      <c r="U25" s="145">
        <f t="shared" si="2"/>
        <v>0.79003261662289859</v>
      </c>
      <c r="V25" s="145">
        <f t="shared" si="2"/>
        <v>-1.0920250280378987</v>
      </c>
      <c r="W25" s="145">
        <f t="shared" si="2"/>
        <v>-5.0569849012505017</v>
      </c>
      <c r="X25" s="145">
        <f t="shared" si="2"/>
        <v>1.0565812985591982</v>
      </c>
      <c r="Y25" s="146">
        <f t="shared" si="3"/>
        <v>1.8644426457510015</v>
      </c>
      <c r="Z25" s="147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49</v>
      </c>
      <c r="B26" s="144" cm="1">
        <f t="array" ref="B26:O26">_xll.FDSR(A26,"FF_OPER_MGN(QTR_R,0,-13Q,FQ)")</f>
        <v>4.0028478759591799</v>
      </c>
      <c r="C26" s="144">
        <v>3.6344804858528299</v>
      </c>
      <c r="D26" s="144">
        <v>3.5333301153641901</v>
      </c>
      <c r="E26" s="144">
        <v>3.8169567235906001</v>
      </c>
      <c r="F26" s="144">
        <v>3.7545928394428798</v>
      </c>
      <c r="G26" s="144">
        <v>3.52828445296191</v>
      </c>
      <c r="H26" s="144">
        <v>3.4325853388466898</v>
      </c>
      <c r="I26" s="144">
        <v>3.52297343518413</v>
      </c>
      <c r="J26" s="144">
        <v>3.1296600059648099</v>
      </c>
      <c r="K26" s="144">
        <v>3.4433467231209098</v>
      </c>
      <c r="L26" s="144">
        <v>3.21656226463619</v>
      </c>
      <c r="M26" s="144">
        <v>3.4636778516042201</v>
      </c>
      <c r="N26" s="144">
        <v>3.40520191649555</v>
      </c>
      <c r="O26" s="144">
        <v>3.4910604192355099</v>
      </c>
      <c r="P26" s="119"/>
      <c r="Q26" s="145">
        <f t="shared" si="2"/>
        <v>0.2482550365163001</v>
      </c>
      <c r="R26" s="145">
        <f t="shared" si="2"/>
        <v>0.10619603289091994</v>
      </c>
      <c r="S26" s="145">
        <f t="shared" si="2"/>
        <v>0.10074477651750025</v>
      </c>
      <c r="T26" s="145">
        <f t="shared" si="2"/>
        <v>0.29398328840647014</v>
      </c>
      <c r="U26" s="145">
        <f t="shared" si="2"/>
        <v>0.62493283347806994</v>
      </c>
      <c r="V26" s="145">
        <f t="shared" si="2"/>
        <v>8.493772984100012E-2</v>
      </c>
      <c r="W26" s="145">
        <f t="shared" si="2"/>
        <v>0.21602307421049982</v>
      </c>
      <c r="X26" s="145">
        <f t="shared" si="2"/>
        <v>5.9295583579909827E-2</v>
      </c>
      <c r="Y26" s="146">
        <f t="shared" si="3"/>
        <v>-0.27554191053074018</v>
      </c>
      <c r="Z26" s="147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50</v>
      </c>
      <c r="B27" s="144" cm="1">
        <f t="array" ref="B27:O27">_xll.FDSR(A27,"FF_OPER_MGN(QTR_R,0,-13Q,FQ)")</f>
        <v>14.477549307595501</v>
      </c>
      <c r="C27" s="144">
        <v>12.8788639100763</v>
      </c>
      <c r="D27" s="144">
        <v>11.3212774531533</v>
      </c>
      <c r="E27" s="144">
        <v>13.4719148618743</v>
      </c>
      <c r="F27" s="144">
        <v>15.133757961783401</v>
      </c>
      <c r="G27" s="144">
        <v>13.946400131802999</v>
      </c>
      <c r="H27" s="144">
        <v>11.909963778531599</v>
      </c>
      <c r="I27" s="144">
        <v>14.3357199681782</v>
      </c>
      <c r="J27" s="144">
        <v>15.353248205797399</v>
      </c>
      <c r="K27" s="144">
        <v>14.8992135706042</v>
      </c>
      <c r="L27" s="144">
        <v>13.2622589377913</v>
      </c>
      <c r="M27" s="144">
        <v>15.8160115250051</v>
      </c>
      <c r="N27" s="144">
        <v>16.464194373401501</v>
      </c>
      <c r="O27" s="144">
        <v>15.2385113601316</v>
      </c>
      <c r="P27" s="119"/>
      <c r="Q27" s="145">
        <f t="shared" si="2"/>
        <v>-0.65620865418789975</v>
      </c>
      <c r="R27" s="145">
        <f t="shared" si="2"/>
        <v>-1.0675362217266997</v>
      </c>
      <c r="S27" s="145">
        <f t="shared" si="2"/>
        <v>-0.58868632537829946</v>
      </c>
      <c r="T27" s="145">
        <f t="shared" si="2"/>
        <v>-0.86380510630390006</v>
      </c>
      <c r="U27" s="145">
        <f t="shared" si="2"/>
        <v>-0.21949024401399875</v>
      </c>
      <c r="V27" s="145">
        <f t="shared" si="2"/>
        <v>-0.95281343880120062</v>
      </c>
      <c r="W27" s="145">
        <f t="shared" si="2"/>
        <v>-1.3522951592597003</v>
      </c>
      <c r="X27" s="145">
        <f t="shared" si="2"/>
        <v>-1.4802915568269004</v>
      </c>
      <c r="Y27" s="146">
        <f t="shared" si="3"/>
        <v>-1.1109461676041015</v>
      </c>
      <c r="Z27" s="147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51</v>
      </c>
      <c r="B28" s="144" cm="1">
        <f t="array" ref="B28:O28">_xll.FDSR(A28,"FF_OPER_MGN(QTR_R,0,-13Q,FQ)")</f>
        <v>26.832500246588399</v>
      </c>
      <c r="C28" s="144">
        <v>19.9181992521398</v>
      </c>
      <c r="D28" s="144">
        <v>1.3344708701552499</v>
      </c>
      <c r="E28" s="144">
        <v>15.5944183174458</v>
      </c>
      <c r="F28" s="144">
        <v>15.533655590193099</v>
      </c>
      <c r="G28" s="144">
        <v>12.750457957744899</v>
      </c>
      <c r="H28" s="144">
        <v>10.815155749157601</v>
      </c>
      <c r="I28" s="144">
        <v>7.16337101076933</v>
      </c>
      <c r="J28" s="144">
        <v>1.88893284856849</v>
      </c>
      <c r="K28" s="144">
        <v>0.78353192964016505</v>
      </c>
      <c r="L28" s="144">
        <v>-3.5047500707791999</v>
      </c>
      <c r="M28" s="144">
        <v>-13.0139365531096</v>
      </c>
      <c r="N28" s="144">
        <v>-8.8253948119490104</v>
      </c>
      <c r="O28" s="144">
        <v>-8.83575254784847</v>
      </c>
      <c r="P28" s="119"/>
      <c r="Q28" s="145">
        <f t="shared" si="2"/>
        <v>11.2988446563953</v>
      </c>
      <c r="R28" s="145">
        <f t="shared" si="2"/>
        <v>7.1677412943949008</v>
      </c>
      <c r="S28" s="145">
        <f t="shared" si="2"/>
        <v>-9.4806848790023501</v>
      </c>
      <c r="T28" s="145">
        <f t="shared" si="2"/>
        <v>8.4310473066764704</v>
      </c>
      <c r="U28" s="145">
        <f t="shared" si="2"/>
        <v>13.644722741624609</v>
      </c>
      <c r="V28" s="145">
        <f t="shared" si="2"/>
        <v>11.966926028104734</v>
      </c>
      <c r="W28" s="145">
        <f t="shared" si="2"/>
        <v>14.3199058199368</v>
      </c>
      <c r="X28" s="145">
        <f t="shared" si="2"/>
        <v>20.17730756387893</v>
      </c>
      <c r="Y28" s="146">
        <f t="shared" si="3"/>
        <v>10.714327660517501</v>
      </c>
      <c r="Z28" s="147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52</v>
      </c>
      <c r="B29" s="144" cm="1">
        <f t="array" ref="B29:O29">_xll.FDSR(A29,"FF_OPER_MGN(QTR_R,0,-13Q,FQ)")</f>
        <v>37.606172599364598</v>
      </c>
      <c r="C29" s="144">
        <v>29.955782058007902</v>
      </c>
      <c r="D29" s="144">
        <v>30.9892729439809</v>
      </c>
      <c r="E29" s="144">
        <v>27.399723374827101</v>
      </c>
      <c r="F29" s="144">
        <v>34.531876642234799</v>
      </c>
      <c r="G29" s="144">
        <v>24.281072298943901</v>
      </c>
      <c r="H29" s="144">
        <v>35.347178518984698</v>
      </c>
      <c r="I29" s="144">
        <v>32.6129101744812</v>
      </c>
      <c r="J29" s="144">
        <v>34.273350162279101</v>
      </c>
      <c r="K29" s="144">
        <v>47.222903885480598</v>
      </c>
      <c r="L29" s="144">
        <v>40.2552741220819</v>
      </c>
      <c r="M29" s="144">
        <v>39.353227113151497</v>
      </c>
      <c r="N29" s="144">
        <v>38.490022629088699</v>
      </c>
      <c r="O29" s="144">
        <v>37.088196188506402</v>
      </c>
      <c r="P29" s="119"/>
      <c r="Q29" s="145">
        <f t="shared" si="2"/>
        <v>3.0742959571297988</v>
      </c>
      <c r="R29" s="145">
        <f t="shared" si="2"/>
        <v>5.674709759064001</v>
      </c>
      <c r="S29" s="145">
        <f t="shared" si="2"/>
        <v>-4.357905575003798</v>
      </c>
      <c r="T29" s="145">
        <f t="shared" si="2"/>
        <v>-5.2131867996540997</v>
      </c>
      <c r="U29" s="145">
        <f t="shared" si="2"/>
        <v>0.25852647995569811</v>
      </c>
      <c r="V29" s="145">
        <f t="shared" si="2"/>
        <v>-22.941831586536697</v>
      </c>
      <c r="W29" s="145">
        <f t="shared" si="2"/>
        <v>-4.9080956030972018</v>
      </c>
      <c r="X29" s="145">
        <f t="shared" si="2"/>
        <v>-6.740316938670297</v>
      </c>
      <c r="Y29" s="146">
        <f t="shared" si="3"/>
        <v>-4.2166724668095981</v>
      </c>
      <c r="Z29" s="147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53</v>
      </c>
      <c r="B30" s="144" cm="1">
        <f t="array" ref="B30:O30">_xll.FDSR(A30,"FF_OPER_MGN(QTR_R,0,-13Q,FQ)")</f>
        <v>14.067724064412999</v>
      </c>
      <c r="C30" s="144">
        <v>12.074652998046099</v>
      </c>
      <c r="D30" s="144">
        <v>16.9121269016327</v>
      </c>
      <c r="E30" s="144">
        <v>14.543155900770801</v>
      </c>
      <c r="F30" s="144">
        <v>14.795918367346999</v>
      </c>
      <c r="G30" s="144">
        <v>6.6546778802383297</v>
      </c>
      <c r="H30" s="144">
        <v>11.907523775869199</v>
      </c>
      <c r="I30" s="144">
        <v>14.9401663775079</v>
      </c>
      <c r="J30" s="144">
        <v>19.013392780881102</v>
      </c>
      <c r="K30" s="144">
        <v>7.3198847262248004</v>
      </c>
      <c r="L30" s="144">
        <v>15.2347470898788</v>
      </c>
      <c r="M30" s="144">
        <v>12.1331621423331</v>
      </c>
      <c r="N30" s="144">
        <v>12.1344652282844</v>
      </c>
      <c r="O30" s="144">
        <v>8.1925195538392295</v>
      </c>
      <c r="P30" s="119"/>
      <c r="Q30" s="145">
        <f t="shared" si="2"/>
        <v>-0.72819430293399989</v>
      </c>
      <c r="R30" s="145">
        <f t="shared" si="2"/>
        <v>5.4199751178077697</v>
      </c>
      <c r="S30" s="145">
        <f t="shared" si="2"/>
        <v>5.0046031257635004</v>
      </c>
      <c r="T30" s="145">
        <f t="shared" si="2"/>
        <v>-0.39701047673709944</v>
      </c>
      <c r="U30" s="145">
        <f t="shared" si="2"/>
        <v>-4.2174744135341022</v>
      </c>
      <c r="V30" s="145">
        <f t="shared" si="2"/>
        <v>-0.66520684598647062</v>
      </c>
      <c r="W30" s="145">
        <f t="shared" si="2"/>
        <v>-3.3272233140096006</v>
      </c>
      <c r="X30" s="145">
        <f t="shared" si="2"/>
        <v>2.8070042351747997</v>
      </c>
      <c r="Y30" s="146">
        <f t="shared" si="3"/>
        <v>6.8789275525967017</v>
      </c>
      <c r="Z30" s="147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54</v>
      </c>
      <c r="B31" s="144" cm="1">
        <f t="array" ref="B31:O31">_xll.FDSR(A31,"FF_OPER_MGN(QTR_R,0,-13Q,FQ)")</f>
        <v>15.551819382730899</v>
      </c>
      <c r="C31" s="144">
        <v>16.945263847918699</v>
      </c>
      <c r="D31" s="144">
        <v>14.9636632446952</v>
      </c>
      <c r="E31" s="144">
        <v>14.232137333745699</v>
      </c>
      <c r="F31" s="144">
        <v>15.2892976924467</v>
      </c>
      <c r="G31" s="144">
        <v>14.9006823658048</v>
      </c>
      <c r="H31" s="144">
        <v>9.4050978811091692</v>
      </c>
      <c r="I31" s="144">
        <v>16.928439071737401</v>
      </c>
      <c r="J31" s="144">
        <v>18.922057517590002</v>
      </c>
      <c r="K31" s="144">
        <v>21.8191327500951</v>
      </c>
      <c r="L31" s="144">
        <v>22.299369806480399</v>
      </c>
      <c r="M31" s="144">
        <v>29.62464684515</v>
      </c>
      <c r="N31" s="144">
        <v>28.224420425466899</v>
      </c>
      <c r="O31" s="144">
        <v>31.7912171039535</v>
      </c>
      <c r="P31" s="119"/>
      <c r="Q31" s="145">
        <f t="shared" si="2"/>
        <v>0.26252169028419914</v>
      </c>
      <c r="R31" s="145">
        <f t="shared" si="2"/>
        <v>2.0445814821138999</v>
      </c>
      <c r="S31" s="145">
        <f t="shared" si="2"/>
        <v>5.5585653635860304</v>
      </c>
      <c r="T31" s="145">
        <f t="shared" si="2"/>
        <v>-2.6963017379917016</v>
      </c>
      <c r="U31" s="145">
        <f t="shared" si="2"/>
        <v>-3.6327598251433013</v>
      </c>
      <c r="V31" s="145">
        <f t="shared" si="2"/>
        <v>-6.9184503842903009</v>
      </c>
      <c r="W31" s="145">
        <f t="shared" si="2"/>
        <v>-12.89427192537123</v>
      </c>
      <c r="X31" s="145">
        <f t="shared" si="2"/>
        <v>-12.696207773412599</v>
      </c>
      <c r="Y31" s="146">
        <f t="shared" si="3"/>
        <v>-9.3023629078768977</v>
      </c>
      <c r="Z31" s="147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55</v>
      </c>
      <c r="B32" s="144" cm="1">
        <f t="array" ref="B32:O32">_xll.FDSR(A32,"FF_OPER_MGN(QTR_R,0,-13Q,FQ)")</f>
        <v>21.039781703288799</v>
      </c>
      <c r="C32" s="144">
        <v>23.144215210355998</v>
      </c>
      <c r="D32" s="144">
        <v>25.6832099442464</v>
      </c>
      <c r="E32" s="144">
        <v>26.526199567557601</v>
      </c>
      <c r="F32" s="144">
        <v>17.874537307617398</v>
      </c>
      <c r="G32" s="144">
        <v>22.847239415697</v>
      </c>
      <c r="H32" s="144">
        <v>26.752483559535499</v>
      </c>
      <c r="I32" s="144">
        <v>26.688308719308701</v>
      </c>
      <c r="J32" s="144">
        <v>19.714883471999201</v>
      </c>
      <c r="K32" s="144">
        <v>20.978672513454299</v>
      </c>
      <c r="L32" s="144">
        <v>22.5773841043662</v>
      </c>
      <c r="M32" s="144">
        <v>24.6700950902387</v>
      </c>
      <c r="N32" s="144">
        <v>17.8170637970792</v>
      </c>
      <c r="O32" s="144">
        <v>20.7729219338527</v>
      </c>
      <c r="P32" s="119"/>
      <c r="Q32" s="145">
        <f t="shared" si="2"/>
        <v>3.1652443956714009</v>
      </c>
      <c r="R32" s="145">
        <f t="shared" si="2"/>
        <v>0.29697579465899793</v>
      </c>
      <c r="S32" s="145">
        <f t="shared" si="2"/>
        <v>-1.0692736152890987</v>
      </c>
      <c r="T32" s="145">
        <f t="shared" si="2"/>
        <v>-0.16210915175109974</v>
      </c>
      <c r="U32" s="145">
        <f t="shared" si="2"/>
        <v>-1.8403461643818027</v>
      </c>
      <c r="V32" s="145">
        <f t="shared" si="2"/>
        <v>1.8685669022427014</v>
      </c>
      <c r="W32" s="145">
        <f t="shared" si="2"/>
        <v>4.175099455169299</v>
      </c>
      <c r="X32" s="145">
        <f t="shared" si="2"/>
        <v>2.0182136290700008</v>
      </c>
      <c r="Y32" s="146">
        <f t="shared" si="3"/>
        <v>1.8978196749200009</v>
      </c>
      <c r="Z32" s="147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56</v>
      </c>
      <c r="B33" s="144" cm="1">
        <f t="array" ref="B33:O33">_xll.FDSR(A33,"FF_OPER_MGN(QTR_R,0,-13Q,FQ)")</f>
        <v>6.2575639883085596</v>
      </c>
      <c r="C33" s="144">
        <v>8.4447289904134202</v>
      </c>
      <c r="D33" s="144">
        <v>8.5668970747966302</v>
      </c>
      <c r="E33" s="144">
        <v>11.597312477743801</v>
      </c>
      <c r="F33" s="144">
        <v>14.099934409189</v>
      </c>
      <c r="G33" s="144">
        <v>9.1857370419528301</v>
      </c>
      <c r="H33" s="144">
        <v>4.1674824193554096</v>
      </c>
      <c r="I33" s="144">
        <v>3.5965143770789001</v>
      </c>
      <c r="J33" s="144">
        <v>1.1136023073072301</v>
      </c>
      <c r="K33" s="144">
        <v>1.0038532837153</v>
      </c>
      <c r="L33" s="144">
        <v>6.1110579323014402</v>
      </c>
      <c r="M33" s="144">
        <v>14.1230707637551</v>
      </c>
      <c r="N33" s="144">
        <v>18.2590730508226</v>
      </c>
      <c r="O33" s="144">
        <v>18.1546567796881</v>
      </c>
      <c r="P33" s="119"/>
      <c r="Q33" s="145">
        <f t="shared" si="2"/>
        <v>-7.8423704208804406</v>
      </c>
      <c r="R33" s="145">
        <f t="shared" si="2"/>
        <v>-0.74100805153940996</v>
      </c>
      <c r="S33" s="145">
        <f t="shared" si="2"/>
        <v>4.3994146554412206</v>
      </c>
      <c r="T33" s="145">
        <f t="shared" si="2"/>
        <v>8.0007981006649</v>
      </c>
      <c r="U33" s="145">
        <f t="shared" si="2"/>
        <v>12.98633210188177</v>
      </c>
      <c r="V33" s="145">
        <f t="shared" si="2"/>
        <v>8.1818837582375306</v>
      </c>
      <c r="W33" s="145">
        <f t="shared" si="2"/>
        <v>-1.9435755129460306</v>
      </c>
      <c r="X33" s="145">
        <f t="shared" si="2"/>
        <v>-10.5265563866762</v>
      </c>
      <c r="Y33" s="146">
        <f t="shared" si="3"/>
        <v>-17.145470743515371</v>
      </c>
      <c r="Z33" s="147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57</v>
      </c>
      <c r="B34" s="144" cm="1">
        <f t="array" ref="B34:O34">_xll.FDSR(A34,"FF_OPER_MGN(QTR_R,0,-13Q,FQ)")</f>
        <v>25.283319453998999</v>
      </c>
      <c r="C34" s="144">
        <v>25.211699629092401</v>
      </c>
      <c r="D34" s="144">
        <v>29.318409100379299</v>
      </c>
      <c r="E34" s="144">
        <v>28.095230798306201</v>
      </c>
      <c r="F34" s="144">
        <v>23.1897506063811</v>
      </c>
      <c r="G34" s="144">
        <v>24.178967954321902</v>
      </c>
      <c r="H34" s="144">
        <v>27.8094086295946</v>
      </c>
      <c r="I34" s="144">
        <v>27.507031526878102</v>
      </c>
      <c r="J34" s="144">
        <v>23.6504554242272</v>
      </c>
      <c r="K34" s="144">
        <v>26.606032173610298</v>
      </c>
      <c r="L34" s="144">
        <v>27.4899360118884</v>
      </c>
      <c r="M34" s="144">
        <v>30.892625003747199</v>
      </c>
      <c r="N34" s="144">
        <v>26.9235120911992</v>
      </c>
      <c r="O34" s="144">
        <v>30.75491856096</v>
      </c>
      <c r="P34" s="119"/>
      <c r="Q34" s="145">
        <f t="shared" si="2"/>
        <v>2.0935688476178989</v>
      </c>
      <c r="R34" s="145">
        <f t="shared" si="2"/>
        <v>1.0327316747704991</v>
      </c>
      <c r="S34" s="145">
        <f t="shared" si="2"/>
        <v>1.5090004707846987</v>
      </c>
      <c r="T34" s="145">
        <f t="shared" si="2"/>
        <v>0.58819927142809902</v>
      </c>
      <c r="U34" s="145">
        <f t="shared" si="2"/>
        <v>-0.46070481784609996</v>
      </c>
      <c r="V34" s="145">
        <f t="shared" si="2"/>
        <v>-2.4270642192883969</v>
      </c>
      <c r="W34" s="145">
        <f t="shared" si="2"/>
        <v>0.31947261770620017</v>
      </c>
      <c r="X34" s="145">
        <f t="shared" si="2"/>
        <v>-3.3855934768690972</v>
      </c>
      <c r="Y34" s="146">
        <f t="shared" si="3"/>
        <v>-3.2730566669719998</v>
      </c>
      <c r="Z34" s="147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2">
        <v>16.011987999999999</v>
      </c>
      <c r="K3" s="22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2">
        <v>28.943982999999999</v>
      </c>
      <c r="K4" s="22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2">
        <v>22.330909999999999</v>
      </c>
      <c r="K5" s="22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2">
        <v>12.071731</v>
      </c>
      <c r="K6" s="22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2">
        <v>8.3004940000000005</v>
      </c>
      <c r="K7" s="22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7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74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15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7">_xll.FDS($B$1,"JULIAN(FE_VALUATION(ROE,MEAN,LTMA,,-5AY,0,AY,'').dates)")</f>
        <v>44090</v>
      </c>
      <c r="B2" s="16" cm="1">
        <f t="array" ref="B2">_xll.FDSB(B$1,"SUM(FF_EPS(QTR_R,-20CQ,-23CQ))")</f>
        <v>0.1115</v>
      </c>
      <c r="C2" s="16" cm="1">
        <f t="array" ref="C2">_xll.FDSB(C$1,"SUM(FF_EPS(QTR_R,-20CQ,-23CQ))")</f>
        <v>5.7598000000000003</v>
      </c>
      <c r="D2" s="16" cm="1">
        <f t="array" ref="D2">_xll.FDSB(D$1,"SUM(FF_EPS(QTR_R,-20CQ,-23CQ))")</f>
        <v>3.2892999999999999</v>
      </c>
      <c r="E2" s="16" cm="1">
        <f t="array" ref="E2">_xll.FDSB(E$1,"SUM(FF_EPS(QTR_R,-20CQ,-23CQ))")</f>
        <v>2.2738999999999998</v>
      </c>
      <c r="F2" s="16" cm="1">
        <f t="array" ref="F2">_xll.FDSB(F$1,"SUM(FF_EPS(QTR_R,-20CQ,-23CQ))")</f>
        <v>1.3008</v>
      </c>
      <c r="G2" s="16" cm="1">
        <f t="array" ref="G2">_xll.FDSB(G$1,"SUM(FF_EPS(QTR_R,-20CQ,-23CQ))")</f>
        <v>0.3876</v>
      </c>
      <c r="H2" s="16" cm="1">
        <f t="array" ref="H2">_xll.FDSB(H$1,"SUM(FF_EPS(QTR_R,-20CQ,-23CQ))")</f>
        <v>8.1867999999999999</v>
      </c>
      <c r="I2" s="16" cm="1">
        <f t="array" ref="I2">_xll.FDSB(I$1,"SUM(FF_EPS(QTR_R,-20CQ,-23CQ))")</f>
        <v>1.0073000000000001</v>
      </c>
      <c r="J2" s="16" cm="1">
        <f t="array" ref="J2">_xll.FDSB(J$1,"SUM(FF_EPS(QTR_R,-20CQ,-23CQ))")</f>
        <v>0.12809999999999999</v>
      </c>
      <c r="K2" s="16" cm="1">
        <f t="array" ref="K2">_xll.FDSB(K$1,"SUM(FF_EPS(QTR_R,-20CQ,-23CQ))")</f>
        <v>17.543700000000001</v>
      </c>
      <c r="L2" s="16" cm="1">
        <f t="array" ref="L2">_xll.FDSB(L$1,"SUM(FF_EPS(QTR_R,-20CQ,-23CQ))")</f>
        <v>9.1265999999999998</v>
      </c>
      <c r="M2" s="16" cm="1">
        <f t="array" ref="M2">_xll.FDSB(M$1,"SUM(FF_EPS(QTR_R,-20CQ,-23CQ))")</f>
        <v>2.4651999999999998</v>
      </c>
      <c r="N2" s="16" cm="1">
        <f t="array" ref="N2">_xll.FDSB(N$1,"SUM(FF_EPS(QTR_R,-20CQ,-23CQ))")</f>
        <v>7.4214000000000002</v>
      </c>
      <c r="O2" s="16" cm="1">
        <f t="array" ref="O2">_xll.FDSB(O$1,"SUM(FF_EPS(QTR_R,-20CQ,-23CQ))")</f>
        <v>1.3333999999999999</v>
      </c>
      <c r="P2" s="16" cm="1">
        <f t="array" ref="P2">_xll.FDSB(P$1,"SUM(FF_EPS(QTR_R,-20CQ,-23CQ))")</f>
        <v>12.144399999999999</v>
      </c>
      <c r="Q2" s="16" cm="1">
        <f t="array" ref="Q2">_xll.FDSB(Q$1,"SUM(FF_EPS(QTR_R,-20CQ,-23CQ))")</f>
        <v>6.1481000000000003</v>
      </c>
      <c r="R2" s="16" cm="1">
        <f t="array" ref="R2">_xll.FDSB(R$1,"SUM(FF_EPS(QTR_R,-20CQ,-23CQ))")</f>
        <v>5.1227999999999998</v>
      </c>
      <c r="S2" s="16" cm="1">
        <f t="array" ref="S2">_xll.FDSB(S$1,"SUM(FF_EPS(QTR_R,-20CQ,-23CQ))")</f>
        <v>7.2266000000000004</v>
      </c>
      <c r="T2" s="16" cm="1">
        <f t="array" ref="T2">_xll.FDSB(T$1,"SUM(FF_EPS(QTR_R,-20CQ,-23CQ))")</f>
        <v>5.9271000000000003</v>
      </c>
      <c r="U2" s="16" cm="1">
        <f t="array" ref="U2">_xll.FDSB(U$1,"SUM(FF_EPS(QTR_R,-20CQ,-23CQ))")</f>
        <v>1.6793</v>
      </c>
      <c r="V2" s="16" cm="1">
        <f t="array" ref="V2">_xll.FDSB(V$1,"SUM(FF_EPS(QTR_R,-20CQ,-23CQ))")</f>
        <v>5.6894</v>
      </c>
      <c r="W2" s="16" cm="1">
        <f t="array" ref="W2">_xll.FDSB(W$1,"SUM(FF_EPS(QTR_R,-20CQ,-23CQ))")</f>
        <v>6.4744999999999999</v>
      </c>
      <c r="X2" s="16" cm="1">
        <f t="array" ref="X2">_xll.FDSB(X$1,"SUM(FF_EPS(QTR_R,-20CQ,-23CQ))")</f>
        <v>6.8959000000000001</v>
      </c>
      <c r="Y2" s="16" cm="1">
        <f t="array" ref="Y2">_xll.FDSB(Y$1,"SUM(FF_EPS(QTR_R,-20CQ,-23CQ))")</f>
        <v>-0.26869999999999999</v>
      </c>
      <c r="Z2" s="16" cm="1">
        <f t="array" ref="Z2">_xll.FDSB(Z$1,"SUM(FF_EPS(QTR_R,-20CQ,-23CQ))")</f>
        <v>4.7008999999999999</v>
      </c>
      <c r="AA2" s="16" cm="1">
        <f t="array" ref="AA2">_xll.FDSB(AA$1,"SUM(FF_EPS(QTR_R,-20CQ,-23CQ))")</f>
        <v>9.2268000000000008</v>
      </c>
      <c r="AB2" s="16" cm="1">
        <f t="array" ref="AB2">_xll.FDSB(AB$1,"SUM(FF_EPS(QTR_R,-20CQ,-23CQ))")</f>
        <v>2.0809000000000002</v>
      </c>
      <c r="AC2" s="16" cm="1">
        <f t="array" ref="AC2">_xll.FDSB(AC$1,"SUM(FF_EPS(QTR_R,-20CQ,-23CQ))")</f>
        <v>4.9612999999999996</v>
      </c>
      <c r="AD2" s="16" cm="1">
        <f t="array" ref="AD2">_xll.FDSB(AD$1,"SUM(FF_EPS(QTR_R,-20CQ,-23CQ))")</f>
        <v>3196.3272999999999</v>
      </c>
      <c r="AE2" s="16" cm="1">
        <f t="array" ref="AE2">_xll.FDSB(AE$1,"SUM(FF_EPS(QTR_R,-20CQ,-23CQ))")</f>
        <v>0.91220000000000001</v>
      </c>
    </row>
    <row r="3" spans="1:31" x14ac:dyDescent="0.3">
      <c r="A3" s="2">
        <v>44455</v>
      </c>
      <c r="B3" s="16" cm="1">
        <f t="array" ref="B3">_xll.FDSB(B$1,"SUM(FF_EPS(QTR_R,-16CQ,-19CQ))")</f>
        <v>0.18629999999999999</v>
      </c>
      <c r="C3" s="16" cm="1">
        <f t="array" ref="C3">_xll.FDSB(C$1,"SUM(FF_EPS(QTR_R,-16CQ,-19CQ))")</f>
        <v>8.0550999999999995</v>
      </c>
      <c r="D3" s="16" cm="1">
        <f t="array" ref="D3">_xll.FDSB(D$1,"SUM(FF_EPS(QTR_R,-16CQ,-19CQ))")</f>
        <v>5.1060999999999996</v>
      </c>
      <c r="E3" s="16" cm="1">
        <f t="array" ref="E3">_xll.FDSB(E$1,"SUM(FF_EPS(QTR_R,-16CQ,-19CQ))")</f>
        <v>4.6120000000000001</v>
      </c>
      <c r="F3" s="16" cm="1">
        <f t="array" ref="F3">_xll.FDSB(F$1,"SUM(FF_EPS(QTR_R,-16CQ,-19CQ))")</f>
        <v>2.8690000000000002</v>
      </c>
      <c r="G3" s="16" cm="1">
        <f t="array" ref="G3">_xll.FDSB(G$1,"SUM(FF_EPS(QTR_R,-16CQ,-19CQ))")</f>
        <v>0.9284</v>
      </c>
      <c r="H3" s="16" cm="1">
        <f t="array" ref="H3">_xll.FDSB(H$1,"SUM(FF_EPS(QTR_R,-16CQ,-19CQ))")</f>
        <v>13.504</v>
      </c>
      <c r="I3" s="16" cm="1">
        <f t="array" ref="I3">_xll.FDSB(I$1,"SUM(FF_EPS(QTR_R,-16CQ,-19CQ))")</f>
        <v>1.0978000000000001</v>
      </c>
      <c r="J3" s="16" cm="1">
        <f t="array" ref="J3">_xll.FDSB(J$1,"SUM(FF_EPS(QTR_R,-16CQ,-19CQ))")</f>
        <v>0.63980000000000004</v>
      </c>
      <c r="K3" s="16" cm="1">
        <f t="array" ref="K3">_xll.FDSB(K$1,"SUM(FF_EPS(QTR_R,-16CQ,-19CQ))")</f>
        <v>21.369700000000002</v>
      </c>
      <c r="L3" s="16" cm="1">
        <f t="array" ref="L3">_xll.FDSB(L$1,"SUM(FF_EPS(QTR_R,-16CQ,-19CQ))")</f>
        <v>45.423099999999998</v>
      </c>
      <c r="M3" s="16" cm="1">
        <f t="array" ref="M3">_xll.FDSB(M$1,"SUM(FF_EPS(QTR_R,-16CQ,-19CQ))")</f>
        <v>3.8491</v>
      </c>
      <c r="N3" s="16" cm="1">
        <f t="array" ref="N3">_xll.FDSB(N$1,"SUM(FF_EPS(QTR_R,-16CQ,-19CQ))")</f>
        <v>14.994300000000001</v>
      </c>
      <c r="O3" s="16" cm="1">
        <f t="array" ref="O3">_xll.FDSB(O$1,"SUM(FF_EPS(QTR_R,-16CQ,-19CQ))")</f>
        <v>0.67589999999999995</v>
      </c>
      <c r="P3" s="16" cm="1">
        <f t="array" ref="P3">_xll.FDSB(P$1,"SUM(FF_EPS(QTR_R,-16CQ,-19CQ))")</f>
        <v>23.2348</v>
      </c>
      <c r="Q3" s="16" cm="1">
        <f t="array" ref="Q3">_xll.FDSB(Q$1,"SUM(FF_EPS(QTR_R,-16CQ,-19CQ))")</f>
        <v>6.6578999999999997</v>
      </c>
      <c r="R3" s="16" cm="1">
        <f t="array" ref="R3">_xll.FDSB(R$1,"SUM(FF_EPS(QTR_R,-16CQ,-19CQ))")</f>
        <v>4.8110999999999997</v>
      </c>
      <c r="S3" s="16" cm="1">
        <f t="array" ref="S3">_xll.FDSB(S$1,"SUM(FF_EPS(QTR_R,-16CQ,-19CQ))")</f>
        <v>7.1989000000000001</v>
      </c>
      <c r="T3" s="16" cm="1">
        <f t="array" ref="T3">_xll.FDSB(T$1,"SUM(FF_EPS(QTR_R,-16CQ,-19CQ))")</f>
        <v>9.6453000000000007</v>
      </c>
      <c r="U3" s="16" cm="1">
        <f t="array" ref="U3">_xll.FDSB(U$1,"SUM(FF_EPS(QTR_R,-16CQ,-19CQ))")</f>
        <v>-3.1214</v>
      </c>
      <c r="V3" s="16" cm="1">
        <f t="array" ref="V3">_xll.FDSB(V$1,"SUM(FF_EPS(QTR_R,-16CQ,-19CQ))")</f>
        <v>6.6509999999999998</v>
      </c>
      <c r="W3" s="16" cm="1">
        <f t="array" ref="W3">_xll.FDSB(W$1,"SUM(FF_EPS(QTR_R,-16CQ,-19CQ))")</f>
        <v>7.8901000000000003</v>
      </c>
      <c r="X3" s="16" cm="1">
        <f t="array" ref="X3">_xll.FDSB(X$1,"SUM(FF_EPS(QTR_R,-16CQ,-19CQ))")</f>
        <v>9.6898</v>
      </c>
      <c r="Y3" s="16" cm="1">
        <f t="array" ref="Y3">_xll.FDSB(Y$1,"SUM(FF_EPS(QTR_R,-16CQ,-19CQ))")</f>
        <v>-0.71789999999999998</v>
      </c>
      <c r="Z3" s="16" cm="1">
        <f t="array" ref="Z3">_xll.FDSB(Z$1,"SUM(FF_EPS(QTR_R,-16CQ,-19CQ))")</f>
        <v>3.7126000000000001</v>
      </c>
      <c r="AA3" s="16" cm="1">
        <f t="array" ref="AA3">_xll.FDSB(AA$1,"SUM(FF_EPS(QTR_R,-16CQ,-19CQ))")</f>
        <v>7.9770000000000003</v>
      </c>
      <c r="AB3" s="16" cm="1">
        <f t="array" ref="AB3">_xll.FDSB(AB$1,"SUM(FF_EPS(QTR_R,-16CQ,-19CQ))")</f>
        <v>2.9946000000000002</v>
      </c>
      <c r="AC3" s="16" cm="1">
        <f t="array" ref="AC3">_xll.FDSB(AC$1,"SUM(FF_EPS(QTR_R,-16CQ,-19CQ))")</f>
        <v>5.4942000000000002</v>
      </c>
      <c r="AD3" s="16" cm="1">
        <f t="array" ref="AD3">_xll.FDSB(AD$1,"SUM(FF_EPS(QTR_R,-16CQ,-19CQ))")</f>
        <v>4748.6106</v>
      </c>
      <c r="AE3" s="16" cm="1">
        <f t="array" ref="AE3">_xll.FDSB(AE$1,"SUM(FF_EPS(QTR_R,-16CQ,-19CQ))")</f>
        <v>1.0876999999999999</v>
      </c>
    </row>
    <row r="4" spans="1:31" x14ac:dyDescent="0.3">
      <c r="A4" s="2">
        <v>44820</v>
      </c>
      <c r="B4" s="16" cm="1">
        <f t="array" ref="B4">_xll.FDSB(B$1,"SUM(FF_EPS(QTR_R,-12CQ,-15CQ))")</f>
        <v>0.27889999999999998</v>
      </c>
      <c r="C4" s="16" cm="1">
        <f t="array" ref="C4">_xll.FDSB(C$1,"SUM(FF_EPS(QTR_R,-12CQ,-15CQ))")</f>
        <v>9.6440999999999999</v>
      </c>
      <c r="D4" s="16" cm="1">
        <f t="array" ref="D4">_xll.FDSB(D$1,"SUM(FF_EPS(QTR_R,-12CQ,-15CQ))")</f>
        <v>6.0518999999999998</v>
      </c>
      <c r="E4" s="16" cm="1">
        <f t="array" ref="E4">_xll.FDSB(E$1,"SUM(FF_EPS(QTR_R,-12CQ,-15CQ))")</f>
        <v>5.3739999999999997</v>
      </c>
      <c r="F4" s="16" cm="1">
        <f t="array" ref="F4">_xll.FDSB(F$1,"SUM(FF_EPS(QTR_R,-12CQ,-15CQ))")</f>
        <v>1.1173999999999999</v>
      </c>
      <c r="G4" s="16" cm="1">
        <f t="array" ref="G4">_xll.FDSB(G$1,"SUM(FF_EPS(QTR_R,-12CQ,-15CQ))")</f>
        <v>1.5972999999999999</v>
      </c>
      <c r="H4" s="16" cm="1">
        <f t="array" ref="H4">_xll.FDSB(H$1,"SUM(FF_EPS(QTR_R,-12CQ,-15CQ))")</f>
        <v>12.0776</v>
      </c>
      <c r="I4" s="16" cm="1">
        <f t="array" ref="I4">_xll.FDSB(I$1,"SUM(FF_EPS(QTR_R,-12CQ,-15CQ))")</f>
        <v>2.2383999999999999</v>
      </c>
      <c r="J4" s="16" cm="1">
        <f t="array" ref="J4">_xll.FDSB(J$1,"SUM(FF_EPS(QTR_R,-12CQ,-15CQ))")</f>
        <v>2.7675000000000001</v>
      </c>
      <c r="K4" s="16" cm="1">
        <f t="array" ref="K4">_xll.FDSB(K$1,"SUM(FF_EPS(QTR_R,-12CQ,-15CQ))")</f>
        <v>29.396699999999999</v>
      </c>
      <c r="L4" s="16" cm="1">
        <f t="array" ref="L4">_xll.FDSB(L$1,"SUM(FF_EPS(QTR_R,-12CQ,-15CQ))")</f>
        <v>5.1285999999999996</v>
      </c>
      <c r="M4" s="16" cm="1">
        <f t="array" ref="M4">_xll.FDSB(M$1,"SUM(FF_EPS(QTR_R,-12CQ,-15CQ))")</f>
        <v>1.5421</v>
      </c>
      <c r="N4" s="16" cm="1">
        <f t="array" ref="N4">_xll.FDSB(N$1,"SUM(FF_EPS(QTR_R,-12CQ,-15CQ))")</f>
        <v>12.4602</v>
      </c>
      <c r="O4" s="16" cm="1">
        <f t="array" ref="O4">_xll.FDSB(O$1,"SUM(FF_EPS(QTR_R,-12CQ,-15CQ))")</f>
        <v>1.0444</v>
      </c>
      <c r="P4" s="16" cm="1">
        <f t="array" ref="P4">_xll.FDSB(P$1,"SUM(FF_EPS(QTR_R,-12CQ,-15CQ))")</f>
        <v>22.446200000000001</v>
      </c>
      <c r="Q4" s="16" cm="1">
        <f t="array" ref="Q4">_xll.FDSB(Q$1,"SUM(FF_EPS(QTR_R,-12CQ,-15CQ))")</f>
        <v>6.2708000000000004</v>
      </c>
      <c r="R4" s="16" cm="1">
        <f t="array" ref="R4">_xll.FDSB(R$1,"SUM(FF_EPS(QTR_R,-12CQ,-15CQ))")</f>
        <v>6.6344000000000003</v>
      </c>
      <c r="S4" s="16" cm="1">
        <f t="array" ref="S4">_xll.FDSB(S$1,"SUM(FF_EPS(QTR_R,-12CQ,-15CQ))")</f>
        <v>9.8689</v>
      </c>
      <c r="T4" s="16" cm="1">
        <f t="array" ref="T4">_xll.FDSB(T$1,"SUM(FF_EPS(QTR_R,-12CQ,-15CQ))")</f>
        <v>11.2454</v>
      </c>
      <c r="U4" s="16" cm="1">
        <f t="array" ref="U4">_xll.FDSB(U$1,"SUM(FF_EPS(QTR_R,-12CQ,-15CQ))")</f>
        <v>9.1548999999999996</v>
      </c>
      <c r="V4" s="16" cm="1">
        <f t="array" ref="V4">_xll.FDSB(V$1,"SUM(FF_EPS(QTR_R,-12CQ,-15CQ))")</f>
        <v>6.8799000000000001</v>
      </c>
      <c r="W4" s="16" cm="1">
        <f t="array" ref="W4">_xll.FDSB(W$1,"SUM(FF_EPS(QTR_R,-12CQ,-15CQ))")</f>
        <v>9.6555999999999997</v>
      </c>
      <c r="X4" s="16" cm="1">
        <f t="array" ref="X4">_xll.FDSB(X$1,"SUM(FF_EPS(QTR_R,-12CQ,-15CQ))")</f>
        <v>11.226900000000001</v>
      </c>
      <c r="Y4" s="16" cm="1">
        <f t="array" ref="Y4">_xll.FDSB(Y$1,"SUM(FF_EPS(QTR_R,-12CQ,-15CQ))")</f>
        <v>-0.26669999999999999</v>
      </c>
      <c r="Z4" s="16" cm="1">
        <f t="array" ref="Z4">_xll.FDSB(Z$1,"SUM(FF_EPS(QTR_R,-12CQ,-15CQ))")</f>
        <v>7.0667999999999997</v>
      </c>
      <c r="AA4" s="16" cm="1">
        <f t="array" ref="AA4">_xll.FDSB(AA$1,"SUM(FF_EPS(QTR_R,-12CQ,-15CQ))")</f>
        <v>2.2023000000000001</v>
      </c>
      <c r="AB4" s="16" cm="1">
        <f t="array" ref="AB4">_xll.FDSB(AB$1,"SUM(FF_EPS(QTR_R,-12CQ,-15CQ))")</f>
        <v>3.2018</v>
      </c>
      <c r="AC4" s="16" cm="1">
        <f t="array" ref="AC4">_xll.FDSB(AC$1,"SUM(FF_EPS(QTR_R,-12CQ,-15CQ))")</f>
        <v>5.8022</v>
      </c>
      <c r="AD4" s="16" cm="1">
        <f t="array" ref="AD4">_xll.FDSB(AD$1,"SUM(FF_EPS(QTR_R,-12CQ,-15CQ))")</f>
        <v>6592.9803000000002</v>
      </c>
      <c r="AE4" s="16" cm="1">
        <f t="array" ref="AE4">_xll.FDSB(AE$1,"SUM(FF_EPS(QTR_R,-12CQ,-15CQ))")</f>
        <v>1.2103999999999999</v>
      </c>
    </row>
    <row r="5" spans="1:31" x14ac:dyDescent="0.3">
      <c r="A5" s="2">
        <v>45184</v>
      </c>
      <c r="B5" s="16" cm="1">
        <f t="array" ref="B5">_xll.FDSB(B$1,"SUM(FF_EPS(QTR_R,-8CQ,-11CQ))")</f>
        <v>0.1663</v>
      </c>
      <c r="C5" s="16" cm="1">
        <f t="array" ref="C5">_xll.FDSB(C$1,"SUM(FF_EPS(QTR_R,-8CQ,-11CQ))")</f>
        <v>9.6843000000000004</v>
      </c>
      <c r="D5" s="16" cm="1">
        <f t="array" ref="D5">_xll.FDSB(D$1,"SUM(FF_EPS(QTR_R,-8CQ,-11CQ))")</f>
        <v>5.9504999999999999</v>
      </c>
      <c r="E5" s="16" cm="1">
        <f t="array" ref="E5">_xll.FDSB(E$1,"SUM(FF_EPS(QTR_R,-8CQ,-11CQ))")</f>
        <v>4.7271999999999998</v>
      </c>
      <c r="F5" s="16" cm="1">
        <f t="array" ref="F5">_xll.FDSB(F$1,"SUM(FF_EPS(QTR_R,-8CQ,-11CQ))")</f>
        <v>1.2576000000000001</v>
      </c>
      <c r="G5" s="16" cm="1">
        <f t="array" ref="G5">_xll.FDSB(G$1,"SUM(FF_EPS(QTR_R,-8CQ,-11CQ))")</f>
        <v>2.4666999999999999</v>
      </c>
      <c r="H5" s="16" cm="1">
        <f t="array" ref="H5">_xll.FDSB(H$1,"SUM(FF_EPS(QTR_R,-8CQ,-11CQ))")</f>
        <v>8.5785</v>
      </c>
      <c r="I5" s="16" cm="1">
        <f t="array" ref="I5">_xll.FDSB(I$1,"SUM(FF_EPS(QTR_R,-8CQ,-11CQ))")</f>
        <v>2.0990000000000002</v>
      </c>
      <c r="J5" s="16" cm="1">
        <f t="array" ref="J5">_xll.FDSB(J$1,"SUM(FF_EPS(QTR_R,-8CQ,-11CQ))")</f>
        <v>3.5247999999999999</v>
      </c>
      <c r="K5" s="16" cm="1">
        <f t="array" ref="K5">_xll.FDSB(K$1,"SUM(FF_EPS(QTR_R,-8CQ,-11CQ))")</f>
        <v>37.237699999999997</v>
      </c>
      <c r="L5" s="16" cm="1">
        <f t="array" ref="L5">_xll.FDSB(L$1,"SUM(FF_EPS(QTR_R,-8CQ,-11CQ))")</f>
        <v>39.732799999999997</v>
      </c>
      <c r="M5" s="16" cm="1">
        <f t="array" ref="M5">_xll.FDSB(M$1,"SUM(FF_EPS(QTR_R,-8CQ,-11CQ))")</f>
        <v>2.504</v>
      </c>
      <c r="N5" s="16" cm="1">
        <f t="array" ref="N5">_xll.FDSB(N$1,"SUM(FF_EPS(QTR_R,-8CQ,-11CQ))")</f>
        <v>15.5467</v>
      </c>
      <c r="O5" s="16" cm="1">
        <f t="array" ref="O5">_xll.FDSB(O$1,"SUM(FF_EPS(QTR_R,-8CQ,-11CQ))")</f>
        <v>0.75780000000000003</v>
      </c>
      <c r="P5" s="16" cm="1">
        <f t="array" ref="P5">_xll.FDSB(P$1,"SUM(FF_EPS(QTR_R,-8CQ,-11CQ))")</f>
        <v>23.279599999999999</v>
      </c>
      <c r="Q5" s="16" cm="1">
        <f t="array" ref="Q5">_xll.FDSB(Q$1,"SUM(FF_EPS(QTR_R,-8CQ,-11CQ))")</f>
        <v>7.0876000000000001</v>
      </c>
      <c r="R5" s="16" cm="1">
        <f t="array" ref="R5">_xll.FDSB(R$1,"SUM(FF_EPS(QTR_R,-8CQ,-11CQ))")</f>
        <v>7.7430000000000003</v>
      </c>
      <c r="S5" s="16" cm="1">
        <f t="array" ref="S5">_xll.FDSB(S$1,"SUM(FF_EPS(QTR_R,-8CQ,-11CQ))")</f>
        <v>10.671200000000001</v>
      </c>
      <c r="T5" s="16" cm="1">
        <f t="array" ref="T5">_xll.FDSB(T$1,"SUM(FF_EPS(QTR_R,-8CQ,-11CQ))")</f>
        <v>9.4062999999999999</v>
      </c>
      <c r="U5" s="16" cm="1">
        <f t="array" ref="U5">_xll.FDSB(U$1,"SUM(FF_EPS(QTR_R,-8CQ,-11CQ))")</f>
        <v>12.503299999999999</v>
      </c>
      <c r="V5" s="16" cm="1">
        <f t="array" ref="V5">_xll.FDSB(V$1,"SUM(FF_EPS(QTR_R,-8CQ,-11CQ))")</f>
        <v>4.9363000000000001</v>
      </c>
      <c r="W5" s="16" cm="1">
        <f t="array" ref="W5">_xll.FDSB(W$1,"SUM(FF_EPS(QTR_R,-8CQ,-11CQ))")</f>
        <v>10.5677</v>
      </c>
      <c r="X5" s="16" cm="1">
        <f t="array" ref="X5">_xll.FDSB(X$1,"SUM(FF_EPS(QTR_R,-8CQ,-11CQ))")</f>
        <v>11.3674</v>
      </c>
      <c r="Y5" s="16" cm="1">
        <f t="array" ref="Y5">_xll.FDSB(Y$1,"SUM(FF_EPS(QTR_R,-8CQ,-11CQ))")</f>
        <v>-2.58E-2</v>
      </c>
      <c r="Z5" s="16" cm="1">
        <f t="array" ref="Z5">_xll.FDSB(Z$1,"SUM(FF_EPS(QTR_R,-8CQ,-11CQ))")</f>
        <v>4.8693</v>
      </c>
      <c r="AA5" s="16" cm="1">
        <f t="array" ref="AA5">_xll.FDSB(AA$1,"SUM(FF_EPS(QTR_R,-8CQ,-11CQ))")</f>
        <v>4.5358999999999998</v>
      </c>
      <c r="AB5" s="16" cm="1">
        <f t="array" ref="AB5">_xll.FDSB(AB$1,"SUM(FF_EPS(QTR_R,-8CQ,-11CQ))")</f>
        <v>3.4741</v>
      </c>
      <c r="AC5" s="16" cm="1">
        <f t="array" ref="AC5">_xll.FDSB(AC$1,"SUM(FF_EPS(QTR_R,-8CQ,-11CQ))")</f>
        <v>5.8978000000000002</v>
      </c>
      <c r="AD5" s="16" cm="1">
        <f t="array" ref="AD5">_xll.FDSB(AD$1,"SUM(FF_EPS(QTR_R,-8CQ,-11CQ))")</f>
        <v>5240.1606000000002</v>
      </c>
      <c r="AE5" s="16" cm="1">
        <f t="array" ref="AE5">_xll.FDSB(AE$1,"SUM(FF_EPS(QTR_R,-8CQ,-11CQ))")</f>
        <v>1.1482000000000001</v>
      </c>
    </row>
    <row r="6" spans="1:31" x14ac:dyDescent="0.3">
      <c r="A6" s="2">
        <v>45551</v>
      </c>
      <c r="B6" s="16" cm="1">
        <f t="array" ref="B6">_xll.FDSB(B$1,"SUM(FF_EPS(QTR_R,-4CQ,-7CQ))")</f>
        <v>1.4619</v>
      </c>
      <c r="C6" s="16" cm="1">
        <f t="array" ref="C6">_xll.FDSB(C$1,"SUM(FF_EPS(QTR_R,-4CQ,-7CQ))")</f>
        <v>11.8011</v>
      </c>
      <c r="D6" s="16" cm="1">
        <f t="array" ref="D6">_xll.FDSB(D$1,"SUM(FF_EPS(QTR_R,-4CQ,-7CQ))")</f>
        <v>6.5678999999999998</v>
      </c>
      <c r="E6" s="16" cm="1">
        <f t="array" ref="E6">_xll.FDSB(E$1,"SUM(FF_EPS(QTR_R,-4CQ,-7CQ))")</f>
        <v>6.9715999999999996</v>
      </c>
      <c r="F6" s="16" cm="1">
        <f t="array" ref="F6">_xll.FDSB(F$1,"SUM(FF_EPS(QTR_R,-4CQ,-7CQ))")</f>
        <v>4.1738999999999997</v>
      </c>
      <c r="G6" s="16" cm="1">
        <f t="array" ref="G6">_xll.FDSB(G$1,"SUM(FF_EPS(QTR_R,-4CQ,-7CQ))")</f>
        <v>1.5508999999999999</v>
      </c>
      <c r="H6" s="16" cm="1">
        <f t="array" ref="H6">_xll.FDSB(H$1,"SUM(FF_EPS(QTR_R,-4CQ,-7CQ))")</f>
        <v>19.586500000000001</v>
      </c>
      <c r="I6" s="16" cm="1">
        <f t="array" ref="I6">_xll.FDSB(I$1,"SUM(FF_EPS(QTR_R,-4CQ,-7CQ))")</f>
        <v>1.8018000000000001</v>
      </c>
      <c r="J6" s="16" cm="1">
        <f t="array" ref="J6">_xll.FDSB(J$1,"SUM(FF_EPS(QTR_R,-4CQ,-7CQ))")</f>
        <v>3.6131000000000002</v>
      </c>
      <c r="K6" s="16" cm="1">
        <f t="array" ref="K6">_xll.FDSB(K$1,"SUM(FF_EPS(QTR_R,-4CQ,-7CQ))")</f>
        <v>35.5976</v>
      </c>
      <c r="L6" s="16" cm="1">
        <f t="array" ref="L6">_xll.FDSB(L$1,"SUM(FF_EPS(QTR_R,-4CQ,-7CQ))")</f>
        <v>31.443899999999999</v>
      </c>
      <c r="M6" s="16" cm="1">
        <f t="array" ref="M6">_xll.FDSB(M$1,"SUM(FF_EPS(QTR_R,-4CQ,-7CQ))")</f>
        <v>2.8492000000000002</v>
      </c>
      <c r="N6" s="16" cm="1">
        <f t="array" ref="N6">_xll.FDSB(N$1,"SUM(FF_EPS(QTR_R,-4CQ,-7CQ))")</f>
        <v>17.928799999999999</v>
      </c>
      <c r="O6" s="16" cm="1">
        <f t="array" ref="O6">_xll.FDSB(O$1,"SUM(FF_EPS(QTR_R,-4CQ,-7CQ))")</f>
        <v>1.3676999999999999</v>
      </c>
      <c r="P6" s="16" cm="1">
        <f t="array" ref="P6">_xll.FDSB(P$1,"SUM(FF_EPS(QTR_R,-4CQ,-7CQ))")</f>
        <v>17.634699999999999</v>
      </c>
      <c r="Q6" s="16" cm="1">
        <f t="array" ref="Q6">_xll.FDSB(Q$1,"SUM(FF_EPS(QTR_R,-4CQ,-7CQ))")</f>
        <v>8.0055999999999994</v>
      </c>
      <c r="R6" s="16" cm="1">
        <f t="array" ref="R6">_xll.FDSB(R$1,"SUM(FF_EPS(QTR_R,-4CQ,-7CQ))")</f>
        <v>9.2052999999999994</v>
      </c>
      <c r="S6" s="16" cm="1">
        <f t="array" ref="S6">_xll.FDSB(S$1,"SUM(FF_EPS(QTR_R,-4CQ,-7CQ))")</f>
        <v>13.0871</v>
      </c>
      <c r="T6" s="16" cm="1">
        <f t="array" ref="T6">_xll.FDSB(T$1,"SUM(FF_EPS(QTR_R,-4CQ,-7CQ))")</f>
        <v>16.002099999999999</v>
      </c>
      <c r="U6" s="16" cm="1">
        <f t="array" ref="U6">_xll.FDSB(U$1,"SUM(FF_EPS(QTR_R,-4CQ,-7CQ))")</f>
        <v>8.3524999999999991</v>
      </c>
      <c r="V6" s="16" cm="1">
        <f t="array" ref="V6">_xll.FDSB(V$1,"SUM(FF_EPS(QTR_R,-4CQ,-7CQ))")</f>
        <v>6.9183000000000003</v>
      </c>
      <c r="W6" s="16" cm="1">
        <f t="array" ref="W6">_xll.FDSB(W$1,"SUM(FF_EPS(QTR_R,-4CQ,-7CQ))")</f>
        <v>12.3546</v>
      </c>
      <c r="X6" s="16" cm="1">
        <f t="array" ref="X6">_xll.FDSB(X$1,"SUM(FF_EPS(QTR_R,-4CQ,-7CQ))")</f>
        <v>10.2607</v>
      </c>
      <c r="Y6" s="16" cm="1">
        <f t="array" ref="Y6">_xll.FDSB(Y$1,"SUM(FF_EPS(QTR_R,-4CQ,-7CQ))")</f>
        <v>0.17</v>
      </c>
      <c r="Z6" s="16" cm="1">
        <f t="array" ref="Z6">_xll.FDSB(Z$1,"SUM(FF_EPS(QTR_R,-4CQ,-7CQ))")</f>
        <v>2.9897999999999998</v>
      </c>
      <c r="AA6" s="16" cm="1">
        <f t="array" ref="AA6">_xll.FDSB(AA$1,"SUM(FF_EPS(QTR_R,-4CQ,-7CQ))")</f>
        <v>3.7810999999999999</v>
      </c>
      <c r="AB6" s="16" cm="1">
        <f t="array" ref="AB6">_xll.FDSB(AB$1,"SUM(FF_EPS(QTR_R,-4CQ,-7CQ))")</f>
        <v>2.8437999999999999</v>
      </c>
      <c r="AC6" s="16" cm="1">
        <f t="array" ref="AC6">_xll.FDSB(AC$1,"SUM(FF_EPS(QTR_R,-4CQ,-7CQ))")</f>
        <v>6.0190999999999999</v>
      </c>
      <c r="AD6" s="16" cm="1">
        <f t="array" ref="AD6">_xll.FDSB(AD$1,"SUM(FF_EPS(QTR_R,-4CQ,-7CQ))")</f>
        <v>4091.0001999999999</v>
      </c>
      <c r="AE6" s="16" cm="1">
        <f t="array" ref="AE6">_xll.FDSB(AE$1,"SUM(FF_EPS(QTR_R,-4CQ,-7CQ))")</f>
        <v>1.0951</v>
      </c>
    </row>
    <row r="7" spans="1:31" x14ac:dyDescent="0.3">
      <c r="A7" s="2">
        <v>45916</v>
      </c>
      <c r="B7" s="16" cm="1">
        <f t="array" ref="B7">_xll.FDSB(B$1,"SUM(FF_EPS(QTR_R,0,-3CQ))")</f>
        <v>3.5135000000000001</v>
      </c>
      <c r="C7" s="16" cm="1">
        <f t="array" ref="C7">_xll.FDSB(C$1,"SUM(FF_EPS(QTR_R,0,-3CQ))")</f>
        <v>13.641500000000001</v>
      </c>
      <c r="D7" s="16" cm="1">
        <f t="array" ref="D7">_xll.FDSB(D$1,"SUM(FF_EPS(QTR_R,0,-3CQ))")</f>
        <v>6.5781999999999998</v>
      </c>
      <c r="E7" s="16" cm="1">
        <f t="array" ref="E7">_xll.FDSB(E$1,"SUM(FF_EPS(QTR_R,0,-3CQ))")</f>
        <v>9.3885000000000005</v>
      </c>
      <c r="F7" s="16" cm="1">
        <f t="array" ref="F7">_xll.FDSB(F$1,"SUM(FF_EPS(QTR_R,0,-3CQ))")</f>
        <v>6.5528000000000004</v>
      </c>
      <c r="G7" s="16" cm="1">
        <f t="array" ref="G7">_xll.FDSB(G$1,"SUM(FF_EPS(QTR_R,0,-3CQ))")</f>
        <v>3.9140999999999999</v>
      </c>
      <c r="H7" s="16" cm="1">
        <f t="array" ref="H7">_xll.FDSB(H$1,"SUM(FF_EPS(QTR_R,0,-3CQ))")</f>
        <v>27.6127</v>
      </c>
      <c r="I7" s="16" cm="1">
        <f t="array" ref="I7">_xll.FDSB(I$1,"SUM(FF_EPS(QTR_R,0,-3CQ))")</f>
        <v>1.5119</v>
      </c>
      <c r="J7" s="16" cm="1">
        <f t="array" ref="J7">_xll.FDSB(J$1,"SUM(FF_EPS(QTR_R,0,-3CQ))")</f>
        <v>1.7269000000000001</v>
      </c>
      <c r="K7" s="16" cm="1">
        <f t="array" ref="K7">_xll.FDSB(K$1,"SUM(FF_EPS(QTR_R,0,-3CQ))")</f>
        <v>56.303400000000003</v>
      </c>
      <c r="L7" s="16" cm="1">
        <f t="array" ref="L7">_xll.FDSB(L$1,"SUM(FF_EPS(QTR_R,0,-3CQ))")</f>
        <v>29.178699999999999</v>
      </c>
      <c r="M7" s="16" cm="1">
        <f t="array" ref="M7">_xll.FDSB(M$1,"SUM(FF_EPS(QTR_R,0,-3CQ))")</f>
        <v>4.3197999999999999</v>
      </c>
      <c r="N7" s="16" cm="1">
        <f t="array" ref="N7">_xll.FDSB(N$1,"SUM(FF_EPS(QTR_R,0,-3CQ))")</f>
        <v>19.4895</v>
      </c>
      <c r="O7" s="16" cm="1">
        <f t="array" ref="O7">_xll.FDSB(O$1,"SUM(FF_EPS(QTR_R,0,-3CQ))")</f>
        <v>2.6505000000000001</v>
      </c>
      <c r="P7" s="16" cm="1">
        <f t="array" ref="P7">_xll.FDSB(P$1,"SUM(FF_EPS(QTR_R,0,-3CQ))")</f>
        <v>24.5306</v>
      </c>
      <c r="Q7" s="16" cm="1">
        <f t="array" ref="Q7">_xll.FDSB(Q$1,"SUM(FF_EPS(QTR_R,0,-3CQ))")</f>
        <v>15.0808</v>
      </c>
      <c r="R7" s="16" cm="1">
        <f t="array" ref="R7">_xll.FDSB(R$1,"SUM(FF_EPS(QTR_R,0,-3CQ))")</f>
        <v>10.130100000000001</v>
      </c>
      <c r="S7" s="16" cm="1">
        <f t="array" ref="S7">_xll.FDSB(S$1,"SUM(FF_EPS(QTR_R,0,-3CQ))")</f>
        <v>14.824299999999999</v>
      </c>
      <c r="T7" s="16" cm="1">
        <f t="array" ref="T7">_xll.FDSB(T$1,"SUM(FF_EPS(QTR_R,0,-3CQ))")</f>
        <v>23.466000000000001</v>
      </c>
      <c r="U7" s="16" cm="1">
        <f t="array" ref="U7">_xll.FDSB(U$1,"SUM(FF_EPS(QTR_R,0,-3CQ))")</f>
        <v>7.0533999999999999</v>
      </c>
      <c r="V7" s="16" cm="1">
        <f t="array" ref="V7">_xll.FDSB(V$1,"SUM(FF_EPS(QTR_R,0,-3CQ))")</f>
        <v>9.35</v>
      </c>
      <c r="W7" s="16" cm="1">
        <f t="array" ref="W7">_xll.FDSB(W$1,"SUM(FF_EPS(QTR_R,0,-3CQ))")</f>
        <v>17.629300000000001</v>
      </c>
      <c r="X7" s="16" cm="1">
        <f t="array" ref="X7">_xll.FDSB(X$1,"SUM(FF_EPS(QTR_R,0,-3CQ))")</f>
        <v>14.721</v>
      </c>
      <c r="Y7" s="16" cm="1">
        <f t="array" ref="Y7">_xll.FDSB(Y$1,"SUM(FF_EPS(QTR_R,0,-3CQ))")</f>
        <v>0.3009</v>
      </c>
      <c r="Z7" s="16" cm="1">
        <f t="array" ref="Z7">_xll.FDSB(Z$1,"SUM(FF_EPS(QTR_R,0,-3CQ))")</f>
        <v>2.1013000000000002</v>
      </c>
      <c r="AA7" s="16" cm="1">
        <f t="array" ref="AA7">_xll.FDSB(AA$1,"SUM(FF_EPS(QTR_R,0,-3CQ))")</f>
        <v>8.6141000000000005</v>
      </c>
      <c r="AB7" s="16" cm="1">
        <f t="array" ref="AB7">_xll.FDSB(AB$1,"SUM(FF_EPS(QTR_R,0,-3CQ))")</f>
        <v>3.4146999999999998</v>
      </c>
      <c r="AC7" s="16" cm="1">
        <f t="array" ref="AC7">_xll.FDSB(AC$1,"SUM(FF_EPS(QTR_R,0,-3CQ))")</f>
        <v>6.5067000000000004</v>
      </c>
      <c r="AD7" s="16" cm="1">
        <f t="array" ref="AD7">_xll.FDSB(AD$1,"SUM(FF_EPS(QTR_R,0,-3CQ))")</f>
        <v>4489.9985999999999</v>
      </c>
      <c r="AE7" s="16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75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6</v>
      </c>
      <c r="B10" s="17" cm="1">
        <f t="array" ref="B10">(B7/INDEX(B2:B7,MATCH(TRUE,INDEX(ISNUMBER(B2:B7),0),0)))^(1/B9)-1</f>
        <v>0.77723223492508331</v>
      </c>
      <c r="C10" s="17" cm="1">
        <f t="array" ref="C10">(C7/INDEX(C2:C7,MATCH(TRUE,INDEX(ISNUMBER(C2:C7),0),0)))^(1/C9)-1</f>
        <v>0.15454036323514497</v>
      </c>
      <c r="D10" s="17" cm="1">
        <f t="array" ref="D10">(D7/INDEX(D2:D7,MATCH(TRUE,INDEX(ISNUMBER(D2:D7),0),0)))^(1/D9)-1</f>
        <v>0.1224506731385</v>
      </c>
      <c r="E10" s="17" cm="1">
        <f t="array" ref="E10">(E7/INDEX(E2:E7,MATCH(TRUE,INDEX(ISNUMBER(E2:E7),0),0)))^(1/E9)-1</f>
        <v>0.26659414124167058</v>
      </c>
      <c r="F10" s="17" cm="1">
        <f t="array" ref="F10">(F7/INDEX(F2:F7,MATCH(TRUE,INDEX(ISNUMBER(F2:F7),0),0)))^(1/F9)-1</f>
        <v>0.30929064288060371</v>
      </c>
      <c r="G10" s="17" cm="1">
        <f t="array" ref="G10">(G7/INDEX(G2:G7,MATCH(TRUE,INDEX(ISNUMBER(G2:G7),0),0)))^(1/G9)-1</f>
        <v>0.47019415380447382</v>
      </c>
      <c r="H10" s="17" cm="1">
        <f t="array" ref="H10">(H7/INDEX(H2:H7,MATCH(TRUE,INDEX(ISNUMBER(H2:H7),0),0)))^(1/H9)-1</f>
        <v>0.22461370545761161</v>
      </c>
      <c r="I10" s="17" cm="1">
        <f t="array" ref="I10">(I7/INDEX(I2:I7,MATCH(TRUE,INDEX(ISNUMBER(I2:I7),0),0)))^(1/I9)-1</f>
        <v>7.0025281401705719E-2</v>
      </c>
      <c r="J10" s="17" cm="1">
        <f t="array" ref="J10">(J7/INDEX(J2:J7,MATCH(TRUE,INDEX(ISNUMBER(J2:J7),0),0)))^(1/J9)-1</f>
        <v>0.54271727717287988</v>
      </c>
      <c r="K10" s="17" cm="1">
        <f t="array" ref="K10">(K7/INDEX(K2:K7,MATCH(TRUE,INDEX(ISNUMBER(K2:K7),0),0)))^(1/K9)-1</f>
        <v>0.21451319687307624</v>
      </c>
      <c r="L10" s="17" cm="1">
        <f t="array" ref="L10">(L7/INDEX(L2:L7,MATCH(TRUE,INDEX(ISNUMBER(L2:L7),0),0)))^(1/L9)-1</f>
        <v>0.21374136637122731</v>
      </c>
      <c r="M10" s="17" cm="1">
        <f t="array" ref="M10">(M7/INDEX(M2:M7,MATCH(TRUE,INDEX(ISNUMBER(M2:M7),0),0)))^(1/M9)-1</f>
        <v>9.7998921445749509E-2</v>
      </c>
      <c r="N10" s="17" cm="1">
        <f t="array" ref="N10">(N7/INDEX(N2:N7,MATCH(TRUE,INDEX(ISNUMBER(N2:N7),0),0)))^(1/N9)-1</f>
        <v>0.17458867607743955</v>
      </c>
      <c r="O10" s="17" cm="1">
        <f t="array" ref="O10">(O7/INDEX(O2:O7,MATCH(TRUE,INDEX(ISNUMBER(O2:O7),0),0)))^(1/O9)-1</f>
        <v>0.12131567426434087</v>
      </c>
      <c r="P10" s="17" cm="1">
        <f t="array" ref="P10">(P7/INDEX(P2:P7,MATCH(TRUE,INDEX(ISNUMBER(P2:P7),0),0)))^(1/P9)-1</f>
        <v>0.1243167598753192</v>
      </c>
      <c r="Q10" s="17" cm="1">
        <f t="array" ref="Q10">(Q7/INDEX(Q2:Q7,MATCH(TRUE,INDEX(ISNUMBER(Q2:Q7),0),0)))^(1/Q9)-1</f>
        <v>0.1613075324014297</v>
      </c>
      <c r="R10" s="17" cm="1">
        <f t="array" ref="R10">(R7/INDEX(R2:R7,MATCH(TRUE,INDEX(ISNUMBER(R2:R7),0),0)))^(1/R9)-1</f>
        <v>0.1203431297316444</v>
      </c>
      <c r="S10" s="17" cm="1">
        <f t="array" ref="S10">(S7/INDEX(S2:S7,MATCH(TRUE,INDEX(ISNUMBER(S2:S7),0),0)))^(1/S9)-1</f>
        <v>0.12721483665131905</v>
      </c>
      <c r="T10" s="17" cm="1">
        <f t="array" ref="T10">(T7/INDEX(T2:T7,MATCH(TRUE,INDEX(ISNUMBER(T2:T7),0),0)))^(1/T9)-1</f>
        <v>0.25776489353783139</v>
      </c>
      <c r="U10" s="17" cm="1">
        <f t="array" ref="U10">(U7/INDEX(U2:U7,MATCH(TRUE,INDEX(ISNUMBER(U2:U7),0),0)))^(1/U9)-1</f>
        <v>0.27021831638089977</v>
      </c>
      <c r="V10" s="17" cm="1">
        <f t="array" ref="V10">(V7/INDEX(V2:V7,MATCH(TRUE,INDEX(ISNUMBER(V2:V7),0),0)))^(1/V9)-1</f>
        <v>8.6319370736041456E-2</v>
      </c>
      <c r="W10" s="17" cm="1">
        <f t="array" ref="W10">(W7/INDEX(W2:W7,MATCH(TRUE,INDEX(ISNUMBER(W2:W7),0),0)))^(1/W9)-1</f>
        <v>0.1816933880267948</v>
      </c>
      <c r="X10" s="17" cm="1">
        <f t="array" ref="X10">(X7/INDEX(X2:X7,MATCH(TRUE,INDEX(ISNUMBER(X2:X7),0),0)))^(1/X9)-1</f>
        <v>0.13472614015632689</v>
      </c>
      <c r="Y10" s="17" t="e" cm="1">
        <f t="array" ref="Y10">(Y7/INDEX(Y2:Y7,MATCH(TRUE,INDEX(ISNUMBER(Y2:Y7),0),0)))^(1/Y9)-1</f>
        <v>#NUM!</v>
      </c>
      <c r="Z10" s="17" cm="1">
        <f t="array" ref="Z10">(Z7/INDEX(Z2:Z7,MATCH(TRUE,INDEX(ISNUMBER(Z2:Z7),0),0)))^(1/Z9)-1</f>
        <v>-0.12558451222912181</v>
      </c>
      <c r="AA10" s="17" cm="1">
        <f t="array" ref="AA10">(AA7/INDEX(AA2:AA7,MATCH(TRUE,INDEX(ISNUMBER(AA2:AA7),0),0)))^(1/AA9)-1</f>
        <v>-1.1386658524808912E-2</v>
      </c>
      <c r="AB10" s="17" cm="1">
        <f t="array" ref="AB10">(AB7/INDEX(AB2:AB7,MATCH(TRUE,INDEX(ISNUMBER(AB2:AB7),0),0)))^(1/AB9)-1</f>
        <v>8.605101060462661E-2</v>
      </c>
      <c r="AC10" s="17" cm="1">
        <f t="array" ref="AC10">(AC7/INDEX(AC2:AC7,MATCH(TRUE,INDEX(ISNUMBER(AC2:AC7),0),0)))^(1/AC9)-1</f>
        <v>4.6230915729310373E-2</v>
      </c>
      <c r="AD10" s="17" cm="1">
        <f t="array" ref="AD10">(AD7/INDEX(AD2:AD7,MATCH(TRUE,INDEX(ISNUMBER(AD2:AD7),0),0)))^(1/AD9)-1</f>
        <v>5.8276519286162065E-2</v>
      </c>
      <c r="AE10" s="17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7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74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15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122">_xll.FDS(C1,"JULIAN(P_PRICE_RETURNS_PR('52W',2,-10AY,0,AM).dates)")</f>
        <v>42263</v>
      </c>
      <c r="B2" s="55" cm="1">
        <f t="array" ref="B2:B122">_xll.FDSB(B1,"P_PRICE_RETURNS_PR('52W',2,-10AY,0,AM)")</f>
        <v>22.776329</v>
      </c>
      <c r="C2" s="55" cm="1">
        <f t="array" ref="C2:C122">_xll.FDSB(C1,"P_PRICE_RETURNS_PR('52W',2,-10AY,0,AM)")</f>
        <v>-2.7207314999999999</v>
      </c>
      <c r="D2" s="55" cm="1">
        <f t="array" ref="D2:D122">_xll.FDSB(D1,"P_PRICE_RETURNS_PR('52W',2,-10AY,0,AM)")</f>
        <v>17.381584</v>
      </c>
      <c r="E2" s="55" cm="1">
        <f t="array" ref="E2:E122">_xll.FDSB(E1,"P_PRICE_RETURNS_PR('52W',2,-10AY,0,AM)")</f>
        <v>13.033735</v>
      </c>
      <c r="F2" s="55" cm="1">
        <f t="array" ref="F2:F122">_xll.FDSB(F1,"P_PRICE_RETURNS_PR('52W',2,-10AY,0,AM)")</f>
        <v>60.907375000000002</v>
      </c>
      <c r="G2" s="55" cm="1">
        <f t="array" ref="G2:G122">_xll.FDSB(G1,"P_PRICE_RETURNS_PR('52W',2,-10AY,0,AM)")</f>
        <v>51.984859999999998</v>
      </c>
      <c r="H2" s="55" cm="1">
        <f t="array" ref="H2:H122">_xll.FDSB(H1,"P_PRICE_RETURNS_PR('52W',2,-10AY,0,AM)")</f>
        <v>22.831226000000001</v>
      </c>
      <c r="I2" s="55" t="str" cm="1">
        <f t="array" ref="I2:I122">_xll.FDSB(I1,"P_PRICE_RETURNS_PR('52W',2,-10AY,0,AM)")</f>
        <v/>
      </c>
      <c r="J2" s="55" cm="1">
        <f t="array" ref="J2:J122">_xll.FDSB(J1,"P_PRICE_RETURNS_PR('52W',2,-10AY,0,AM)")</f>
        <v>0.57910680000000003</v>
      </c>
      <c r="K2" s="55" cm="1">
        <f t="array" ref="K2:K122">_xll.FDSB(K1,"P_PRICE_RETURNS_PR('52W',2,-10AY,0,AM)")</f>
        <v>9.1489550000000008</v>
      </c>
      <c r="L2" s="55" cm="1">
        <f t="array" ref="L2:L122">_xll.FDSB(L1,"P_PRICE_RETURNS_PR('52W',2,-10AY,0,AM)")</f>
        <v>-4.4055103999999998</v>
      </c>
      <c r="M2" s="55" cm="1">
        <f t="array" ref="M2:M122">_xll.FDSB(M1,"P_PRICE_RETURNS_PR('52W',2,-10AY,0,AM)")</f>
        <v>-5.8679699999999997</v>
      </c>
      <c r="N2" s="55" cm="1">
        <f t="array" ref="N2:N122">_xll.FDSB(N1,"P_PRICE_RETURNS_PR('52W',2,-10AY,0,AM)")</f>
        <v>9.7614649999999994</v>
      </c>
      <c r="O2" s="55" cm="1">
        <f t="array" ref="O2:O122">_xll.FDSB(O1,"P_PRICE_RETURNS_PR('52W',2,-10AY,0,AM)")</f>
        <v>-13.12542</v>
      </c>
      <c r="P2" s="55" cm="1">
        <f t="array" ref="P2:P122">_xll.FDSB(P1,"P_PRICE_RETURNS_PR('52W',2,-10AY,0,AM)")</f>
        <v>12.149024000000001</v>
      </c>
      <c r="Q2" s="55" cm="1">
        <f t="array" ref="Q2:Q122">_xll.FDSB(Q1,"P_PRICE_RETURNS_PR('52W',2,-10AY,0,AM)")</f>
        <v>31.877731000000001</v>
      </c>
      <c r="R2" s="55" cm="1">
        <f t="array" ref="R2:R122">_xll.FDSB(R1,"P_PRICE_RETURNS_PR('52W',2,-10AY,0,AM)")</f>
        <v>31.605374999999999</v>
      </c>
      <c r="S2" s="55" cm="1">
        <f t="array" ref="S2:S122">_xll.FDSB(S1,"P_PRICE_RETURNS_PR('52W',2,-10AY,0,AM)")</f>
        <v>21.914695999999999</v>
      </c>
      <c r="T2" s="55" cm="1">
        <f t="array" ref="T2:T122">_xll.FDSB(T1,"P_PRICE_RETURNS_PR('52W',2,-10AY,0,AM)")</f>
        <v>59.453890000000001</v>
      </c>
      <c r="U2" s="55" cm="1">
        <f t="array" ref="U2:U122">_xll.FDSB(U1,"P_PRICE_RETURNS_PR('52W',2,-10AY,0,AM)")</f>
        <v>-21.230077999999999</v>
      </c>
      <c r="V2" s="55" cm="1">
        <f t="array" ref="V2:V122">_xll.FDSB(V1,"P_PRICE_RETURNS_PR('52W',2,-10AY,0,AM)")</f>
        <v>-8.0571169999999999</v>
      </c>
      <c r="W2" s="55" cm="1">
        <f t="array" ref="W2:W122">_xll.FDSB(W1,"P_PRICE_RETURNS_PR('52W',2,-10AY,0,AM)")</f>
        <v>18.635487000000001</v>
      </c>
      <c r="X2" s="55" cm="1">
        <f t="array" ref="X2:X122">_xll.FDSB(X1,"P_PRICE_RETURNS_PR('52W',2,-10AY,0,AM)")</f>
        <v>33.220460000000003</v>
      </c>
      <c r="Y2" s="55" t="str" cm="1">
        <f t="array" ref="Y2:Y122">_xll.FDSB(Y1,"P_PRICE_RETURNS_PR('52W',2,-10AY,0,AM)")</f>
        <v/>
      </c>
      <c r="Z2" s="55" cm="1">
        <f t="array" ref="Z2:Z122">_xll.FDSB(Z1,"P_PRICE_RETURNS_PR('52W',2,-10AY,0,AM)")</f>
        <v>4.7413825999999997</v>
      </c>
      <c r="AA2" s="55" t="str" cm="1">
        <f t="array" ref="AA2:AA122">_xll.FDSB(AA1,"P_PRICE_RETURNS_PR('52W',2,-10AY,0,AM)")</f>
        <v/>
      </c>
      <c r="AB2" s="55" cm="1">
        <f t="array" ref="AB2:AB122">_xll.FDSB(AB1,"P_PRICE_RETURNS_PR('52W',2,-10AY,0,AM)")</f>
        <v>-1.0806739000000001</v>
      </c>
      <c r="AC2" s="55" cm="1">
        <f t="array" ref="AC2:AC122">_xll.FDSB(AC1,"P_PRICE_RETURNS_PR('52W',2,-10AY,0,AM)")</f>
        <v>-14.00165</v>
      </c>
      <c r="AD2" s="55" cm="1">
        <f t="array" ref="AD2:AD122">_xll.FDSB(AD1,"P_PRICE_RETURNS_PR('52W',2,-10AY,0,AM)")</f>
        <v>-3.0003725999999999</v>
      </c>
      <c r="AE2" s="55" cm="1">
        <f t="array" ref="AE2:AE122">_xll.FDSB(AE1,"P_PRICE_RETURNS_PR('52W',2,-10AY,0,AM)")</f>
        <v>0.1396656</v>
      </c>
    </row>
    <row r="3" spans="1:31" x14ac:dyDescent="0.3">
      <c r="A3" s="2">
        <v>42293</v>
      </c>
      <c r="B3" s="55">
        <v>62.374104000000003</v>
      </c>
      <c r="C3" s="55">
        <v>14.140964</v>
      </c>
      <c r="D3" s="56">
        <v>17.317330999999999</v>
      </c>
      <c r="E3" s="56">
        <v>29.501617</v>
      </c>
      <c r="F3" s="56">
        <v>88.456710000000001</v>
      </c>
      <c r="G3" s="56">
        <v>62.154494999999997</v>
      </c>
      <c r="H3" s="56">
        <v>34.297134</v>
      </c>
      <c r="I3" s="56" t="str">
        <v/>
      </c>
      <c r="J3" s="56">
        <v>0.29159784</v>
      </c>
      <c r="K3" s="56">
        <v>16.845585</v>
      </c>
      <c r="L3" s="56">
        <v>-0.66072940000000002</v>
      </c>
      <c r="M3" s="56">
        <v>0.88884830000000004</v>
      </c>
      <c r="N3" s="56">
        <v>16.40935</v>
      </c>
      <c r="O3" s="56">
        <v>-18.236142999999998</v>
      </c>
      <c r="P3" s="56">
        <v>30.022262999999999</v>
      </c>
      <c r="Q3" s="56">
        <v>35.306297000000001</v>
      </c>
      <c r="R3" s="56">
        <v>50.818207000000001</v>
      </c>
      <c r="S3" s="56">
        <v>38.774430000000002</v>
      </c>
      <c r="T3" s="56">
        <v>91.576070000000001</v>
      </c>
      <c r="U3" s="56">
        <v>-5.9660316</v>
      </c>
      <c r="V3" s="57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55">
        <v>56.267487000000003</v>
      </c>
      <c r="C4" s="55">
        <v>11.34845</v>
      </c>
      <c r="D4" s="56">
        <v>1.6949533999999999</v>
      </c>
      <c r="E4" s="56">
        <v>35.164535999999998</v>
      </c>
      <c r="F4" s="56">
        <v>97.611469999999997</v>
      </c>
      <c r="G4" s="56">
        <v>38.172004999999999</v>
      </c>
      <c r="H4" s="56">
        <v>38.942314000000003</v>
      </c>
      <c r="I4" s="56" t="str">
        <v/>
      </c>
      <c r="J4" s="56">
        <v>-17.152470000000001</v>
      </c>
      <c r="K4" s="56">
        <v>3.2490014999999999</v>
      </c>
      <c r="L4" s="56">
        <v>-8.3974720000000005</v>
      </c>
      <c r="M4" s="56">
        <v>-5.3516864999999996</v>
      </c>
      <c r="N4" s="56">
        <v>13.318872000000001</v>
      </c>
      <c r="O4" s="56">
        <v>-28.504515000000001</v>
      </c>
      <c r="P4" s="56">
        <v>13.290929999999999</v>
      </c>
      <c r="Q4" s="56">
        <v>23.84075</v>
      </c>
      <c r="R4" s="56">
        <v>27.711714000000001</v>
      </c>
      <c r="S4" s="56">
        <v>17.78735</v>
      </c>
      <c r="T4" s="56">
        <v>101.909325</v>
      </c>
      <c r="U4" s="56">
        <v>-11.968493</v>
      </c>
      <c r="V4" s="57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55">
        <v>74.290379999999999</v>
      </c>
      <c r="C5" s="55">
        <v>27.679241000000001</v>
      </c>
      <c r="D5" s="56">
        <v>6.0772060000000003</v>
      </c>
      <c r="E5" s="56">
        <v>55.891669999999998</v>
      </c>
      <c r="F5" s="56">
        <v>129.02802</v>
      </c>
      <c r="G5" s="56">
        <v>50.139153</v>
      </c>
      <c r="H5" s="56">
        <v>42.977642000000003</v>
      </c>
      <c r="I5" s="56" t="str">
        <v/>
      </c>
      <c r="J5" s="56">
        <v>18.553173000000001</v>
      </c>
      <c r="K5" s="56">
        <v>11.400247</v>
      </c>
      <c r="L5" s="56">
        <v>-6.4702630000000001</v>
      </c>
      <c r="M5" s="56">
        <v>-2.8908670000000001</v>
      </c>
      <c r="N5" s="56">
        <v>18.69961</v>
      </c>
      <c r="O5" s="56">
        <v>-25.298904</v>
      </c>
      <c r="P5" s="56">
        <v>40.867330000000003</v>
      </c>
      <c r="Q5" s="56">
        <v>27.889156</v>
      </c>
      <c r="R5" s="56">
        <v>26.934432999999999</v>
      </c>
      <c r="S5" s="56">
        <v>21.917556999999999</v>
      </c>
      <c r="T5" s="56">
        <v>171.29343</v>
      </c>
      <c r="U5" s="56">
        <v>-5.2211759999999998</v>
      </c>
      <c r="V5" s="57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55">
        <v>40.595100000000002</v>
      </c>
      <c r="C6" s="55">
        <v>15.17117</v>
      </c>
      <c r="D6" s="56">
        <v>-7.5260819999999997</v>
      </c>
      <c r="E6" s="56">
        <v>40.967440000000003</v>
      </c>
      <c r="F6" s="56">
        <v>98.703599999999994</v>
      </c>
      <c r="G6" s="56">
        <v>19.835364999999999</v>
      </c>
      <c r="H6" s="56">
        <v>28.251183000000001</v>
      </c>
      <c r="I6" s="56" t="str">
        <v/>
      </c>
      <c r="J6" s="56">
        <v>6.8379519999999996</v>
      </c>
      <c r="K6" s="56">
        <v>7.5674057000000001</v>
      </c>
      <c r="L6" s="56">
        <v>-14.527714</v>
      </c>
      <c r="M6" s="56">
        <v>-18.72372</v>
      </c>
      <c r="N6" s="56">
        <v>6.5875409999999999</v>
      </c>
      <c r="O6" s="56">
        <v>-27.160423000000002</v>
      </c>
      <c r="P6" s="56">
        <v>8.1984879999999993</v>
      </c>
      <c r="Q6" s="56">
        <v>19.575904999999999</v>
      </c>
      <c r="R6" s="56">
        <v>14.297354</v>
      </c>
      <c r="S6" s="56">
        <v>8.6371179999999992</v>
      </c>
      <c r="T6" s="56">
        <v>124.94462</v>
      </c>
      <c r="U6" s="56">
        <v>-9.7640809999999991</v>
      </c>
      <c r="V6" s="57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55">
        <v>22.970258999999999</v>
      </c>
      <c r="C7" s="55">
        <v>20.474995</v>
      </c>
      <c r="D7" s="56">
        <v>-22.548258000000001</v>
      </c>
      <c r="E7" s="56">
        <v>30.205393000000001</v>
      </c>
      <c r="F7" s="56">
        <v>36.474345999999997</v>
      </c>
      <c r="G7" s="56">
        <v>15.989839999999999</v>
      </c>
      <c r="H7" s="56">
        <v>34.156334000000001</v>
      </c>
      <c r="I7" s="56" t="str">
        <v/>
      </c>
      <c r="J7" s="56">
        <v>-23.850418000000001</v>
      </c>
      <c r="K7" s="56">
        <v>2.5537252000000001</v>
      </c>
      <c r="L7" s="56">
        <v>-13.334232</v>
      </c>
      <c r="M7" s="56">
        <v>-17.476590000000002</v>
      </c>
      <c r="N7" s="56">
        <v>0.48366785000000001</v>
      </c>
      <c r="O7" s="56">
        <v>-21.072929999999999</v>
      </c>
      <c r="P7" s="56">
        <v>6.9800614999999997</v>
      </c>
      <c r="Q7" s="56">
        <v>6.6611409999999998</v>
      </c>
      <c r="R7" s="56">
        <v>6.0210824000000001</v>
      </c>
      <c r="S7" s="56">
        <v>-0.38367509999999999</v>
      </c>
      <c r="T7" s="56">
        <v>33.73753</v>
      </c>
      <c r="U7" s="56">
        <v>-9.8515329999999999</v>
      </c>
      <c r="V7" s="57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55">
        <v>46.454227000000003</v>
      </c>
      <c r="C8" s="55">
        <v>34.330390000000001</v>
      </c>
      <c r="D8" s="56">
        <v>-13.622999</v>
      </c>
      <c r="E8" s="56">
        <v>34.847940000000001</v>
      </c>
      <c r="F8" s="56">
        <v>53.815449999999998</v>
      </c>
      <c r="G8" s="56">
        <v>16.212081999999999</v>
      </c>
      <c r="H8" s="56">
        <v>43.691563000000002</v>
      </c>
      <c r="I8" s="56" t="str">
        <v/>
      </c>
      <c r="J8" s="56">
        <v>13.403153</v>
      </c>
      <c r="K8" s="56">
        <v>10.320854000000001</v>
      </c>
      <c r="L8" s="56">
        <v>-4.212904</v>
      </c>
      <c r="M8" s="56">
        <v>-5.9145510000000003</v>
      </c>
      <c r="N8" s="56">
        <v>-2.1110414999999998</v>
      </c>
      <c r="O8" s="56">
        <v>-15.995025999999999</v>
      </c>
      <c r="P8" s="56">
        <v>11.530006</v>
      </c>
      <c r="Q8" s="56">
        <v>4.6682595999999998</v>
      </c>
      <c r="R8" s="56">
        <v>8.3697909999999993</v>
      </c>
      <c r="S8" s="56">
        <v>2.2020936</v>
      </c>
      <c r="T8" s="56">
        <v>64.810455000000005</v>
      </c>
      <c r="U8" s="56">
        <v>1.3232588999999999</v>
      </c>
      <c r="V8" s="57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55">
        <v>66.753619999999998</v>
      </c>
      <c r="C9" s="55">
        <v>35.281170000000003</v>
      </c>
      <c r="D9" s="56">
        <v>-11.752838000000001</v>
      </c>
      <c r="E9" s="56">
        <v>44.166789999999999</v>
      </c>
      <c r="F9" s="56">
        <v>63.225969999999997</v>
      </c>
      <c r="G9" s="56">
        <v>25.040388</v>
      </c>
      <c r="H9" s="56">
        <v>32.567562000000002</v>
      </c>
      <c r="I9" s="56" t="str">
        <v/>
      </c>
      <c r="J9" s="56">
        <v>22.460663</v>
      </c>
      <c r="K9" s="56">
        <v>15.162361000000001</v>
      </c>
      <c r="L9" s="56">
        <v>0.51852465000000003</v>
      </c>
      <c r="M9" s="56">
        <v>-5.2902402999999998</v>
      </c>
      <c r="N9" s="56">
        <v>-0.91317296000000003</v>
      </c>
      <c r="O9" s="56">
        <v>-10.874253</v>
      </c>
      <c r="P9" s="56">
        <v>5.1184297000000001</v>
      </c>
      <c r="Q9" s="56">
        <v>5.1662087000000003</v>
      </c>
      <c r="R9" s="56">
        <v>22.790610999999998</v>
      </c>
      <c r="S9" s="56">
        <v>9.1315749999999998</v>
      </c>
      <c r="T9" s="56">
        <v>64.171710000000004</v>
      </c>
      <c r="U9" s="56">
        <v>-2.5093555E-2</v>
      </c>
      <c r="V9" s="57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55">
        <v>101.30974999999999</v>
      </c>
      <c r="C10" s="55">
        <v>10.237503</v>
      </c>
      <c r="D10" s="56">
        <v>-25.602644000000002</v>
      </c>
      <c r="E10" s="56">
        <v>33.634650000000001</v>
      </c>
      <c r="F10" s="56">
        <v>66.82159</v>
      </c>
      <c r="G10" s="56">
        <v>12.9475</v>
      </c>
      <c r="H10" s="56">
        <v>47.562800000000003</v>
      </c>
      <c r="I10" s="56" t="str">
        <v/>
      </c>
      <c r="J10" s="56">
        <v>-16.295618000000001</v>
      </c>
      <c r="K10" s="56">
        <v>1.839459</v>
      </c>
      <c r="L10" s="56">
        <v>-2.347505</v>
      </c>
      <c r="M10" s="56">
        <v>-8.0489929999999994</v>
      </c>
      <c r="N10" s="56">
        <v>-3.7527143999999999</v>
      </c>
      <c r="O10" s="56">
        <v>-14.156097000000001</v>
      </c>
      <c r="P10" s="56">
        <v>-1.4787494999999999</v>
      </c>
      <c r="Q10" s="56">
        <v>10.202813000000001</v>
      </c>
      <c r="R10" s="56">
        <v>12.631321</v>
      </c>
      <c r="S10" s="56">
        <v>3.9111495000000001</v>
      </c>
      <c r="T10" s="56">
        <v>1.7269730000000001</v>
      </c>
      <c r="U10" s="56">
        <v>6.2714577</v>
      </c>
      <c r="V10" s="57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55">
        <v>126.0926</v>
      </c>
      <c r="C11" s="55">
        <v>13.007891000000001</v>
      </c>
      <c r="D11" s="56">
        <v>-21.985423999999998</v>
      </c>
      <c r="E11" s="56">
        <v>32.921622999999997</v>
      </c>
      <c r="F11" s="56">
        <v>67.932869999999994</v>
      </c>
      <c r="G11" s="56">
        <v>13.467072999999999</v>
      </c>
      <c r="H11" s="56">
        <v>41.117690000000003</v>
      </c>
      <c r="I11" s="56" t="str">
        <v/>
      </c>
      <c r="J11" s="56">
        <v>-13.902509999999999</v>
      </c>
      <c r="K11" s="56">
        <v>16.700458999999999</v>
      </c>
      <c r="L11" s="56">
        <v>1.6319513000000001</v>
      </c>
      <c r="M11" s="56">
        <v>-12.084389</v>
      </c>
      <c r="N11" s="56">
        <v>-6.4157190000000002</v>
      </c>
      <c r="O11" s="56">
        <v>1.5382051000000001</v>
      </c>
      <c r="P11" s="56">
        <v>9.8640799999999995</v>
      </c>
      <c r="Q11" s="56">
        <v>-10.129541</v>
      </c>
      <c r="R11" s="56">
        <v>14.347970999999999</v>
      </c>
      <c r="S11" s="56">
        <v>0.66974162999999998</v>
      </c>
      <c r="T11" s="56">
        <v>0.1755476</v>
      </c>
      <c r="U11" s="56">
        <v>11.641634</v>
      </c>
      <c r="V11" s="57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55">
        <v>170.62639999999999</v>
      </c>
      <c r="C12" s="55">
        <v>20.615349999999999</v>
      </c>
      <c r="D12" s="56">
        <v>-20.515877</v>
      </c>
      <c r="E12" s="56">
        <v>25.972664000000002</v>
      </c>
      <c r="F12" s="56">
        <v>59.465730000000001</v>
      </c>
      <c r="G12" s="56">
        <v>23.912407000000002</v>
      </c>
      <c r="H12" s="56">
        <v>30.191624000000001</v>
      </c>
      <c r="I12" s="56" t="str">
        <v/>
      </c>
      <c r="J12" s="56">
        <v>-16.242308000000001</v>
      </c>
      <c r="K12" s="56">
        <v>27.104831999999998</v>
      </c>
      <c r="L12" s="56">
        <v>2.3560762</v>
      </c>
      <c r="M12" s="56">
        <v>4.0005683999999997</v>
      </c>
      <c r="N12" s="56">
        <v>-4.4817629999999999</v>
      </c>
      <c r="O12" s="56">
        <v>3.0614734000000001</v>
      </c>
      <c r="P12" s="56">
        <v>23.565339999999999</v>
      </c>
      <c r="Q12" s="56">
        <v>-4.7020854999999999</v>
      </c>
      <c r="R12" s="56">
        <v>12.626659</v>
      </c>
      <c r="S12" s="56">
        <v>-3.7780821000000002</v>
      </c>
      <c r="T12" s="56">
        <v>0.26495457</v>
      </c>
      <c r="U12" s="56">
        <v>19.115507000000001</v>
      </c>
      <c r="V12" s="57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55">
        <v>169.70844</v>
      </c>
      <c r="C13" s="55">
        <v>26.399183000000001</v>
      </c>
      <c r="D13" s="56">
        <v>-3.6606610000000002</v>
      </c>
      <c r="E13" s="56">
        <v>16.220617000000001</v>
      </c>
      <c r="F13" s="56">
        <v>43.746220000000001</v>
      </c>
      <c r="G13" s="56">
        <v>43.162439999999997</v>
      </c>
      <c r="H13" s="56">
        <v>30.586742000000001</v>
      </c>
      <c r="I13" s="56" t="str">
        <v/>
      </c>
      <c r="J13" s="56">
        <v>-8.0361960000000003</v>
      </c>
      <c r="K13" s="56">
        <v>44.660080000000001</v>
      </c>
      <c r="L13" s="56">
        <v>3.2755852000000001</v>
      </c>
      <c r="M13" s="56">
        <v>6.4826370000000004</v>
      </c>
      <c r="N13" s="56">
        <v>-0.33203363000000002</v>
      </c>
      <c r="O13" s="56">
        <v>3.7693262000000001</v>
      </c>
      <c r="P13" s="56">
        <v>36.666237000000002</v>
      </c>
      <c r="Q13" s="56">
        <v>-2.3291767000000001</v>
      </c>
      <c r="R13" s="56">
        <v>9.4807030000000001</v>
      </c>
      <c r="S13" s="56">
        <v>-1.5439928000000001</v>
      </c>
      <c r="T13" s="56">
        <v>-22.911089</v>
      </c>
      <c r="U13" s="56">
        <v>16.196012</v>
      </c>
      <c r="V13" s="57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55">
        <v>175.24106</v>
      </c>
      <c r="C14" s="55">
        <v>32.788563000000003</v>
      </c>
      <c r="D14" s="56">
        <v>0.82756280000000004</v>
      </c>
      <c r="E14" s="56">
        <v>19.901730000000001</v>
      </c>
      <c r="F14" s="56">
        <v>47.617519999999999</v>
      </c>
      <c r="G14" s="56">
        <v>31.861246000000001</v>
      </c>
      <c r="H14" s="56">
        <v>38.116656999999996</v>
      </c>
      <c r="I14" s="56" t="str">
        <v/>
      </c>
      <c r="J14" s="56">
        <v>-21.677792</v>
      </c>
      <c r="K14" s="56">
        <v>41.329050000000002</v>
      </c>
      <c r="L14" s="56">
        <v>9.3754650000000002</v>
      </c>
      <c r="M14" s="56">
        <v>3.2854795000000001</v>
      </c>
      <c r="N14" s="56">
        <v>5.6717396000000004</v>
      </c>
      <c r="O14" s="56">
        <v>16.073013</v>
      </c>
      <c r="P14" s="56">
        <v>60.382725000000001</v>
      </c>
      <c r="Q14" s="56">
        <v>-4.2178272999999997</v>
      </c>
      <c r="R14" s="56">
        <v>16.448032000000001</v>
      </c>
      <c r="S14" s="56">
        <v>7.9998373999999997</v>
      </c>
      <c r="T14" s="56">
        <v>-4.4196787000000004</v>
      </c>
      <c r="U14" s="56">
        <v>17.123353999999999</v>
      </c>
      <c r="V14" s="57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55">
        <v>144.03443999999999</v>
      </c>
      <c r="C15" s="55">
        <v>26.392471</v>
      </c>
      <c r="D15" s="56">
        <v>9.0111849999999993</v>
      </c>
      <c r="E15" s="56">
        <v>18.252217999999999</v>
      </c>
      <c r="F15" s="56">
        <v>51.048969999999997</v>
      </c>
      <c r="G15" s="56">
        <v>46.620083000000001</v>
      </c>
      <c r="H15" s="56">
        <v>35.941315000000003</v>
      </c>
      <c r="I15" s="56" t="str">
        <v/>
      </c>
      <c r="J15" s="56">
        <v>-9.3922980000000003</v>
      </c>
      <c r="K15" s="56">
        <v>43.043232000000003</v>
      </c>
      <c r="L15" s="56">
        <v>9.9100479999999997</v>
      </c>
      <c r="M15" s="56">
        <v>4.6886444000000003</v>
      </c>
      <c r="N15" s="56">
        <v>15.896725999999999</v>
      </c>
      <c r="O15" s="56">
        <v>17.496454</v>
      </c>
      <c r="P15" s="56">
        <v>46.998417000000003</v>
      </c>
      <c r="Q15" s="56">
        <v>2.6757002000000001</v>
      </c>
      <c r="R15" s="56">
        <v>11.926186</v>
      </c>
      <c r="S15" s="56">
        <v>7.0167539999999997</v>
      </c>
      <c r="T15" s="56">
        <v>-7.9470215</v>
      </c>
      <c r="U15" s="56">
        <v>11.803948999999999</v>
      </c>
      <c r="V15" s="57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55">
        <v>204.96728999999999</v>
      </c>
      <c r="C16" s="55">
        <v>14.753866</v>
      </c>
      <c r="D16" s="56">
        <v>-1.5216886999999999</v>
      </c>
      <c r="E16" s="56">
        <v>3.9391280000000002</v>
      </c>
      <c r="F16" s="56">
        <v>15.232873</v>
      </c>
      <c r="G16" s="56">
        <v>39.896009999999997</v>
      </c>
      <c r="H16" s="56">
        <v>11.822367</v>
      </c>
      <c r="I16" s="56" t="str">
        <v/>
      </c>
      <c r="J16" s="56">
        <v>-14.175706999999999</v>
      </c>
      <c r="K16" s="56">
        <v>38.478043</v>
      </c>
      <c r="L16" s="56">
        <v>17.839455000000001</v>
      </c>
      <c r="M16" s="56">
        <v>5.7634829999999999</v>
      </c>
      <c r="N16" s="56">
        <v>19.831679999999999</v>
      </c>
      <c r="O16" s="56">
        <v>27.116978</v>
      </c>
      <c r="P16" s="56">
        <v>32.450614999999999</v>
      </c>
      <c r="Q16" s="56">
        <v>-2.7458667999999999</v>
      </c>
      <c r="R16" s="56">
        <v>2.2637247999999999</v>
      </c>
      <c r="S16" s="56">
        <v>6.6564800000000002</v>
      </c>
      <c r="T16" s="56">
        <v>3.4485936000000001</v>
      </c>
      <c r="U16" s="56">
        <v>9.7573279999999993</v>
      </c>
      <c r="V16" s="57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55">
        <v>205.60507000000001</v>
      </c>
      <c r="C17" s="55">
        <v>14.027047</v>
      </c>
      <c r="D17" s="56">
        <v>6.4762950000000004</v>
      </c>
      <c r="E17" s="56">
        <v>4.2815329999999996</v>
      </c>
      <c r="F17" s="56">
        <v>12.134302</v>
      </c>
      <c r="G17" s="56">
        <v>25.895035</v>
      </c>
      <c r="H17" s="56">
        <v>12.248336999999999</v>
      </c>
      <c r="I17" s="56" t="str">
        <v/>
      </c>
      <c r="J17" s="56">
        <v>-13.653999000000001</v>
      </c>
      <c r="K17" s="56">
        <v>33.894252999999999</v>
      </c>
      <c r="L17" s="56">
        <v>21.25404</v>
      </c>
      <c r="M17" s="56">
        <v>2.0501374999999999</v>
      </c>
      <c r="N17" s="56">
        <v>29.518913000000001</v>
      </c>
      <c r="O17" s="56">
        <v>21.13551</v>
      </c>
      <c r="P17" s="56">
        <v>21.505486999999999</v>
      </c>
      <c r="Q17" s="56">
        <v>-12.768155</v>
      </c>
      <c r="R17" s="56">
        <v>-1.1482835</v>
      </c>
      <c r="S17" s="56">
        <v>4.2270063999999996</v>
      </c>
      <c r="T17" s="56">
        <v>1.2883306000000001</v>
      </c>
      <c r="U17" s="56">
        <v>19.287956000000001</v>
      </c>
      <c r="V17" s="57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55">
        <v>256.86282</v>
      </c>
      <c r="C18" s="55">
        <v>24.737251000000001</v>
      </c>
      <c r="D18" s="56">
        <v>24.950206999999999</v>
      </c>
      <c r="E18" s="56">
        <v>15.4773</v>
      </c>
      <c r="F18" s="56">
        <v>40.447926000000002</v>
      </c>
      <c r="G18" s="56">
        <v>48.56758</v>
      </c>
      <c r="H18" s="56">
        <v>34.471916</v>
      </c>
      <c r="I18" s="56" t="str">
        <v/>
      </c>
      <c r="J18" s="56">
        <v>18.691015</v>
      </c>
      <c r="K18" s="56">
        <v>36.077404000000001</v>
      </c>
      <c r="L18" s="56">
        <v>28.237617</v>
      </c>
      <c r="M18" s="56">
        <v>16.954505999999999</v>
      </c>
      <c r="N18" s="56">
        <v>55.481147999999997</v>
      </c>
      <c r="O18" s="56">
        <v>11.567698999999999</v>
      </c>
      <c r="P18" s="56">
        <v>44.002377000000003</v>
      </c>
      <c r="Q18" s="56">
        <v>0.21671056999999999</v>
      </c>
      <c r="R18" s="56">
        <v>11.880064000000001</v>
      </c>
      <c r="S18" s="56">
        <v>22.865462999999998</v>
      </c>
      <c r="T18" s="56">
        <v>25.46922</v>
      </c>
      <c r="U18" s="56">
        <v>18.195592999999999</v>
      </c>
      <c r="V18" s="57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55">
        <v>301.16539999999998</v>
      </c>
      <c r="C19" s="55">
        <v>29.610168000000002</v>
      </c>
      <c r="D19" s="56">
        <v>43.013689999999997</v>
      </c>
      <c r="E19" s="56">
        <v>17.352713000000001</v>
      </c>
      <c r="F19" s="56">
        <v>61.991954999999997</v>
      </c>
      <c r="G19" s="56">
        <v>67.420050000000003</v>
      </c>
      <c r="H19" s="56">
        <v>31.719315000000002</v>
      </c>
      <c r="I19" s="56" t="str">
        <v/>
      </c>
      <c r="J19" s="56">
        <v>73.326049999999995</v>
      </c>
      <c r="K19" s="56">
        <v>33.079729999999998</v>
      </c>
      <c r="L19" s="56">
        <v>30.476046</v>
      </c>
      <c r="M19" s="56">
        <v>18.273364999999998</v>
      </c>
      <c r="N19" s="56">
        <v>59.539413000000003</v>
      </c>
      <c r="O19" s="56">
        <v>7.5467943999999996</v>
      </c>
      <c r="P19" s="56">
        <v>52.640830000000001</v>
      </c>
      <c r="Q19" s="56">
        <v>12.039517999999999</v>
      </c>
      <c r="R19" s="56">
        <v>24.103449999999999</v>
      </c>
      <c r="S19" s="56">
        <v>27.858661999999999</v>
      </c>
      <c r="T19" s="56">
        <v>59.472189999999998</v>
      </c>
      <c r="U19" s="56">
        <v>4.9356220000000004</v>
      </c>
      <c r="V19" s="57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55">
        <v>215.86330000000001</v>
      </c>
      <c r="C20" s="55">
        <v>22.062550999999999</v>
      </c>
      <c r="D20" s="56">
        <v>35.572792</v>
      </c>
      <c r="E20" s="56">
        <v>14.872718000000001</v>
      </c>
      <c r="F20" s="56">
        <v>48.609543000000002</v>
      </c>
      <c r="G20" s="56">
        <v>52.08061</v>
      </c>
      <c r="H20" s="56">
        <v>24.790524999999999</v>
      </c>
      <c r="I20" s="56" t="str">
        <v/>
      </c>
      <c r="J20" s="56">
        <v>18.077777999999999</v>
      </c>
      <c r="K20" s="56">
        <v>26.494349</v>
      </c>
      <c r="L20" s="56">
        <v>24.494028</v>
      </c>
      <c r="M20" s="56">
        <v>15.431786000000001</v>
      </c>
      <c r="N20" s="56">
        <v>59.933235000000003</v>
      </c>
      <c r="O20" s="56">
        <v>6.6068172000000001</v>
      </c>
      <c r="P20" s="56">
        <v>46.755980000000001</v>
      </c>
      <c r="Q20" s="56">
        <v>20.363700000000001</v>
      </c>
      <c r="R20" s="56">
        <v>25.350474999999999</v>
      </c>
      <c r="S20" s="56">
        <v>26.192616999999998</v>
      </c>
      <c r="T20" s="56">
        <v>45.334670000000003</v>
      </c>
      <c r="U20" s="56">
        <v>2.558875</v>
      </c>
      <c r="V20" s="57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56">
        <v>161.76204999999999</v>
      </c>
      <c r="C21" s="56">
        <v>20.432068000000001</v>
      </c>
      <c r="D21" s="56">
        <v>28.555976999999999</v>
      </c>
      <c r="E21" s="56">
        <v>8.8442919999999994</v>
      </c>
      <c r="F21" s="56">
        <v>43.890892000000001</v>
      </c>
      <c r="G21" s="56">
        <v>34.697056000000003</v>
      </c>
      <c r="H21" s="56">
        <v>26.133382999999998</v>
      </c>
      <c r="I21" s="56" t="str">
        <v/>
      </c>
      <c r="J21" s="56">
        <v>19.435822999999999</v>
      </c>
      <c r="K21" s="56">
        <v>21.543406999999998</v>
      </c>
      <c r="L21" s="56">
        <v>13.093591</v>
      </c>
      <c r="M21" s="56">
        <v>8.1997870000000006</v>
      </c>
      <c r="N21" s="56">
        <v>40.218291999999998</v>
      </c>
      <c r="O21" s="56">
        <v>8.8511100000000003</v>
      </c>
      <c r="P21" s="56">
        <v>40.598059999999997</v>
      </c>
      <c r="Q21" s="56">
        <v>17.287337999999998</v>
      </c>
      <c r="R21" s="56">
        <v>12.328887</v>
      </c>
      <c r="S21" s="56">
        <v>17.096053999999999</v>
      </c>
      <c r="T21" s="56">
        <v>30.341995000000001</v>
      </c>
      <c r="U21" s="56">
        <v>-0.27465223999999999</v>
      </c>
      <c r="V21" s="57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56">
        <v>226.58505</v>
      </c>
      <c r="C22" s="56">
        <v>38.214910000000003</v>
      </c>
      <c r="D22" s="56">
        <v>68.768950000000004</v>
      </c>
      <c r="E22" s="56">
        <v>32.084071999999999</v>
      </c>
      <c r="F22" s="56">
        <v>35.939822999999997</v>
      </c>
      <c r="G22" s="56">
        <v>71.51097</v>
      </c>
      <c r="H22" s="56">
        <v>26.215553</v>
      </c>
      <c r="I22" s="56" t="str">
        <v/>
      </c>
      <c r="J22" s="56">
        <v>52.196469999999998</v>
      </c>
      <c r="K22" s="56">
        <v>46.983170000000001</v>
      </c>
      <c r="L22" s="56">
        <v>15.340149</v>
      </c>
      <c r="M22" s="56">
        <v>15.105760999999999</v>
      </c>
      <c r="N22" s="56">
        <v>45.85812</v>
      </c>
      <c r="O22" s="56">
        <v>16.964362999999999</v>
      </c>
      <c r="P22" s="56">
        <v>62.331104000000003</v>
      </c>
      <c r="Q22" s="56">
        <v>3.5439850000000002</v>
      </c>
      <c r="R22" s="56">
        <v>20.411073999999999</v>
      </c>
      <c r="S22" s="56">
        <v>24.231169999999999</v>
      </c>
      <c r="T22" s="56">
        <v>78.871179999999995</v>
      </c>
      <c r="U22" s="56">
        <v>-4.4673147000000002</v>
      </c>
      <c r="V22" s="57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56">
        <v>220.65723</v>
      </c>
      <c r="C23" s="56">
        <v>42.358482000000002</v>
      </c>
      <c r="D23" s="56">
        <v>48.629524000000004</v>
      </c>
      <c r="E23" s="56">
        <v>32.360363</v>
      </c>
      <c r="F23" s="56">
        <v>37.658023999999997</v>
      </c>
      <c r="G23" s="56">
        <v>51.564970000000002</v>
      </c>
      <c r="H23" s="56">
        <v>31.689834999999999</v>
      </c>
      <c r="I23" s="56" t="str">
        <v/>
      </c>
      <c r="J23" s="56">
        <v>70.421710000000004</v>
      </c>
      <c r="K23" s="56">
        <v>36.860300000000002</v>
      </c>
      <c r="L23" s="56">
        <v>20.064782999999998</v>
      </c>
      <c r="M23" s="56">
        <v>18.541944999999998</v>
      </c>
      <c r="N23" s="56">
        <v>42.186019999999999</v>
      </c>
      <c r="O23" s="56">
        <v>8.4902049999999996</v>
      </c>
      <c r="P23" s="56">
        <v>61.859917000000003</v>
      </c>
      <c r="Q23" s="56">
        <v>13.172388</v>
      </c>
      <c r="R23" s="56">
        <v>21.092426</v>
      </c>
      <c r="S23" s="56">
        <v>30.682742999999999</v>
      </c>
      <c r="T23" s="56">
        <v>59.660519999999998</v>
      </c>
      <c r="U23" s="56">
        <v>-5.1271795999999998</v>
      </c>
      <c r="V23" s="57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56">
        <v>211.09805</v>
      </c>
      <c r="C24" s="56">
        <v>38.785469999999997</v>
      </c>
      <c r="D24" s="56">
        <v>53.747784000000003</v>
      </c>
      <c r="E24" s="56">
        <v>32.768405999999999</v>
      </c>
      <c r="F24" s="56">
        <v>35.160539999999997</v>
      </c>
      <c r="G24" s="56">
        <v>58.415176000000002</v>
      </c>
      <c r="H24" s="56">
        <v>36.38843</v>
      </c>
      <c r="I24" s="56" t="str">
        <v/>
      </c>
      <c r="J24" s="56">
        <v>47.961914</v>
      </c>
      <c r="K24" s="56">
        <v>30.138991999999998</v>
      </c>
      <c r="L24" s="56">
        <v>16.290400999999999</v>
      </c>
      <c r="M24" s="56">
        <v>22.806429999999999</v>
      </c>
      <c r="N24" s="56">
        <v>47.332509999999999</v>
      </c>
      <c r="O24" s="56">
        <v>6.4917445000000003</v>
      </c>
      <c r="P24" s="56">
        <v>55.55706</v>
      </c>
      <c r="Q24" s="56">
        <v>7.4145317000000004</v>
      </c>
      <c r="R24" s="56">
        <v>24.976467</v>
      </c>
      <c r="S24" s="56">
        <v>39.954124</v>
      </c>
      <c r="T24" s="56">
        <v>64.374610000000004</v>
      </c>
      <c r="U24" s="56">
        <v>-11.266792000000001</v>
      </c>
      <c r="V24" s="57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56">
        <v>165.3013</v>
      </c>
      <c r="C25" s="56">
        <v>31.274902000000001</v>
      </c>
      <c r="D25" s="56">
        <v>49.760820000000002</v>
      </c>
      <c r="E25" s="56">
        <v>17.858421</v>
      </c>
      <c r="F25" s="56">
        <v>28.027332000000001</v>
      </c>
      <c r="G25" s="56">
        <v>49.594616000000002</v>
      </c>
      <c r="H25" s="56">
        <v>37.87509</v>
      </c>
      <c r="I25" s="56" t="str">
        <v/>
      </c>
      <c r="J25" s="56">
        <v>62.295960000000001</v>
      </c>
      <c r="K25" s="56">
        <v>25.319016000000001</v>
      </c>
      <c r="L25" s="56">
        <v>21.257805000000001</v>
      </c>
      <c r="M25" s="56">
        <v>21.092236</v>
      </c>
      <c r="N25" s="56">
        <v>43.518112000000002</v>
      </c>
      <c r="O25" s="56">
        <v>14.161645999999999</v>
      </c>
      <c r="P25" s="56">
        <v>65.780240000000006</v>
      </c>
      <c r="Q25" s="56">
        <v>3.7269592</v>
      </c>
      <c r="R25" s="56">
        <v>29.019606</v>
      </c>
      <c r="S25" s="56">
        <v>39.499366999999999</v>
      </c>
      <c r="T25" s="56">
        <v>78.700580000000002</v>
      </c>
      <c r="U25" s="56">
        <v>-8.5667369999999998</v>
      </c>
      <c r="V25" s="57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56">
        <v>188.63925</v>
      </c>
      <c r="C26" s="56">
        <v>34.820495999999999</v>
      </c>
      <c r="D26" s="56">
        <v>40.797244999999997</v>
      </c>
      <c r="E26" s="56">
        <v>16.731774999999999</v>
      </c>
      <c r="F26" s="56">
        <v>28.20617</v>
      </c>
      <c r="G26" s="56">
        <v>47.191800000000001</v>
      </c>
      <c r="H26" s="56">
        <v>33.728073000000002</v>
      </c>
      <c r="I26" s="56" t="str">
        <v/>
      </c>
      <c r="J26" s="56">
        <v>89.507000000000005</v>
      </c>
      <c r="K26" s="56">
        <v>30.036867000000001</v>
      </c>
      <c r="L26" s="56">
        <v>22.657848000000001</v>
      </c>
      <c r="M26" s="56">
        <v>21.187424</v>
      </c>
      <c r="N26" s="56">
        <v>40.792990000000003</v>
      </c>
      <c r="O26" s="56">
        <v>14.082682</v>
      </c>
      <c r="P26" s="56">
        <v>61.854126000000001</v>
      </c>
      <c r="Q26" s="56">
        <v>7.348001</v>
      </c>
      <c r="R26" s="56">
        <v>29.344069999999999</v>
      </c>
      <c r="S26" s="56">
        <v>43.430411999999997</v>
      </c>
      <c r="T26" s="56">
        <v>87.333070000000006</v>
      </c>
      <c r="U26" s="56">
        <v>-2.343607</v>
      </c>
      <c r="V26" s="57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56">
        <v>201.33484999999999</v>
      </c>
      <c r="C27" s="56">
        <v>38.452779999999997</v>
      </c>
      <c r="D27" s="56">
        <v>38.331530000000001</v>
      </c>
      <c r="E27" s="56">
        <v>25.447427999999999</v>
      </c>
      <c r="F27" s="56">
        <v>22.282959000000002</v>
      </c>
      <c r="G27" s="56">
        <v>47.753906000000001</v>
      </c>
      <c r="H27" s="56">
        <v>36.471702999999998</v>
      </c>
      <c r="I27" s="56" t="str">
        <v/>
      </c>
      <c r="J27" s="56">
        <v>78.413345000000007</v>
      </c>
      <c r="K27" s="56">
        <v>30.717468</v>
      </c>
      <c r="L27" s="56">
        <v>30.364836</v>
      </c>
      <c r="M27" s="56">
        <v>29.243326</v>
      </c>
      <c r="N27" s="56">
        <v>48.179687999999999</v>
      </c>
      <c r="O27" s="56">
        <v>28.71238</v>
      </c>
      <c r="P27" s="56">
        <v>70.530249999999995</v>
      </c>
      <c r="Q27" s="56">
        <v>11.283158999999999</v>
      </c>
      <c r="R27" s="56">
        <v>32.319164000000001</v>
      </c>
      <c r="S27" s="56">
        <v>46.013236999999997</v>
      </c>
      <c r="T27" s="56">
        <v>99.743759999999995</v>
      </c>
      <c r="U27" s="56">
        <v>-0.70572495000000002</v>
      </c>
      <c r="V27" s="57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56">
        <v>132.01408000000001</v>
      </c>
      <c r="C28" s="56">
        <v>42.580868000000002</v>
      </c>
      <c r="D28" s="56">
        <v>58.072913999999997</v>
      </c>
      <c r="E28" s="56">
        <v>34.422671999999999</v>
      </c>
      <c r="F28" s="56">
        <v>52.351677000000002</v>
      </c>
      <c r="G28" s="56">
        <v>65.187139999999999</v>
      </c>
      <c r="H28" s="56">
        <v>54.366515999999997</v>
      </c>
      <c r="I28" s="56" t="str">
        <v/>
      </c>
      <c r="J28" s="56">
        <v>69.90155</v>
      </c>
      <c r="K28" s="56">
        <v>36.527133999999997</v>
      </c>
      <c r="L28" s="56">
        <v>15.896357</v>
      </c>
      <c r="M28" s="56">
        <v>25.913869999999999</v>
      </c>
      <c r="N28" s="56">
        <v>30.097114999999999</v>
      </c>
      <c r="O28" s="56">
        <v>43.3902</v>
      </c>
      <c r="P28" s="56">
        <v>99.436499999999995</v>
      </c>
      <c r="Q28" s="56">
        <v>11.282158000000001</v>
      </c>
      <c r="R28" s="56">
        <v>39.614426000000002</v>
      </c>
      <c r="S28" s="56">
        <v>45.613906999999998</v>
      </c>
      <c r="T28" s="56">
        <v>69.728263999999996</v>
      </c>
      <c r="U28" s="56">
        <v>-2.4661183000000002</v>
      </c>
      <c r="V28" s="57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56">
        <v>94.812100000000001</v>
      </c>
      <c r="C29" s="56">
        <v>41.867400000000004</v>
      </c>
      <c r="D29" s="56">
        <v>52.634050000000002</v>
      </c>
      <c r="E29" s="56">
        <v>31.428920000000002</v>
      </c>
      <c r="F29" s="56">
        <v>54.946125000000002</v>
      </c>
      <c r="G29" s="56">
        <v>49.540413000000001</v>
      </c>
      <c r="H29" s="56">
        <v>49.440159999999999</v>
      </c>
      <c r="I29" s="56" t="str">
        <v/>
      </c>
      <c r="J29" s="56">
        <v>73.828299999999999</v>
      </c>
      <c r="K29" s="56">
        <v>26.999127999999999</v>
      </c>
      <c r="L29" s="56">
        <v>19.338692000000002</v>
      </c>
      <c r="M29" s="56">
        <v>20.101309000000001</v>
      </c>
      <c r="N29" s="56">
        <v>26.207542</v>
      </c>
      <c r="O29" s="56">
        <v>40.134335</v>
      </c>
      <c r="P29" s="56">
        <v>111.89353</v>
      </c>
      <c r="Q29" s="56">
        <v>24.424135</v>
      </c>
      <c r="R29" s="56">
        <v>44.179870000000001</v>
      </c>
      <c r="S29" s="56">
        <v>48.089219999999997</v>
      </c>
      <c r="T29" s="56">
        <v>52.095996999999997</v>
      </c>
      <c r="U29" s="56">
        <v>-5.1605280000000002</v>
      </c>
      <c r="V29" s="57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56">
        <v>113.63163</v>
      </c>
      <c r="C30" s="56">
        <v>44.041397000000003</v>
      </c>
      <c r="D30" s="56">
        <v>50.400399999999998</v>
      </c>
      <c r="E30" s="56">
        <v>36.074806000000002</v>
      </c>
      <c r="F30" s="56">
        <v>59.686219999999999</v>
      </c>
      <c r="G30" s="56">
        <v>48.761738000000001</v>
      </c>
      <c r="H30" s="56">
        <v>38.997970000000002</v>
      </c>
      <c r="I30" s="56" t="str">
        <v/>
      </c>
      <c r="J30" s="56">
        <v>43.032634999999999</v>
      </c>
      <c r="K30" s="56">
        <v>38.345528000000002</v>
      </c>
      <c r="L30" s="56">
        <v>29.888819999999999</v>
      </c>
      <c r="M30" s="56">
        <v>28.332006</v>
      </c>
      <c r="N30" s="56">
        <v>32.367671999999999</v>
      </c>
      <c r="O30" s="56">
        <v>53.850067000000003</v>
      </c>
      <c r="P30" s="56">
        <v>126.33942999999999</v>
      </c>
      <c r="Q30" s="56">
        <v>13.073433</v>
      </c>
      <c r="R30" s="56">
        <v>49.364722999999998</v>
      </c>
      <c r="S30" s="56">
        <v>50.328659999999999</v>
      </c>
      <c r="T30" s="56">
        <v>65.691850000000002</v>
      </c>
      <c r="U30" s="56">
        <v>4.5628310000000001</v>
      </c>
      <c r="V30" s="57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56">
        <v>128.23381000000001</v>
      </c>
      <c r="C31" s="56">
        <v>45.556164000000003</v>
      </c>
      <c r="D31" s="56">
        <v>29.423034999999999</v>
      </c>
      <c r="E31" s="56">
        <v>30.080627</v>
      </c>
      <c r="F31" s="56">
        <v>71.617270000000005</v>
      </c>
      <c r="G31" s="56">
        <v>21.912479999999999</v>
      </c>
      <c r="H31" s="56">
        <v>32.516444999999997</v>
      </c>
      <c r="I31" s="56" t="str">
        <v/>
      </c>
      <c r="J31" s="56">
        <v>24.740622999999999</v>
      </c>
      <c r="K31" s="56">
        <v>31.644200999999999</v>
      </c>
      <c r="L31" s="56">
        <v>21.491586999999999</v>
      </c>
      <c r="M31" s="56">
        <v>23.878468000000002</v>
      </c>
      <c r="N31" s="56">
        <v>29.488886000000001</v>
      </c>
      <c r="O31" s="56">
        <v>56.054473999999999</v>
      </c>
      <c r="P31" s="56">
        <v>116.85183000000001</v>
      </c>
      <c r="Q31" s="56">
        <v>1.3034224999999999</v>
      </c>
      <c r="R31" s="56">
        <v>40.360509999999998</v>
      </c>
      <c r="S31" s="56">
        <v>61.810814000000001</v>
      </c>
      <c r="T31" s="56">
        <v>96.127030000000005</v>
      </c>
      <c r="U31" s="56">
        <v>-3.3570587999999999</v>
      </c>
      <c r="V31" s="57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56">
        <v>142.06197</v>
      </c>
      <c r="C32" s="56">
        <v>49.391852999999998</v>
      </c>
      <c r="D32" s="56">
        <v>28.542446000000002</v>
      </c>
      <c r="E32" s="56">
        <v>30.393111999999999</v>
      </c>
      <c r="F32" s="56">
        <v>84.162559999999999</v>
      </c>
      <c r="G32" s="56">
        <v>16.346717999999999</v>
      </c>
      <c r="H32" s="56">
        <v>32.216583</v>
      </c>
      <c r="I32" s="56" t="str">
        <v/>
      </c>
      <c r="J32" s="56">
        <v>22.629283999999998</v>
      </c>
      <c r="K32" s="56">
        <v>38.580165999999998</v>
      </c>
      <c r="L32" s="56">
        <v>18.887865000000001</v>
      </c>
      <c r="M32" s="56">
        <v>16.129470000000001</v>
      </c>
      <c r="N32" s="56">
        <v>28.768194000000001</v>
      </c>
      <c r="O32" s="56">
        <v>29.666184999999999</v>
      </c>
      <c r="P32" s="56">
        <v>111.16727</v>
      </c>
      <c r="Q32" s="56">
        <v>-2.7603924000000002</v>
      </c>
      <c r="R32" s="56">
        <v>39.257655999999997</v>
      </c>
      <c r="S32" s="56">
        <v>63.137267999999999</v>
      </c>
      <c r="T32" s="56">
        <v>120.54854</v>
      </c>
      <c r="U32" s="56">
        <v>-4.8841953</v>
      </c>
      <c r="V32" s="57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56">
        <v>143.20192</v>
      </c>
      <c r="C33" s="56">
        <v>48.003005999999999</v>
      </c>
      <c r="D33" s="56">
        <v>26.629888999999999</v>
      </c>
      <c r="E33" s="56">
        <v>24.509036999999999</v>
      </c>
      <c r="F33" s="56">
        <v>62.942123000000002</v>
      </c>
      <c r="G33" s="56">
        <v>20.635245999999999</v>
      </c>
      <c r="H33" s="56">
        <v>18.250954</v>
      </c>
      <c r="I33" s="56" t="str">
        <v/>
      </c>
      <c r="J33" s="56">
        <v>-4.2072352999999998</v>
      </c>
      <c r="K33" s="56">
        <v>33.030630000000002</v>
      </c>
      <c r="L33" s="56">
        <v>21.682023999999998</v>
      </c>
      <c r="M33" s="56">
        <v>6.3126445000000002</v>
      </c>
      <c r="N33" s="56">
        <v>33.384155</v>
      </c>
      <c r="O33" s="56">
        <v>21.599781</v>
      </c>
      <c r="P33" s="56">
        <v>75.158649999999994</v>
      </c>
      <c r="Q33" s="56">
        <v>-4.2104720000000002</v>
      </c>
      <c r="R33" s="56">
        <v>38.088596000000003</v>
      </c>
      <c r="S33" s="56">
        <v>57.329050000000002</v>
      </c>
      <c r="T33" s="56">
        <v>115.35124999999999</v>
      </c>
      <c r="U33" s="56">
        <v>-9.1242790000000004E-2</v>
      </c>
      <c r="V33" s="57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56">
        <v>80.396289999999993</v>
      </c>
      <c r="C34" s="56">
        <v>42.691456000000002</v>
      </c>
      <c r="D34" s="56">
        <v>22.93402</v>
      </c>
      <c r="E34" s="56">
        <v>12.386346</v>
      </c>
      <c r="F34" s="56">
        <v>64.302800000000005</v>
      </c>
      <c r="G34" s="56">
        <v>2.1559834000000002</v>
      </c>
      <c r="H34" s="56">
        <v>22.312725</v>
      </c>
      <c r="I34" s="56" t="str">
        <v/>
      </c>
      <c r="J34" s="56">
        <v>-9.6306209999999997</v>
      </c>
      <c r="K34" s="56">
        <v>16.383696</v>
      </c>
      <c r="L34" s="56">
        <v>20.915592</v>
      </c>
      <c r="M34" s="56">
        <v>4.8096895000000002</v>
      </c>
      <c r="N34" s="56">
        <v>32.146369999999997</v>
      </c>
      <c r="O34" s="56">
        <v>17.416298000000001</v>
      </c>
      <c r="P34" s="56">
        <v>53.439149999999998</v>
      </c>
      <c r="Q34" s="56">
        <v>5.5695889999999997</v>
      </c>
      <c r="R34" s="56">
        <v>41.482959999999999</v>
      </c>
      <c r="S34" s="56">
        <v>63.397503</v>
      </c>
      <c r="T34" s="56">
        <v>105.87792</v>
      </c>
      <c r="U34" s="56">
        <v>3.3189774000000001</v>
      </c>
      <c r="V34" s="57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56">
        <v>74.574680000000001</v>
      </c>
      <c r="C35" s="56">
        <v>46.03745</v>
      </c>
      <c r="D35" s="56">
        <v>32.923878000000002</v>
      </c>
      <c r="E35" s="56">
        <v>20.734655</v>
      </c>
      <c r="F35" s="56">
        <v>77.97381</v>
      </c>
      <c r="G35" s="56">
        <v>15.581441</v>
      </c>
      <c r="H35" s="56">
        <v>30.740988000000002</v>
      </c>
      <c r="I35" s="56" t="str">
        <v/>
      </c>
      <c r="J35" s="56">
        <v>-4.5745015000000002</v>
      </c>
      <c r="K35" s="56">
        <v>14.673531000000001</v>
      </c>
      <c r="L35" s="56">
        <v>12.436235</v>
      </c>
      <c r="M35" s="56">
        <v>5.2175402999999996</v>
      </c>
      <c r="N35" s="56">
        <v>27.315055999999998</v>
      </c>
      <c r="O35" s="56">
        <v>8.6088179999999994</v>
      </c>
      <c r="P35" s="56">
        <v>50.504707000000003</v>
      </c>
      <c r="Q35" s="56">
        <v>8.7684750000000005</v>
      </c>
      <c r="R35" s="56">
        <v>44.425713000000002</v>
      </c>
      <c r="S35" s="56">
        <v>65.380809999999997</v>
      </c>
      <c r="T35" s="56">
        <v>158.28943000000001</v>
      </c>
      <c r="U35" s="56">
        <v>1.9640325999999999</v>
      </c>
      <c r="V35" s="57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56">
        <v>50.889249999999997</v>
      </c>
      <c r="C36" s="56">
        <v>46.954227000000003</v>
      </c>
      <c r="D36" s="56">
        <v>30.098130000000001</v>
      </c>
      <c r="E36" s="56">
        <v>22.479046</v>
      </c>
      <c r="F36" s="56">
        <v>81.919730000000001</v>
      </c>
      <c r="G36" s="56">
        <v>-16.784704000000001</v>
      </c>
      <c r="H36" s="56">
        <v>29.543030000000002</v>
      </c>
      <c r="I36" s="56" t="str">
        <v/>
      </c>
      <c r="J36" s="56">
        <v>-5.3938866000000001</v>
      </c>
      <c r="K36" s="56">
        <v>8.7802050000000005</v>
      </c>
      <c r="L36" s="56">
        <v>13.294387</v>
      </c>
      <c r="M36" s="56">
        <v>-2.2574306000000002</v>
      </c>
      <c r="N36" s="56">
        <v>22.444557</v>
      </c>
      <c r="O36" s="56">
        <v>17.549824000000001</v>
      </c>
      <c r="P36" s="56">
        <v>34.205280000000002</v>
      </c>
      <c r="Q36" s="56">
        <v>8.4696529999999992</v>
      </c>
      <c r="R36" s="56">
        <v>43.802950000000003</v>
      </c>
      <c r="S36" s="56">
        <v>61.618457999999997</v>
      </c>
      <c r="T36" s="56">
        <v>148.56009</v>
      </c>
      <c r="U36" s="56">
        <v>5.5346489999999999</v>
      </c>
      <c r="V36" s="57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56">
        <v>56.317055000000003</v>
      </c>
      <c r="C37" s="56">
        <v>48.785972999999998</v>
      </c>
      <c r="D37" s="56">
        <v>34.540430000000001</v>
      </c>
      <c r="E37" s="56">
        <v>29.630302</v>
      </c>
      <c r="F37" s="56">
        <v>92.860219999999998</v>
      </c>
      <c r="G37" s="56">
        <v>-15.612745</v>
      </c>
      <c r="H37" s="56">
        <v>2.7647018000000001</v>
      </c>
      <c r="I37" s="56" t="str">
        <v/>
      </c>
      <c r="J37" s="56">
        <v>-7.5666070000000003</v>
      </c>
      <c r="K37" s="56">
        <v>16.324245000000001</v>
      </c>
      <c r="L37" s="56">
        <v>16.254066000000002</v>
      </c>
      <c r="M37" s="56">
        <v>-0.77676772999999999</v>
      </c>
      <c r="N37" s="56">
        <v>27.304924</v>
      </c>
      <c r="O37" s="56">
        <v>24.672663</v>
      </c>
      <c r="P37" s="56">
        <v>1.0202765</v>
      </c>
      <c r="Q37" s="56">
        <v>32.733440000000002</v>
      </c>
      <c r="R37" s="56">
        <v>37.028824</v>
      </c>
      <c r="S37" s="56">
        <v>54.709389999999999</v>
      </c>
      <c r="T37" s="56">
        <v>89.692920000000001</v>
      </c>
      <c r="U37" s="56">
        <v>4.7575830000000003</v>
      </c>
      <c r="V37" s="57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56">
        <v>63.583934999999997</v>
      </c>
      <c r="C38" s="56">
        <v>54.358947999999998</v>
      </c>
      <c r="D38" s="56">
        <v>43.556820000000002</v>
      </c>
      <c r="E38" s="56">
        <v>25.299692</v>
      </c>
      <c r="F38" s="56">
        <v>98.565830000000005</v>
      </c>
      <c r="G38" s="56">
        <v>-1.9281626000000001</v>
      </c>
      <c r="H38" s="56">
        <v>-5.0538119999999997</v>
      </c>
      <c r="I38" s="56" t="str">
        <v/>
      </c>
      <c r="J38" s="56">
        <v>-21.830314999999999</v>
      </c>
      <c r="K38" s="56">
        <v>23.834323999999999</v>
      </c>
      <c r="L38" s="56">
        <v>21.16816</v>
      </c>
      <c r="M38" s="56">
        <v>-5.2172900000000002</v>
      </c>
      <c r="N38" s="56">
        <v>27.446234</v>
      </c>
      <c r="O38" s="56">
        <v>21.504342999999999</v>
      </c>
      <c r="P38" s="56">
        <v>-1.867491</v>
      </c>
      <c r="Q38" s="56">
        <v>30.672539</v>
      </c>
      <c r="R38" s="56">
        <v>40.286231999999998</v>
      </c>
      <c r="S38" s="56">
        <v>54.967593999999998</v>
      </c>
      <c r="T38" s="56">
        <v>99.616709999999998</v>
      </c>
      <c r="U38" s="56">
        <v>7.7222586</v>
      </c>
      <c r="V38" s="57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56">
        <v>24.506533000000001</v>
      </c>
      <c r="C39" s="56">
        <v>45.526649999999997</v>
      </c>
      <c r="D39" s="56">
        <v>41.047170000000001</v>
      </c>
      <c r="E39" s="56">
        <v>12.258387000000001</v>
      </c>
      <c r="F39" s="56">
        <v>80.849410000000006</v>
      </c>
      <c r="G39" s="56">
        <v>-0.67708489999999999</v>
      </c>
      <c r="H39" s="56">
        <v>-9.0190300000000008</v>
      </c>
      <c r="I39" s="56" t="str">
        <v/>
      </c>
      <c r="J39" s="56">
        <v>-21.109528000000001</v>
      </c>
      <c r="K39" s="56">
        <v>3.2341359999999999</v>
      </c>
      <c r="L39" s="56">
        <v>11.635446999999999</v>
      </c>
      <c r="M39" s="56">
        <v>0.29464960000000001</v>
      </c>
      <c r="N39" s="56">
        <v>13.534713</v>
      </c>
      <c r="O39" s="56">
        <v>14.372932</v>
      </c>
      <c r="P39" s="56">
        <v>-20.696712000000002</v>
      </c>
      <c r="Q39" s="56">
        <v>32.574654000000002</v>
      </c>
      <c r="R39" s="56">
        <v>31.740891999999999</v>
      </c>
      <c r="S39" s="56">
        <v>42.879547000000002</v>
      </c>
      <c r="T39" s="56">
        <v>70.909809999999993</v>
      </c>
      <c r="U39" s="56">
        <v>2.0228863000000001</v>
      </c>
      <c r="V39" s="57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56">
        <v>-22.104263</v>
      </c>
      <c r="C40" s="56">
        <v>32.413578000000001</v>
      </c>
      <c r="D40" s="56">
        <v>14.806068</v>
      </c>
      <c r="E40" s="56">
        <v>1.8884658999999999</v>
      </c>
      <c r="F40" s="56">
        <v>40.105865000000001</v>
      </c>
      <c r="G40" s="56">
        <v>-10.231191000000001</v>
      </c>
      <c r="H40" s="56">
        <v>-22.306363999999999</v>
      </c>
      <c r="I40" s="56" t="str">
        <v/>
      </c>
      <c r="J40" s="56">
        <v>13.379204</v>
      </c>
      <c r="K40" s="56">
        <v>-1.5573204</v>
      </c>
      <c r="L40" s="56">
        <v>19.972538</v>
      </c>
      <c r="M40" s="56">
        <v>5.6730510000000001</v>
      </c>
      <c r="N40" s="56">
        <v>14.231146000000001</v>
      </c>
      <c r="O40" s="56">
        <v>0.36897659999999999</v>
      </c>
      <c r="P40" s="56">
        <v>-25.721848000000001</v>
      </c>
      <c r="Q40" s="56">
        <v>39.842224000000002</v>
      </c>
      <c r="R40" s="56">
        <v>27.099572999999999</v>
      </c>
      <c r="S40" s="56">
        <v>33.127510000000001</v>
      </c>
      <c r="T40" s="56">
        <v>46.391486999999998</v>
      </c>
      <c r="U40" s="56">
        <v>2.0657896999999998</v>
      </c>
      <c r="V40" s="57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56">
        <v>-21.243286000000001</v>
      </c>
      <c r="C41" s="56">
        <v>27.369095000000002</v>
      </c>
      <c r="D41" s="56">
        <v>-2.4721860000000002</v>
      </c>
      <c r="E41" s="56">
        <v>-0.54470300000000005</v>
      </c>
      <c r="F41" s="56">
        <v>35.567093</v>
      </c>
      <c r="G41" s="56">
        <v>1.0151029</v>
      </c>
      <c r="H41" s="56">
        <v>-19.244354000000001</v>
      </c>
      <c r="I41" s="56" t="str">
        <v/>
      </c>
      <c r="J41" s="56">
        <v>8.2334630000000004</v>
      </c>
      <c r="K41" s="56">
        <v>7.1644780000000005E-2</v>
      </c>
      <c r="L41" s="56">
        <v>1.6983628</v>
      </c>
      <c r="M41" s="56">
        <v>-5.6628647000000001</v>
      </c>
      <c r="N41" s="56">
        <v>-2.0031393</v>
      </c>
      <c r="O41" s="56">
        <v>-3.191036</v>
      </c>
      <c r="P41" s="56">
        <v>-22.089338000000001</v>
      </c>
      <c r="Q41" s="56">
        <v>32.64358</v>
      </c>
      <c r="R41" s="56">
        <v>20.423603</v>
      </c>
      <c r="S41" s="56">
        <v>29.270230999999999</v>
      </c>
      <c r="T41" s="56">
        <v>40.768096999999997</v>
      </c>
      <c r="U41" s="56">
        <v>-5.0609529999999996</v>
      </c>
      <c r="V41" s="57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56">
        <v>-32.191032</v>
      </c>
      <c r="C42" s="56">
        <v>21.344232999999999</v>
      </c>
      <c r="D42" s="56">
        <v>-10.741645</v>
      </c>
      <c r="E42" s="56">
        <v>-3.6428750000000001</v>
      </c>
      <c r="F42" s="56">
        <v>29.039133</v>
      </c>
      <c r="G42" s="56">
        <v>-1.3174771999999999</v>
      </c>
      <c r="H42" s="56">
        <v>-17.293571</v>
      </c>
      <c r="I42" s="56" t="str">
        <v/>
      </c>
      <c r="J42" s="56">
        <v>1.7614244999999999</v>
      </c>
      <c r="K42" s="56">
        <v>-6.2446355999999996</v>
      </c>
      <c r="L42" s="56">
        <v>-5.6493339999999996</v>
      </c>
      <c r="M42" s="56">
        <v>-1.5247166000000001</v>
      </c>
      <c r="N42" s="56">
        <v>-6.3443839999999998</v>
      </c>
      <c r="O42" s="56">
        <v>-2.0385385</v>
      </c>
      <c r="P42" s="56">
        <v>-25.31823</v>
      </c>
      <c r="Q42" s="56">
        <v>40.378498</v>
      </c>
      <c r="R42" s="56">
        <v>14.832794</v>
      </c>
      <c r="S42" s="56">
        <v>22.547758000000002</v>
      </c>
      <c r="T42" s="56">
        <v>58.619605999999997</v>
      </c>
      <c r="U42" s="56">
        <v>-14.221465999999999</v>
      </c>
      <c r="V42" s="57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56">
        <v>-35.992699999999999</v>
      </c>
      <c r="C43" s="56">
        <v>18.271124</v>
      </c>
      <c r="D43" s="56">
        <v>1.7690659000000001E-2</v>
      </c>
      <c r="E43" s="56">
        <v>2.5903463000000002</v>
      </c>
      <c r="F43" s="56">
        <v>10.000944</v>
      </c>
      <c r="G43" s="56">
        <v>15.547143999999999</v>
      </c>
      <c r="H43" s="56">
        <v>-9.7021580000000007</v>
      </c>
      <c r="I43" s="56" t="str">
        <v/>
      </c>
      <c r="J43" s="56">
        <v>-7.8383089999999997</v>
      </c>
      <c r="K43" s="56">
        <v>-0.49459934</v>
      </c>
      <c r="L43" s="56">
        <v>0.68171024000000002</v>
      </c>
      <c r="M43" s="56">
        <v>3.7773132</v>
      </c>
      <c r="N43" s="56">
        <v>-6.2627195999999996</v>
      </c>
      <c r="O43" s="56">
        <v>-0.83910819999999997</v>
      </c>
      <c r="P43" s="56">
        <v>-25.158245000000001</v>
      </c>
      <c r="Q43" s="56">
        <v>60.60866</v>
      </c>
      <c r="R43" s="56">
        <v>19.292950000000001</v>
      </c>
      <c r="S43" s="56">
        <v>27.860605</v>
      </c>
      <c r="T43" s="56">
        <v>27.330791000000001</v>
      </c>
      <c r="U43" s="56">
        <v>6.2806249999999997</v>
      </c>
      <c r="V43" s="57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56">
        <v>-31.678104000000001</v>
      </c>
      <c r="C44" s="56">
        <v>25.165939999999999</v>
      </c>
      <c r="D44" s="56">
        <v>5.771172</v>
      </c>
      <c r="E44" s="56">
        <v>3.4494877000000002</v>
      </c>
      <c r="F44" s="56">
        <v>8.2183250000000001</v>
      </c>
      <c r="G44" s="56">
        <v>11.895299</v>
      </c>
      <c r="H44" s="56">
        <v>-9.7247959999999996</v>
      </c>
      <c r="I44" s="56" t="str">
        <v/>
      </c>
      <c r="J44" s="56">
        <v>-15.408498</v>
      </c>
      <c r="K44" s="56">
        <v>-2.8350412999999999</v>
      </c>
      <c r="L44" s="56">
        <v>-1.6889691</v>
      </c>
      <c r="M44" s="56">
        <v>2.7161955999999998</v>
      </c>
      <c r="N44" s="56">
        <v>-5.1529407999999997</v>
      </c>
      <c r="O44" s="56">
        <v>15.077793</v>
      </c>
      <c r="P44" s="56">
        <v>-23.218368999999999</v>
      </c>
      <c r="Q44" s="56">
        <v>61.016593999999998</v>
      </c>
      <c r="R44" s="56">
        <v>26.806090999999999</v>
      </c>
      <c r="S44" s="56">
        <v>28.472328000000001</v>
      </c>
      <c r="T44" s="56">
        <v>12.572801999999999</v>
      </c>
      <c r="U44" s="56">
        <v>12.254322</v>
      </c>
      <c r="V44" s="57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56">
        <v>-18.435901999999999</v>
      </c>
      <c r="C45" s="56">
        <v>30.427873999999999</v>
      </c>
      <c r="D45" s="56">
        <v>15.055477</v>
      </c>
      <c r="E45" s="56">
        <v>17.762160999999999</v>
      </c>
      <c r="F45" s="56">
        <v>29.243147</v>
      </c>
      <c r="G45" s="56">
        <v>32.083523</v>
      </c>
      <c r="H45" s="56">
        <v>8.5178609999999999</v>
      </c>
      <c r="I45" s="56" t="str">
        <v/>
      </c>
      <c r="J45" s="56">
        <v>-6.1296042999999996</v>
      </c>
      <c r="K45" s="56">
        <v>9.4173190000000009</v>
      </c>
      <c r="L45" s="56">
        <v>6.8509700000000002</v>
      </c>
      <c r="M45" s="56">
        <v>20.492446999999999</v>
      </c>
      <c r="N45" s="56">
        <v>3.6757827000000001</v>
      </c>
      <c r="O45" s="56">
        <v>21.279693999999999</v>
      </c>
      <c r="P45" s="56">
        <v>-2.1152139000000001</v>
      </c>
      <c r="Q45" s="56">
        <v>53.181100000000001</v>
      </c>
      <c r="R45" s="56">
        <v>32.337592999999998</v>
      </c>
      <c r="S45" s="56">
        <v>38.852263999999998</v>
      </c>
      <c r="T45" s="56">
        <v>16.791212000000002</v>
      </c>
      <c r="U45" s="56">
        <v>7.7591896</v>
      </c>
      <c r="V45" s="57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56">
        <v>-34.676234999999998</v>
      </c>
      <c r="C46" s="56">
        <v>34.878886999999999</v>
      </c>
      <c r="D46" s="56">
        <v>2.5545716000000001</v>
      </c>
      <c r="E46" s="56">
        <v>9.2621564999999997</v>
      </c>
      <c r="F46" s="56">
        <v>20.178532000000001</v>
      </c>
      <c r="G46" s="56">
        <v>27.829371999999999</v>
      </c>
      <c r="H46" s="56">
        <v>2.0687818999999998</v>
      </c>
      <c r="I46" s="56" t="str">
        <v/>
      </c>
      <c r="J46" s="56">
        <v>-20.298105</v>
      </c>
      <c r="K46" s="56">
        <v>11.090767</v>
      </c>
      <c r="L46" s="56">
        <v>3.4372926000000001</v>
      </c>
      <c r="M46" s="56">
        <v>18.847823999999999</v>
      </c>
      <c r="N46" s="56">
        <v>1.0032177</v>
      </c>
      <c r="O46" s="56">
        <v>20.239602999999999</v>
      </c>
      <c r="P46" s="56">
        <v>-7.5180769999999999</v>
      </c>
      <c r="Q46" s="56">
        <v>46.905279999999998</v>
      </c>
      <c r="R46" s="56">
        <v>26.988686000000001</v>
      </c>
      <c r="S46" s="56">
        <v>32.459915000000002</v>
      </c>
      <c r="T46" s="56">
        <v>9.4823120000000003</v>
      </c>
      <c r="U46" s="56">
        <v>-2.840954</v>
      </c>
      <c r="V46" s="57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56">
        <v>-45.606340000000003</v>
      </c>
      <c r="C47" s="56">
        <v>32.727576999999997</v>
      </c>
      <c r="D47" s="56">
        <v>2.5617838000000002</v>
      </c>
      <c r="E47" s="56">
        <v>-6.3623247000000003</v>
      </c>
      <c r="F47" s="56">
        <v>8.4583519999999996</v>
      </c>
      <c r="G47" s="56">
        <v>2.4403929999999998</v>
      </c>
      <c r="H47" s="56">
        <v>-7.8654529999999996</v>
      </c>
      <c r="I47" s="56" t="str">
        <v/>
      </c>
      <c r="J47" s="56">
        <v>-39.919483</v>
      </c>
      <c r="K47" s="56">
        <v>8.0178980000000006</v>
      </c>
      <c r="L47" s="56">
        <v>6.5766214999999999</v>
      </c>
      <c r="M47" s="56">
        <v>17.985285000000001</v>
      </c>
      <c r="N47" s="56">
        <v>4.5493363999999996</v>
      </c>
      <c r="O47" s="56">
        <v>33.064663000000003</v>
      </c>
      <c r="P47" s="56">
        <v>-19.67109</v>
      </c>
      <c r="Q47" s="56">
        <v>32.205737999999997</v>
      </c>
      <c r="R47" s="56">
        <v>26.495242999999999</v>
      </c>
      <c r="S47" s="56">
        <v>31.224464000000001</v>
      </c>
      <c r="T47" s="56">
        <v>-13.5261</v>
      </c>
      <c r="U47" s="56">
        <v>-5.2482660000000001</v>
      </c>
      <c r="V47" s="57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56">
        <v>-32.431019999999997</v>
      </c>
      <c r="C48" s="56">
        <v>32.797527000000002</v>
      </c>
      <c r="D48" s="56">
        <v>8.7568649999999995</v>
      </c>
      <c r="E48" s="56">
        <v>-3.5979629000000002</v>
      </c>
      <c r="F48" s="56">
        <v>10.283184</v>
      </c>
      <c r="G48" s="56">
        <v>44.99315</v>
      </c>
      <c r="H48" s="56">
        <v>-1.6358614</v>
      </c>
      <c r="I48" s="56" t="str">
        <v/>
      </c>
      <c r="J48" s="56">
        <v>-18.613350000000001</v>
      </c>
      <c r="K48" s="56">
        <v>18.343592000000001</v>
      </c>
      <c r="L48" s="56">
        <v>10.874998</v>
      </c>
      <c r="M48" s="56">
        <v>22.953236</v>
      </c>
      <c r="N48" s="56">
        <v>7.2478533000000001</v>
      </c>
      <c r="O48" s="56">
        <v>33.856009999999998</v>
      </c>
      <c r="P48" s="56">
        <v>-4.6540318000000003</v>
      </c>
      <c r="Q48" s="56">
        <v>24.819147000000001</v>
      </c>
      <c r="R48" s="56">
        <v>30.34929</v>
      </c>
      <c r="S48" s="56">
        <v>36.292183000000001</v>
      </c>
      <c r="T48" s="56">
        <v>-8.6121669999999995</v>
      </c>
      <c r="U48" s="56">
        <v>-3.9385378000000002</v>
      </c>
      <c r="V48" s="57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56">
        <v>-37.788220000000003</v>
      </c>
      <c r="C49" s="56">
        <v>28.472614</v>
      </c>
      <c r="D49" s="56">
        <v>-1.6858219999999999</v>
      </c>
      <c r="E49" s="56">
        <v>-3.6640405999999999</v>
      </c>
      <c r="F49" s="56">
        <v>-4.9800690000000003</v>
      </c>
      <c r="G49" s="56">
        <v>36.069572000000001</v>
      </c>
      <c r="H49" s="56">
        <v>5.1516890000000002</v>
      </c>
      <c r="I49" s="56" t="str">
        <v/>
      </c>
      <c r="J49" s="56">
        <v>-34.434339999999999</v>
      </c>
      <c r="K49" s="56">
        <v>8.0748080000000009</v>
      </c>
      <c r="L49" s="56">
        <v>-3.7772179000000001</v>
      </c>
      <c r="M49" s="56">
        <v>13.263583000000001</v>
      </c>
      <c r="N49" s="56">
        <v>-3.3098101999999998</v>
      </c>
      <c r="O49" s="56">
        <v>16.982984999999999</v>
      </c>
      <c r="P49" s="56">
        <v>0.47411920000000002</v>
      </c>
      <c r="Q49" s="56">
        <v>8.2343220000000006</v>
      </c>
      <c r="R49" s="56">
        <v>27.537286999999999</v>
      </c>
      <c r="S49" s="56">
        <v>35.497345000000003</v>
      </c>
      <c r="T49" s="56">
        <v>-6.0910583000000003</v>
      </c>
      <c r="U49" s="56">
        <v>-8.4212120000000006</v>
      </c>
      <c r="V49" s="57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56">
        <v>-34.534064999999998</v>
      </c>
      <c r="C50" s="56">
        <v>22.158491000000001</v>
      </c>
      <c r="D50" s="56">
        <v>-0.22649764999999999</v>
      </c>
      <c r="E50" s="56">
        <v>4.5544146999999997</v>
      </c>
      <c r="F50" s="56">
        <v>-8.2403239999999993</v>
      </c>
      <c r="G50" s="56">
        <v>26.680672000000001</v>
      </c>
      <c r="H50" s="56">
        <v>14.723992000000001</v>
      </c>
      <c r="I50" s="56" t="str">
        <v/>
      </c>
      <c r="J50" s="56">
        <v>-17.747295000000001</v>
      </c>
      <c r="K50" s="56">
        <v>5.1008820000000004</v>
      </c>
      <c r="L50" s="56">
        <v>-2.791512</v>
      </c>
      <c r="M50" s="56">
        <v>9.6899750000000004</v>
      </c>
      <c r="N50" s="56">
        <v>8.155621</v>
      </c>
      <c r="O50" s="56">
        <v>24.777328000000001</v>
      </c>
      <c r="P50" s="56">
        <v>5.3342939999999999</v>
      </c>
      <c r="Q50" s="56">
        <v>6.4146400000000003</v>
      </c>
      <c r="R50" s="56">
        <v>19.89143</v>
      </c>
      <c r="S50" s="56">
        <v>26.441109000000001</v>
      </c>
      <c r="T50" s="56">
        <v>-19.275289999999998</v>
      </c>
      <c r="U50" s="56">
        <v>-7.0062579999999999</v>
      </c>
      <c r="V50" s="57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56">
        <v>-20.666176</v>
      </c>
      <c r="C51" s="56">
        <v>28.500689000000001</v>
      </c>
      <c r="D51" s="56">
        <v>7.1478250000000001</v>
      </c>
      <c r="E51" s="56">
        <v>9.7010020000000008</v>
      </c>
      <c r="F51" s="56">
        <v>-2.3368536999999998</v>
      </c>
      <c r="G51" s="56">
        <v>25.801945</v>
      </c>
      <c r="H51" s="56">
        <v>19.379020000000001</v>
      </c>
      <c r="I51" s="56" t="str">
        <v/>
      </c>
      <c r="J51" s="56">
        <v>-6.0884419999999997</v>
      </c>
      <c r="K51" s="56">
        <v>30.233896000000001</v>
      </c>
      <c r="L51" s="56">
        <v>-0.25735497000000002</v>
      </c>
      <c r="M51" s="56">
        <v>17.828499999999998</v>
      </c>
      <c r="N51" s="56">
        <v>13.629877</v>
      </c>
      <c r="O51" s="56">
        <v>27.292262999999998</v>
      </c>
      <c r="P51" s="56">
        <v>17.966615999999998</v>
      </c>
      <c r="Q51" s="56">
        <v>-0.63337684000000005</v>
      </c>
      <c r="R51" s="56">
        <v>26.30087</v>
      </c>
      <c r="S51" s="56">
        <v>34.672187999999998</v>
      </c>
      <c r="T51" s="56">
        <v>-17.355656</v>
      </c>
      <c r="U51" s="56">
        <v>-12.120384</v>
      </c>
      <c r="V51" s="57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56">
        <v>1.3134241</v>
      </c>
      <c r="C52" s="56">
        <v>41.389465000000001</v>
      </c>
      <c r="D52" s="56">
        <v>40.935960000000001</v>
      </c>
      <c r="E52" s="56">
        <v>24.507725000000001</v>
      </c>
      <c r="F52" s="56">
        <v>7.4130535000000002</v>
      </c>
      <c r="G52" s="56">
        <v>37.598694000000002</v>
      </c>
      <c r="H52" s="56">
        <v>35.627388000000003</v>
      </c>
      <c r="I52" s="56" t="str">
        <v/>
      </c>
      <c r="J52" s="56">
        <v>1.0704875</v>
      </c>
      <c r="K52" s="56">
        <v>38.348376999999999</v>
      </c>
      <c r="L52" s="56">
        <v>1.0856509000000001</v>
      </c>
      <c r="M52" s="56">
        <v>13.327764999999999</v>
      </c>
      <c r="N52" s="56">
        <v>21.361840000000001</v>
      </c>
      <c r="O52" s="56">
        <v>21.958029</v>
      </c>
      <c r="P52" s="56">
        <v>11.432695000000001</v>
      </c>
      <c r="Q52" s="56">
        <v>3.1720161</v>
      </c>
      <c r="R52" s="56">
        <v>27.548110999999999</v>
      </c>
      <c r="S52" s="56">
        <v>40.673541999999998</v>
      </c>
      <c r="T52" s="56">
        <v>1.7134427999999999</v>
      </c>
      <c r="U52" s="56">
        <v>-7.2560015</v>
      </c>
      <c r="V52" s="57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56">
        <v>54.340922999999997</v>
      </c>
      <c r="C53" s="56">
        <v>48.865690000000001</v>
      </c>
      <c r="D53" s="56">
        <v>71.669089999999997</v>
      </c>
      <c r="E53" s="56">
        <v>29.379771999999999</v>
      </c>
      <c r="F53" s="56">
        <v>11.137544999999999</v>
      </c>
      <c r="G53" s="56">
        <v>31.782817999999999</v>
      </c>
      <c r="H53" s="56">
        <v>37.387203</v>
      </c>
      <c r="I53" s="56" t="str">
        <v/>
      </c>
      <c r="J53" s="56">
        <v>4.3176173999999996</v>
      </c>
      <c r="K53" s="56">
        <v>57.201599999999999</v>
      </c>
      <c r="L53" s="56">
        <v>13.425005000000001</v>
      </c>
      <c r="M53" s="56">
        <v>17.825316999999998</v>
      </c>
      <c r="N53" s="56">
        <v>41.227795</v>
      </c>
      <c r="O53" s="56">
        <v>33.889589999999998</v>
      </c>
      <c r="P53" s="56">
        <v>16.852772000000002</v>
      </c>
      <c r="Q53" s="56">
        <v>12.2471695</v>
      </c>
      <c r="R53" s="56">
        <v>38.741146000000001</v>
      </c>
      <c r="S53" s="56">
        <v>52.877746999999999</v>
      </c>
      <c r="T53" s="56">
        <v>14.004648</v>
      </c>
      <c r="U53" s="56">
        <v>-2.9300451000000001</v>
      </c>
      <c r="V53" s="57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56">
        <v>67.902084000000002</v>
      </c>
      <c r="C54" s="56">
        <v>60.030819999999999</v>
      </c>
      <c r="D54" s="56">
        <v>106.52589399999999</v>
      </c>
      <c r="E54" s="56">
        <v>33.102035999999998</v>
      </c>
      <c r="F54" s="56">
        <v>11.531186</v>
      </c>
      <c r="G54" s="56">
        <v>26.72869</v>
      </c>
      <c r="H54" s="56">
        <v>50.311790000000002</v>
      </c>
      <c r="I54" s="56" t="str">
        <v/>
      </c>
      <c r="J54" s="56">
        <v>48.386085999999999</v>
      </c>
      <c r="K54" s="56">
        <v>61.292254999999997</v>
      </c>
      <c r="L54" s="56">
        <v>15.785492</v>
      </c>
      <c r="M54" s="56">
        <v>17.352236000000001</v>
      </c>
      <c r="N54" s="56">
        <v>37.854970000000002</v>
      </c>
      <c r="O54" s="56">
        <v>22.723175000000001</v>
      </c>
      <c r="P54" s="56">
        <v>21.185552999999999</v>
      </c>
      <c r="Q54" s="56">
        <v>23.835564000000002</v>
      </c>
      <c r="R54" s="56">
        <v>47.247005000000001</v>
      </c>
      <c r="S54" s="56">
        <v>62.793137000000002</v>
      </c>
      <c r="T54" s="56">
        <v>-3.6341429000000001</v>
      </c>
      <c r="U54" s="56">
        <v>0.68221089999999995</v>
      </c>
      <c r="V54" s="57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56">
        <v>88.264809999999997</v>
      </c>
      <c r="C55" s="56">
        <v>75.964119999999994</v>
      </c>
      <c r="D55" s="56">
        <v>92.758129999999994</v>
      </c>
      <c r="E55" s="56">
        <v>34.496105</v>
      </c>
      <c r="F55" s="56">
        <v>31.566894999999999</v>
      </c>
      <c r="G55" s="56">
        <v>17.269086999999999</v>
      </c>
      <c r="H55" s="56">
        <v>30.637383</v>
      </c>
      <c r="I55" s="56" t="str">
        <v/>
      </c>
      <c r="J55" s="56">
        <v>163.36703</v>
      </c>
      <c r="K55" s="56">
        <v>54.773150000000001</v>
      </c>
      <c r="L55" s="56">
        <v>11.84535</v>
      </c>
      <c r="M55" s="56">
        <v>9.6351739999999992</v>
      </c>
      <c r="N55" s="56">
        <v>38.173760000000001</v>
      </c>
      <c r="O55" s="56">
        <v>22.080803</v>
      </c>
      <c r="P55" s="56">
        <v>21.757280000000002</v>
      </c>
      <c r="Q55" s="56">
        <v>19.507456000000001</v>
      </c>
      <c r="R55" s="56">
        <v>47.78228</v>
      </c>
      <c r="S55" s="56">
        <v>55.913184999999999</v>
      </c>
      <c r="T55" s="56">
        <v>5.9403420000000002</v>
      </c>
      <c r="U55" s="56">
        <v>-16.374302</v>
      </c>
      <c r="V55" s="57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56">
        <v>16.065048000000001</v>
      </c>
      <c r="C56" s="56">
        <v>18.383645999999999</v>
      </c>
      <c r="D56" s="56">
        <v>31.850898999999998</v>
      </c>
      <c r="E56" s="56">
        <v>-9.8546619999999994</v>
      </c>
      <c r="F56" s="56">
        <v>-1.3554275</v>
      </c>
      <c r="G56" s="56">
        <v>-32.872019999999999</v>
      </c>
      <c r="H56" s="56">
        <v>-12.031573</v>
      </c>
      <c r="I56" s="56" t="str">
        <v/>
      </c>
      <c r="J56" s="56">
        <v>61.590969999999999</v>
      </c>
      <c r="K56" s="56">
        <v>21.331596000000001</v>
      </c>
      <c r="L56" s="56">
        <v>-12.990064</v>
      </c>
      <c r="M56" s="56">
        <v>-17.893494</v>
      </c>
      <c r="N56" s="56">
        <v>-14.623922</v>
      </c>
      <c r="O56" s="56">
        <v>10.073518999999999</v>
      </c>
      <c r="P56" s="56">
        <v>-4.5234975999999998</v>
      </c>
      <c r="Q56" s="56">
        <v>6.7454219999999996</v>
      </c>
      <c r="R56" s="56">
        <v>-1.6263126999999999</v>
      </c>
      <c r="S56" s="56">
        <v>2.4649977999999999</v>
      </c>
      <c r="T56" s="56">
        <v>-17.324183999999999</v>
      </c>
      <c r="U56" s="56">
        <v>-54.746482999999998</v>
      </c>
      <c r="V56" s="57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56">
        <v>57.130577000000002</v>
      </c>
      <c r="C57" s="56">
        <v>48.539555</v>
      </c>
      <c r="D57" s="56">
        <v>45.780098000000002</v>
      </c>
      <c r="E57" s="56">
        <v>2.0715832999999999</v>
      </c>
      <c r="F57" s="56">
        <v>29.261313999999999</v>
      </c>
      <c r="G57" s="56">
        <v>-15.103035999999999</v>
      </c>
      <c r="H57" s="56">
        <v>-1.4647484</v>
      </c>
      <c r="I57" s="56" t="str">
        <v/>
      </c>
      <c r="J57" s="56">
        <v>172.61126999999999</v>
      </c>
      <c r="K57" s="56">
        <v>18.093025000000001</v>
      </c>
      <c r="L57" s="56">
        <v>-11.255902000000001</v>
      </c>
      <c r="M57" s="56">
        <v>0.10582208999999999</v>
      </c>
      <c r="N57" s="56">
        <v>-18.823544999999999</v>
      </c>
      <c r="O57" s="56">
        <v>31.048752</v>
      </c>
      <c r="P57" s="56">
        <v>3.6441325999999998</v>
      </c>
      <c r="Q57" s="56">
        <v>31.896007999999998</v>
      </c>
      <c r="R57" s="56">
        <v>1.9814372</v>
      </c>
      <c r="S57" s="56">
        <v>3.3177018</v>
      </c>
      <c r="T57" s="56">
        <v>22.17493</v>
      </c>
      <c r="U57" s="56">
        <v>-49.296444000000001</v>
      </c>
      <c r="V57" s="57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56">
        <v>113.57523999999999</v>
      </c>
      <c r="C58" s="56">
        <v>46.736645000000003</v>
      </c>
      <c r="D58" s="56">
        <v>63.090384999999998</v>
      </c>
      <c r="E58" s="56">
        <v>17.275369999999999</v>
      </c>
      <c r="F58" s="56">
        <v>28.78604</v>
      </c>
      <c r="G58" s="56">
        <v>-10.432636</v>
      </c>
      <c r="H58" s="56">
        <v>13.212002</v>
      </c>
      <c r="I58" s="56" t="str">
        <v/>
      </c>
      <c r="J58" s="56">
        <v>244.54414</v>
      </c>
      <c r="K58" s="56">
        <v>26.779675000000001</v>
      </c>
      <c r="L58" s="56">
        <v>-16.6174</v>
      </c>
      <c r="M58" s="56">
        <v>-1.2939929999999999</v>
      </c>
      <c r="N58" s="56">
        <v>-19.280933000000001</v>
      </c>
      <c r="O58" s="56">
        <v>28.414833000000002</v>
      </c>
      <c r="P58" s="56">
        <v>13.258611999999999</v>
      </c>
      <c r="Q58" s="56">
        <v>41.484844000000002</v>
      </c>
      <c r="R58" s="56">
        <v>13.591360999999999</v>
      </c>
      <c r="S58" s="56">
        <v>12.54443</v>
      </c>
      <c r="T58" s="56">
        <v>27.944458000000001</v>
      </c>
      <c r="U58" s="56">
        <v>-41.687424</v>
      </c>
      <c r="V58" s="57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56">
        <v>151.4949</v>
      </c>
      <c r="C59" s="56">
        <v>47.95337</v>
      </c>
      <c r="D59" s="56">
        <v>84.844970000000004</v>
      </c>
      <c r="E59" s="56">
        <v>33.155665999999997</v>
      </c>
      <c r="F59" s="56">
        <v>39.878677000000003</v>
      </c>
      <c r="G59" s="56">
        <v>22.319544</v>
      </c>
      <c r="H59" s="56">
        <v>29.956424999999999</v>
      </c>
      <c r="I59" s="56" t="str">
        <v/>
      </c>
      <c r="J59" s="56">
        <v>356.97469999999998</v>
      </c>
      <c r="K59" s="56">
        <v>41.394103999999999</v>
      </c>
      <c r="L59" s="56">
        <v>-11.142522</v>
      </c>
      <c r="M59" s="56">
        <v>4.2670370000000002</v>
      </c>
      <c r="N59" s="56">
        <v>-4.0257453999999999</v>
      </c>
      <c r="O59" s="56">
        <v>11.72167</v>
      </c>
      <c r="P59" s="56">
        <v>36.387444000000002</v>
      </c>
      <c r="Q59" s="56">
        <v>49.689545000000003</v>
      </c>
      <c r="R59" s="56">
        <v>14.395845</v>
      </c>
      <c r="S59" s="56">
        <v>17.677247999999999</v>
      </c>
      <c r="T59" s="56">
        <v>28.375471000000001</v>
      </c>
      <c r="U59" s="56">
        <v>-31.261216999999998</v>
      </c>
      <c r="V59" s="57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56">
        <v>143.31602000000001</v>
      </c>
      <c r="C60" s="56">
        <v>50.599826999999998</v>
      </c>
      <c r="D60" s="56">
        <v>91.043999999999997</v>
      </c>
      <c r="E60" s="56">
        <v>31.337022999999999</v>
      </c>
      <c r="F60" s="56">
        <v>49.256169999999997</v>
      </c>
      <c r="G60" s="56">
        <v>14.833474000000001</v>
      </c>
      <c r="H60" s="56">
        <v>18.195640000000001</v>
      </c>
      <c r="I60" s="56" t="str">
        <v/>
      </c>
      <c r="J60" s="56">
        <v>494.59552000000002</v>
      </c>
      <c r="K60" s="56">
        <v>44.319533999999997</v>
      </c>
      <c r="L60" s="56">
        <v>-10.273396999999999</v>
      </c>
      <c r="M60" s="56">
        <v>-3.0696154</v>
      </c>
      <c r="N60" s="56">
        <v>-10.049719</v>
      </c>
      <c r="O60" s="56">
        <v>17.319680000000002</v>
      </c>
      <c r="P60" s="56">
        <v>41.881298000000001</v>
      </c>
      <c r="Q60" s="56">
        <v>54.917369999999998</v>
      </c>
      <c r="R60" s="56">
        <v>8.5872890000000002</v>
      </c>
      <c r="S60" s="56">
        <v>8.7977889999999999</v>
      </c>
      <c r="T60" s="56">
        <v>44.09957</v>
      </c>
      <c r="U60" s="56">
        <v>-38.16563</v>
      </c>
      <c r="V60" s="57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56">
        <v>209.09813</v>
      </c>
      <c r="C61" s="56">
        <v>57.307229999999997</v>
      </c>
      <c r="D61" s="56">
        <v>128.94202999999999</v>
      </c>
      <c r="E61" s="56">
        <v>29.235983000000001</v>
      </c>
      <c r="F61" s="56">
        <v>78.564449999999994</v>
      </c>
      <c r="G61" s="56">
        <v>26.508690000000001</v>
      </c>
      <c r="H61" s="56">
        <v>45.367527000000003</v>
      </c>
      <c r="I61" s="56" t="str">
        <v/>
      </c>
      <c r="J61" s="56">
        <v>651.62103000000002</v>
      </c>
      <c r="K61" s="56">
        <v>76.866820000000004</v>
      </c>
      <c r="L61" s="56">
        <v>7.7370999999999999</v>
      </c>
      <c r="M61" s="56">
        <v>5.4322242999999997</v>
      </c>
      <c r="N61" s="56">
        <v>1.1791468000000001</v>
      </c>
      <c r="O61" s="56">
        <v>27.059818</v>
      </c>
      <c r="P61" s="56">
        <v>49.395000000000003</v>
      </c>
      <c r="Q61" s="56">
        <v>38.91169</v>
      </c>
      <c r="R61" s="56">
        <v>14.211237000000001</v>
      </c>
      <c r="S61" s="56">
        <v>22.984743000000002</v>
      </c>
      <c r="T61" s="56">
        <v>61.372078000000002</v>
      </c>
      <c r="U61" s="56">
        <v>-31.806139999999999</v>
      </c>
      <c r="V61" s="57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56">
        <v>178.36308</v>
      </c>
      <c r="C62" s="56">
        <v>52.115524000000001</v>
      </c>
      <c r="D62" s="56">
        <v>105.98454</v>
      </c>
      <c r="E62" s="56">
        <v>22.771442</v>
      </c>
      <c r="F62" s="56">
        <v>70.263985000000005</v>
      </c>
      <c r="G62" s="56">
        <v>33.253160000000001</v>
      </c>
      <c r="H62" s="56">
        <v>41.510033</v>
      </c>
      <c r="I62" s="56" t="str">
        <v/>
      </c>
      <c r="J62" s="56">
        <v>809.6825</v>
      </c>
      <c r="K62" s="56">
        <v>78.274810000000002</v>
      </c>
      <c r="L62" s="56">
        <v>4.4026017</v>
      </c>
      <c r="M62" s="56">
        <v>15.737164</v>
      </c>
      <c r="N62" s="56">
        <v>-13.368760999999999</v>
      </c>
      <c r="O62" s="56">
        <v>19.980979999999999</v>
      </c>
      <c r="P62" s="56">
        <v>54.651702999999998</v>
      </c>
      <c r="Q62" s="56">
        <v>39.919888</v>
      </c>
      <c r="R62" s="56">
        <v>17.217148000000002</v>
      </c>
      <c r="S62" s="56">
        <v>25.395702</v>
      </c>
      <c r="T62" s="56">
        <v>64.416039999999995</v>
      </c>
      <c r="U62" s="56">
        <v>-45.236429999999999</v>
      </c>
      <c r="V62" s="57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56">
        <v>185.06653</v>
      </c>
      <c r="C63" s="56">
        <v>58.218809999999998</v>
      </c>
      <c r="D63" s="56">
        <v>105.14264</v>
      </c>
      <c r="E63" s="56">
        <v>26.122284000000001</v>
      </c>
      <c r="F63" s="56">
        <v>84.125919999999994</v>
      </c>
      <c r="G63" s="56">
        <v>37.542459999999998</v>
      </c>
      <c r="H63" s="56">
        <v>40.295433000000003</v>
      </c>
      <c r="I63" s="56" t="str">
        <v/>
      </c>
      <c r="J63" s="56">
        <v>746.33299999999997</v>
      </c>
      <c r="K63" s="56">
        <v>56.192219999999999</v>
      </c>
      <c r="L63" s="56">
        <v>1.2518525</v>
      </c>
      <c r="M63" s="56">
        <v>9.7590450000000004</v>
      </c>
      <c r="N63" s="56">
        <v>-12.086456999999999</v>
      </c>
      <c r="O63" s="56">
        <v>23.313510000000001</v>
      </c>
      <c r="P63" s="56">
        <v>68.757369999999995</v>
      </c>
      <c r="Q63" s="56">
        <v>38.168872999999998</v>
      </c>
      <c r="R63" s="56">
        <v>13.301981</v>
      </c>
      <c r="S63" s="56">
        <v>22.613</v>
      </c>
      <c r="T63" s="56">
        <v>85.409379999999999</v>
      </c>
      <c r="U63" s="56">
        <v>-46.628642999999997</v>
      </c>
      <c r="V63" s="57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56">
        <v>165.31796</v>
      </c>
      <c r="C64" s="56">
        <v>46.494259999999997</v>
      </c>
      <c r="D64" s="56">
        <v>82.631805</v>
      </c>
      <c r="E64" s="56">
        <v>33.03163</v>
      </c>
      <c r="F64" s="56">
        <v>79.998739999999998</v>
      </c>
      <c r="G64" s="56">
        <v>27.527380000000001</v>
      </c>
      <c r="H64" s="56">
        <v>42.983077999999999</v>
      </c>
      <c r="I64" s="56" t="str">
        <v/>
      </c>
      <c r="J64" s="56">
        <v>479.39337</v>
      </c>
      <c r="K64" s="56">
        <v>62.609054999999998</v>
      </c>
      <c r="L64" s="56">
        <v>6.0799120000000002</v>
      </c>
      <c r="M64" s="56">
        <v>3.0468225000000002</v>
      </c>
      <c r="N64" s="56">
        <v>-6.1366199999999997</v>
      </c>
      <c r="O64" s="56">
        <v>30.501604</v>
      </c>
      <c r="P64" s="56">
        <v>87.093993999999995</v>
      </c>
      <c r="Q64" s="56">
        <v>26.716995000000001</v>
      </c>
      <c r="R64" s="56">
        <v>19.052578</v>
      </c>
      <c r="S64" s="56">
        <v>20.102692000000001</v>
      </c>
      <c r="T64" s="56">
        <v>62.390265999999997</v>
      </c>
      <c r="U64" s="56">
        <v>-40.444839999999999</v>
      </c>
      <c r="V64" s="57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56">
        <v>135.66033999999999</v>
      </c>
      <c r="C65" s="56">
        <v>42.482937</v>
      </c>
      <c r="D65" s="56">
        <v>84.257189999999994</v>
      </c>
      <c r="E65" s="56">
        <v>29.138683</v>
      </c>
      <c r="F65" s="56">
        <v>83.186843999999994</v>
      </c>
      <c r="G65" s="56">
        <v>37.792003999999999</v>
      </c>
      <c r="H65" s="56">
        <v>39.283560000000001</v>
      </c>
      <c r="I65" s="56">
        <v>-3.1169652999999999</v>
      </c>
      <c r="J65" s="56">
        <v>716.21230000000003</v>
      </c>
      <c r="K65" s="56">
        <v>57.169556</v>
      </c>
      <c r="L65" s="56">
        <v>-2.1776496999999999</v>
      </c>
      <c r="M65" s="56">
        <v>18.293106000000002</v>
      </c>
      <c r="N65" s="56">
        <v>-8.9309510000000003</v>
      </c>
      <c r="O65" s="56">
        <v>22.678507</v>
      </c>
      <c r="P65" s="56">
        <v>59.290779999999998</v>
      </c>
      <c r="Q65" s="56">
        <v>42.878880000000002</v>
      </c>
      <c r="R65" s="56">
        <v>12.52327</v>
      </c>
      <c r="S65" s="56">
        <v>12.424766999999999</v>
      </c>
      <c r="T65" s="56">
        <v>72.522284999999997</v>
      </c>
      <c r="U65" s="56">
        <v>-32.587910000000001</v>
      </c>
      <c r="V65" s="57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56">
        <v>109.81534000000001</v>
      </c>
      <c r="C66" s="56">
        <v>31.697178000000001</v>
      </c>
      <c r="D66" s="56">
        <v>64.758449999999996</v>
      </c>
      <c r="E66" s="56">
        <v>20.040310000000002</v>
      </c>
      <c r="F66" s="56">
        <v>66.714110000000005</v>
      </c>
      <c r="G66" s="56">
        <v>53.829920000000001</v>
      </c>
      <c r="H66" s="56">
        <v>13.660418999999999</v>
      </c>
      <c r="I66" s="56">
        <v>3.8595796</v>
      </c>
      <c r="J66" s="56">
        <v>696.68273999999997</v>
      </c>
      <c r="K66" s="56">
        <v>81.859660000000005</v>
      </c>
      <c r="L66" s="56">
        <v>2.2509336000000002</v>
      </c>
      <c r="M66" s="56">
        <v>14.703644000000001</v>
      </c>
      <c r="N66" s="56">
        <v>5.1740170000000001</v>
      </c>
      <c r="O66" s="56">
        <v>27.579295999999999</v>
      </c>
      <c r="P66" s="56">
        <v>62.196002999999997</v>
      </c>
      <c r="Q66" s="56">
        <v>37.924300000000002</v>
      </c>
      <c r="R66" s="56">
        <v>1.5224457</v>
      </c>
      <c r="S66" s="56">
        <v>3.405726</v>
      </c>
      <c r="T66" s="56">
        <v>46.866430000000001</v>
      </c>
      <c r="U66" s="56">
        <v>-25.151337000000002</v>
      </c>
      <c r="V66" s="57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56">
        <v>111.9602</v>
      </c>
      <c r="C67" s="56">
        <v>32.874274999999997</v>
      </c>
      <c r="D67" s="56">
        <v>65.219893999999996</v>
      </c>
      <c r="E67" s="56">
        <v>38.977960000000003</v>
      </c>
      <c r="F67" s="56">
        <v>53.121723000000003</v>
      </c>
      <c r="G67" s="56">
        <v>60.992896999999999</v>
      </c>
      <c r="H67" s="56">
        <v>27.915775</v>
      </c>
      <c r="I67" s="56">
        <v>8.8819979999999994</v>
      </c>
      <c r="J67" s="56">
        <v>397.61876999999998</v>
      </c>
      <c r="K67" s="56">
        <v>98.539339999999996</v>
      </c>
      <c r="L67" s="56">
        <v>8.1481460000000006</v>
      </c>
      <c r="M67" s="56">
        <v>13.895308999999999</v>
      </c>
      <c r="N67" s="56">
        <v>9.1425420000000006</v>
      </c>
      <c r="O67" s="56">
        <v>25.634539</v>
      </c>
      <c r="P67" s="56">
        <v>80.029529999999994</v>
      </c>
      <c r="Q67" s="56">
        <v>48.599995</v>
      </c>
      <c r="R67" s="56">
        <v>-0.51538943999999998</v>
      </c>
      <c r="S67" s="56">
        <v>0.60021880000000005</v>
      </c>
      <c r="T67" s="56">
        <v>46.498429999999999</v>
      </c>
      <c r="U67" s="56">
        <v>-7.1025133</v>
      </c>
      <c r="V67" s="57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56">
        <v>171.06695999999999</v>
      </c>
      <c r="C68" s="56">
        <v>77.319460000000007</v>
      </c>
      <c r="D68" s="56">
        <v>108.97825</v>
      </c>
      <c r="E68" s="56">
        <v>94.211539999999999</v>
      </c>
      <c r="F68" s="56">
        <v>83.042336000000006</v>
      </c>
      <c r="G68" s="56">
        <v>166.62452999999999</v>
      </c>
      <c r="H68" s="56">
        <v>91.274574000000001</v>
      </c>
      <c r="I68" s="56">
        <v>32.802019999999999</v>
      </c>
      <c r="J68" s="56">
        <v>660.41970000000003</v>
      </c>
      <c r="K68" s="56">
        <v>128.08994999999999</v>
      </c>
      <c r="L68" s="56">
        <v>41.474936999999997</v>
      </c>
      <c r="M68" s="56">
        <v>59.097324</v>
      </c>
      <c r="N68" s="56">
        <v>80.190950000000001</v>
      </c>
      <c r="O68" s="56">
        <v>27.045833999999999</v>
      </c>
      <c r="P68" s="56">
        <v>84.990160000000003</v>
      </c>
      <c r="Q68" s="56">
        <v>50.378300000000003</v>
      </c>
      <c r="R68" s="56">
        <v>48.747931999999999</v>
      </c>
      <c r="S68" s="56">
        <v>63.115658000000003</v>
      </c>
      <c r="T68" s="56">
        <v>75.35472</v>
      </c>
      <c r="U68" s="56">
        <v>85.551833999999999</v>
      </c>
      <c r="V68" s="57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56">
        <v>116.27701999999999</v>
      </c>
      <c r="C69" s="56">
        <v>48.774326000000002</v>
      </c>
      <c r="D69" s="56">
        <v>88.633049999999997</v>
      </c>
      <c r="E69" s="56">
        <v>81.54092</v>
      </c>
      <c r="F69" s="56">
        <v>41.161619999999999</v>
      </c>
      <c r="G69" s="56">
        <v>92.102940000000004</v>
      </c>
      <c r="H69" s="56">
        <v>73.719149999999999</v>
      </c>
      <c r="I69" s="56">
        <v>20.818519999999999</v>
      </c>
      <c r="J69" s="56">
        <v>396.35669999999999</v>
      </c>
      <c r="K69" s="56">
        <v>117.76288</v>
      </c>
      <c r="L69" s="56">
        <v>44.770144999999999</v>
      </c>
      <c r="M69" s="56">
        <v>49.433506000000001</v>
      </c>
      <c r="N69" s="56">
        <v>81.193219999999997</v>
      </c>
      <c r="O69" s="56">
        <v>8.0135229999999993</v>
      </c>
      <c r="P69" s="56">
        <v>55.80151</v>
      </c>
      <c r="Q69" s="56">
        <v>24.654447999999999</v>
      </c>
      <c r="R69" s="56">
        <v>40.273665999999999</v>
      </c>
      <c r="S69" s="56">
        <v>57.266640000000002</v>
      </c>
      <c r="T69" s="56">
        <v>24.448383</v>
      </c>
      <c r="U69" s="56">
        <v>56.690359999999998</v>
      </c>
      <c r="V69" s="57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56">
        <v>77.603279999999998</v>
      </c>
      <c r="C70" s="56">
        <v>38.853442999999999</v>
      </c>
      <c r="D70" s="56">
        <v>65.812259999999995</v>
      </c>
      <c r="E70" s="56">
        <v>67.915599999999998</v>
      </c>
      <c r="F70" s="56">
        <v>34.914290000000001</v>
      </c>
      <c r="G70" s="56">
        <v>71.666309999999996</v>
      </c>
      <c r="H70" s="56">
        <v>52.768239999999999</v>
      </c>
      <c r="I70" s="56">
        <v>20.321465</v>
      </c>
      <c r="J70" s="56">
        <v>267.05959999999999</v>
      </c>
      <c r="K70" s="56">
        <v>94.431290000000004</v>
      </c>
      <c r="L70" s="56">
        <v>70.057914999999994</v>
      </c>
      <c r="M70" s="56">
        <v>51.549435000000003</v>
      </c>
      <c r="N70" s="56">
        <v>93.431089999999998</v>
      </c>
      <c r="O70" s="56">
        <v>14.852786</v>
      </c>
      <c r="P70" s="56">
        <v>35.778190000000002</v>
      </c>
      <c r="Q70" s="56">
        <v>26.221202999999999</v>
      </c>
      <c r="R70" s="56">
        <v>26.205444</v>
      </c>
      <c r="S70" s="56">
        <v>31.874634</v>
      </c>
      <c r="T70" s="56">
        <v>11.634790000000001</v>
      </c>
      <c r="U70" s="56">
        <v>54.743969999999997</v>
      </c>
      <c r="V70" s="57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56">
        <v>96.620450000000005</v>
      </c>
      <c r="C71" s="56">
        <v>34.256805</v>
      </c>
      <c r="D71" s="56">
        <v>48.866318</v>
      </c>
      <c r="E71" s="56">
        <v>66.989289999999997</v>
      </c>
      <c r="F71" s="56">
        <v>30.588806000000002</v>
      </c>
      <c r="G71" s="56">
        <v>55.338881999999998</v>
      </c>
      <c r="H71" s="56">
        <v>40.496490000000001</v>
      </c>
      <c r="I71" s="56">
        <v>12.905943000000001</v>
      </c>
      <c r="J71" s="56">
        <v>207.93780000000001</v>
      </c>
      <c r="K71" s="56">
        <v>96.437049999999999</v>
      </c>
      <c r="L71" s="56">
        <v>55.298949999999998</v>
      </c>
      <c r="M71" s="56">
        <v>43.515470000000001</v>
      </c>
      <c r="N71" s="56">
        <v>58.045924999999997</v>
      </c>
      <c r="O71" s="56">
        <v>16.459167000000001</v>
      </c>
      <c r="P71" s="56">
        <v>33.273186000000003</v>
      </c>
      <c r="Q71" s="56">
        <v>37.390495000000001</v>
      </c>
      <c r="R71" s="56">
        <v>19.754076000000001</v>
      </c>
      <c r="S71" s="56">
        <v>20.077217000000001</v>
      </c>
      <c r="T71" s="56">
        <v>12.904406</v>
      </c>
      <c r="U71" s="56">
        <v>43.2438</v>
      </c>
      <c r="V71" s="57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56">
        <v>79.399344999999997</v>
      </c>
      <c r="C72" s="56">
        <v>39.014316999999998</v>
      </c>
      <c r="D72" s="56">
        <v>52.692093</v>
      </c>
      <c r="E72" s="56">
        <v>67.626000000000005</v>
      </c>
      <c r="F72" s="56">
        <v>19.124973000000001</v>
      </c>
      <c r="G72" s="56">
        <v>55.341540000000002</v>
      </c>
      <c r="H72" s="56">
        <v>41.601300000000002</v>
      </c>
      <c r="I72" s="56">
        <v>8.6231589999999994</v>
      </c>
      <c r="J72" s="56">
        <v>114.64839000000001</v>
      </c>
      <c r="K72" s="56">
        <v>67.867729999999995</v>
      </c>
      <c r="L72" s="56">
        <v>45.489764999999998</v>
      </c>
      <c r="M72" s="56">
        <v>59.217823000000003</v>
      </c>
      <c r="N72" s="56">
        <v>56.173050000000003</v>
      </c>
      <c r="O72" s="56">
        <v>8.7926749999999991</v>
      </c>
      <c r="P72" s="56">
        <v>10.241974000000001</v>
      </c>
      <c r="Q72" s="56">
        <v>43.540965999999997</v>
      </c>
      <c r="R72" s="56">
        <v>28.999030999999999</v>
      </c>
      <c r="S72" s="56">
        <v>29.938137000000001</v>
      </c>
      <c r="T72" s="56">
        <v>0.55366755000000001</v>
      </c>
      <c r="U72" s="56">
        <v>39.432322999999997</v>
      </c>
      <c r="V72" s="57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56">
        <v>72.714569999999995</v>
      </c>
      <c r="C73" s="56">
        <v>42.394722000000002</v>
      </c>
      <c r="D73" s="56">
        <v>32.360984999999999</v>
      </c>
      <c r="E73" s="56">
        <v>83.845200000000006</v>
      </c>
      <c r="F73" s="56">
        <v>4.7957179999999999</v>
      </c>
      <c r="G73" s="56">
        <v>53.858207999999998</v>
      </c>
      <c r="H73" s="56">
        <v>40.315426000000002</v>
      </c>
      <c r="I73" s="56">
        <v>8.7114220000000007</v>
      </c>
      <c r="J73" s="56">
        <v>107.84085</v>
      </c>
      <c r="K73" s="56">
        <v>39.351917</v>
      </c>
      <c r="L73" s="56">
        <v>37.206099999999999</v>
      </c>
      <c r="M73" s="56">
        <v>70.217929999999996</v>
      </c>
      <c r="N73" s="56">
        <v>59.560966000000001</v>
      </c>
      <c r="O73" s="56">
        <v>15.459275</v>
      </c>
      <c r="P73" s="56">
        <v>-10.159891999999999</v>
      </c>
      <c r="Q73" s="56">
        <v>82.934309999999996</v>
      </c>
      <c r="R73" s="56">
        <v>20.394504999999999</v>
      </c>
      <c r="S73" s="56">
        <v>11.780071</v>
      </c>
      <c r="T73" s="56">
        <v>7.3009013999999999</v>
      </c>
      <c r="U73" s="56">
        <v>38.853274999999996</v>
      </c>
      <c r="V73" s="57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56">
        <v>77.912480000000002</v>
      </c>
      <c r="C74" s="56">
        <v>50.222014999999999</v>
      </c>
      <c r="D74" s="56">
        <v>33.548310000000001</v>
      </c>
      <c r="E74" s="56">
        <v>89.949010000000001</v>
      </c>
      <c r="F74" s="56">
        <v>13.324439999999999</v>
      </c>
      <c r="G74" s="56">
        <v>42.825541999999999</v>
      </c>
      <c r="H74" s="56">
        <v>41.568004999999999</v>
      </c>
      <c r="I74" s="56">
        <v>0.89492799999999995</v>
      </c>
      <c r="J74" s="56">
        <v>71.357740000000007</v>
      </c>
      <c r="K74" s="56">
        <v>34.091030000000003</v>
      </c>
      <c r="L74" s="56">
        <v>26.376438</v>
      </c>
      <c r="M74" s="56">
        <v>46.668170000000003</v>
      </c>
      <c r="N74" s="56">
        <v>63.031829999999999</v>
      </c>
      <c r="O74" s="56">
        <v>8.094716</v>
      </c>
      <c r="P74" s="56">
        <v>-15.391499</v>
      </c>
      <c r="Q74" s="56">
        <v>55.67</v>
      </c>
      <c r="R74" s="56">
        <v>10.002875</v>
      </c>
      <c r="S74" s="56">
        <v>1.7887473</v>
      </c>
      <c r="T74" s="56">
        <v>21.212757</v>
      </c>
      <c r="U74" s="56">
        <v>58.307169999999999</v>
      </c>
      <c r="V74" s="57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56">
        <v>56.653297000000002</v>
      </c>
      <c r="C75" s="56">
        <v>39.76643</v>
      </c>
      <c r="D75" s="56">
        <v>20.762384000000001</v>
      </c>
      <c r="E75" s="56">
        <v>81.768889999999999</v>
      </c>
      <c r="F75" s="56">
        <v>2.1077393999999998</v>
      </c>
      <c r="G75" s="56">
        <v>36.606299999999997</v>
      </c>
      <c r="H75" s="56">
        <v>21.760653999999999</v>
      </c>
      <c r="I75" s="56">
        <v>8.4120989999999995</v>
      </c>
      <c r="J75" s="56">
        <v>87.807419999999993</v>
      </c>
      <c r="K75" s="56">
        <v>34.819557000000003</v>
      </c>
      <c r="L75" s="56">
        <v>34.28302</v>
      </c>
      <c r="M75" s="56">
        <v>59.921480000000003</v>
      </c>
      <c r="N75" s="56">
        <v>67.879059999999996</v>
      </c>
      <c r="O75" s="56">
        <v>-1.2384474000000001</v>
      </c>
      <c r="P75" s="56">
        <v>-9.9720479999999991</v>
      </c>
      <c r="Q75" s="56">
        <v>64.84308</v>
      </c>
      <c r="R75" s="56">
        <v>16.436005000000002</v>
      </c>
      <c r="S75" s="56">
        <v>5.6594610000000003</v>
      </c>
      <c r="T75" s="56">
        <v>15.933490000000001</v>
      </c>
      <c r="U75" s="56">
        <v>94.819820000000007</v>
      </c>
      <c r="V75" s="57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56">
        <v>123.703125</v>
      </c>
      <c r="C76" s="56">
        <v>57.729602999999997</v>
      </c>
      <c r="D76" s="56">
        <v>26.293028</v>
      </c>
      <c r="E76" s="56">
        <v>66.711960000000005</v>
      </c>
      <c r="F76" s="56">
        <v>13.083113000000001</v>
      </c>
      <c r="G76" s="56">
        <v>54.034829999999999</v>
      </c>
      <c r="H76" s="56">
        <v>22.942352</v>
      </c>
      <c r="I76" s="56">
        <v>9.1251259999999998</v>
      </c>
      <c r="J76" s="56">
        <v>158.45523</v>
      </c>
      <c r="K76" s="56">
        <v>28.287495</v>
      </c>
      <c r="L76" s="56">
        <v>21.56155</v>
      </c>
      <c r="M76" s="56">
        <v>69.849074999999999</v>
      </c>
      <c r="N76" s="56">
        <v>44.488822999999996</v>
      </c>
      <c r="O76" s="56">
        <v>-4.6176195</v>
      </c>
      <c r="P76" s="56">
        <v>-15.599126</v>
      </c>
      <c r="Q76" s="56">
        <v>86.088684000000001</v>
      </c>
      <c r="R76" s="56">
        <v>1.7813802000000001</v>
      </c>
      <c r="S76" s="56">
        <v>10.704184</v>
      </c>
      <c r="T76" s="56">
        <v>43.477356</v>
      </c>
      <c r="U76" s="56">
        <v>80.941413999999995</v>
      </c>
      <c r="V76" s="57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56">
        <v>114.54637</v>
      </c>
      <c r="C77" s="56">
        <v>49.407924999999999</v>
      </c>
      <c r="D77" s="56">
        <v>35.608745999999996</v>
      </c>
      <c r="E77" s="56">
        <v>64.404526000000004</v>
      </c>
      <c r="F77" s="56">
        <v>4.2104840000000001</v>
      </c>
      <c r="G77" s="56">
        <v>50.650849999999998</v>
      </c>
      <c r="H77" s="56">
        <v>21.485828000000001</v>
      </c>
      <c r="I77" s="56">
        <v>2.9623149999999998</v>
      </c>
      <c r="J77" s="56">
        <v>48.838245000000001</v>
      </c>
      <c r="K77" s="56">
        <v>20.824455</v>
      </c>
      <c r="L77" s="56">
        <v>35.266556000000001</v>
      </c>
      <c r="M77" s="56">
        <v>66.923940000000002</v>
      </c>
      <c r="N77" s="56">
        <v>36.249195</v>
      </c>
      <c r="O77" s="56">
        <v>0.12849569999999999</v>
      </c>
      <c r="P77" s="56">
        <v>-20.588488000000002</v>
      </c>
      <c r="Q77" s="56">
        <v>64.641000000000005</v>
      </c>
      <c r="R77" s="56">
        <v>3.5550237</v>
      </c>
      <c r="S77" s="56">
        <v>6.7859889999999998</v>
      </c>
      <c r="T77" s="56">
        <v>12.619316</v>
      </c>
      <c r="U77" s="56">
        <v>49.133110000000002</v>
      </c>
      <c r="V77" s="57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56">
        <v>104.27692</v>
      </c>
      <c r="C78" s="56">
        <v>46.840009999999999</v>
      </c>
      <c r="D78" s="56">
        <v>35.083793999999997</v>
      </c>
      <c r="E78" s="56">
        <v>61.163424999999997</v>
      </c>
      <c r="F78" s="56">
        <v>3.6863565</v>
      </c>
      <c r="G78" s="56">
        <v>35.788905999999997</v>
      </c>
      <c r="H78" s="56">
        <v>35.116432000000003</v>
      </c>
      <c r="I78" s="56">
        <v>9.0353250000000003</v>
      </c>
      <c r="J78" s="56">
        <v>24.214195</v>
      </c>
      <c r="K78" s="56">
        <v>15.500783999999999</v>
      </c>
      <c r="L78" s="56">
        <v>37.91592</v>
      </c>
      <c r="M78" s="56">
        <v>44.507216999999997</v>
      </c>
      <c r="N78" s="56">
        <v>14.513838</v>
      </c>
      <c r="O78" s="56">
        <v>0.26820897999999999</v>
      </c>
      <c r="P78" s="56">
        <v>-24.591953</v>
      </c>
      <c r="Q78" s="56">
        <v>32.742046000000002</v>
      </c>
      <c r="R78" s="56">
        <v>6.9929123000000004</v>
      </c>
      <c r="S78" s="56">
        <v>14.389837</v>
      </c>
      <c r="T78" s="56">
        <v>4.9574733000000002</v>
      </c>
      <c r="U78" s="56">
        <v>51.702488000000002</v>
      </c>
      <c r="V78" s="57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56">
        <v>73.080650000000006</v>
      </c>
      <c r="C79" s="56">
        <v>24.183071000000002</v>
      </c>
      <c r="D79" s="56">
        <v>30.321121000000002</v>
      </c>
      <c r="E79" s="56">
        <v>30.514071999999999</v>
      </c>
      <c r="F79" s="56">
        <v>-3.2713770000000002</v>
      </c>
      <c r="G79" s="56">
        <v>25.677347000000001</v>
      </c>
      <c r="H79" s="56">
        <v>-20.962154000000002</v>
      </c>
      <c r="I79" s="56">
        <v>12.637604</v>
      </c>
      <c r="J79" s="56">
        <v>15.971719999999999</v>
      </c>
      <c r="K79" s="56">
        <v>4.0046689999999998</v>
      </c>
      <c r="L79" s="56">
        <v>28.68966</v>
      </c>
      <c r="M79" s="56">
        <v>29.365718999999999</v>
      </c>
      <c r="N79" s="56">
        <v>9.7132439999999995</v>
      </c>
      <c r="O79" s="56">
        <v>-6.8714620000000002</v>
      </c>
      <c r="P79" s="56">
        <v>-33.964492999999997</v>
      </c>
      <c r="Q79" s="56">
        <v>21.157299999999999</v>
      </c>
      <c r="R79" s="56">
        <v>10.747933</v>
      </c>
      <c r="S79" s="56">
        <v>12.780369</v>
      </c>
      <c r="T79" s="56">
        <v>-28.567330999999999</v>
      </c>
      <c r="U79" s="56">
        <v>58.932518000000002</v>
      </c>
      <c r="V79" s="57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56">
        <v>84.431030000000007</v>
      </c>
      <c r="C80" s="56">
        <v>24.853838</v>
      </c>
      <c r="D80" s="56">
        <v>27.847194999999999</v>
      </c>
      <c r="E80" s="56">
        <v>27.915108</v>
      </c>
      <c r="F80" s="56">
        <v>-0.96317529999999996</v>
      </c>
      <c r="G80" s="56">
        <v>30.688488</v>
      </c>
      <c r="H80" s="56">
        <v>-27.087510000000002</v>
      </c>
      <c r="I80" s="56">
        <v>19.422138</v>
      </c>
      <c r="J80" s="56">
        <v>24.132776</v>
      </c>
      <c r="K80" s="56">
        <v>-6.9221789999999999</v>
      </c>
      <c r="L80" s="56">
        <v>33.642136000000001</v>
      </c>
      <c r="M80" s="56">
        <v>21.420347</v>
      </c>
      <c r="N80" s="56">
        <v>-7.6907635000000001</v>
      </c>
      <c r="O80" s="56">
        <v>10.697055000000001</v>
      </c>
      <c r="P80" s="56">
        <v>-39.865273000000002</v>
      </c>
      <c r="Q80" s="56">
        <v>46.998359999999998</v>
      </c>
      <c r="R80" s="56">
        <v>-5.1226735000000003</v>
      </c>
      <c r="S80" s="56">
        <v>-9.4149060000000002</v>
      </c>
      <c r="T80" s="56">
        <v>-31.772995000000002</v>
      </c>
      <c r="U80" s="56">
        <v>37.387062</v>
      </c>
      <c r="V80" s="57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56">
        <v>39.248013</v>
      </c>
      <c r="C81" s="56">
        <v>10.376525000000001</v>
      </c>
      <c r="D81" s="56">
        <v>25.934695999999999</v>
      </c>
      <c r="E81" s="56">
        <v>13.055396</v>
      </c>
      <c r="F81" s="56">
        <v>-8.9670070000000006</v>
      </c>
      <c r="G81" s="56">
        <v>23.66011</v>
      </c>
      <c r="H81" s="56">
        <v>-30.592435999999999</v>
      </c>
      <c r="I81" s="56">
        <v>25.379992000000001</v>
      </c>
      <c r="J81" s="56">
        <v>34.520575999999998</v>
      </c>
      <c r="K81" s="56">
        <v>-7.5463113999999996</v>
      </c>
      <c r="L81" s="56">
        <v>28.707049999999999</v>
      </c>
      <c r="M81" s="56">
        <v>4.946637</v>
      </c>
      <c r="N81" s="56">
        <v>-14.462381000000001</v>
      </c>
      <c r="O81" s="56">
        <v>14.496506</v>
      </c>
      <c r="P81" s="56">
        <v>-37.963996999999999</v>
      </c>
      <c r="Q81" s="56">
        <v>67.444919999999996</v>
      </c>
      <c r="R81" s="56">
        <v>-3.5430730000000001</v>
      </c>
      <c r="S81" s="56">
        <v>-4.9299059999999999</v>
      </c>
      <c r="T81" s="56">
        <v>-36.830120000000001</v>
      </c>
      <c r="U81" s="56">
        <v>61.751305000000002</v>
      </c>
      <c r="V81" s="57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56">
        <v>21.295487999999999</v>
      </c>
      <c r="C82" s="56">
        <v>6.2389374000000002</v>
      </c>
      <c r="D82" s="56">
        <v>14.845884</v>
      </c>
      <c r="E82" s="56">
        <v>0.46173333999999999</v>
      </c>
      <c r="F82" s="56">
        <v>-31.235534999999999</v>
      </c>
      <c r="G82" s="56">
        <v>35.70523</v>
      </c>
      <c r="H82" s="56">
        <v>-36.684184999999999</v>
      </c>
      <c r="I82" s="56">
        <v>35.552776000000001</v>
      </c>
      <c r="J82" s="56">
        <v>22.828696999999998</v>
      </c>
      <c r="K82" s="56">
        <v>-4.9336552999999999</v>
      </c>
      <c r="L82" s="56">
        <v>6.4022303000000003</v>
      </c>
      <c r="M82" s="56">
        <v>-10.335177</v>
      </c>
      <c r="N82" s="56">
        <v>-26.052873999999999</v>
      </c>
      <c r="O82" s="56">
        <v>7.8512190000000004</v>
      </c>
      <c r="P82" s="56">
        <v>-37.978274999999996</v>
      </c>
      <c r="Q82" s="56">
        <v>54.734302999999997</v>
      </c>
      <c r="R82" s="56">
        <v>-12.249142000000001</v>
      </c>
      <c r="S82" s="56">
        <v>-8.9241799999999998</v>
      </c>
      <c r="T82" s="56">
        <v>-62.196728</v>
      </c>
      <c r="U82" s="56">
        <v>57.319546000000003</v>
      </c>
      <c r="V82" s="57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56">
        <v>-12.344301</v>
      </c>
      <c r="C83" s="56">
        <v>-4.0326120000000003</v>
      </c>
      <c r="D83" s="56">
        <v>0.50148963999999996</v>
      </c>
      <c r="E83" s="56">
        <v>-12.203938000000001</v>
      </c>
      <c r="F83" s="56">
        <v>-39.295802999999999</v>
      </c>
      <c r="G83" s="56">
        <v>9.7952250000000003</v>
      </c>
      <c r="H83" s="56">
        <v>-51.410533999999998</v>
      </c>
      <c r="I83" s="56">
        <v>24.29607</v>
      </c>
      <c r="J83" s="56">
        <v>5.6921362999999996</v>
      </c>
      <c r="K83" s="56">
        <v>-14.033037</v>
      </c>
      <c r="L83" s="56">
        <v>-5.1393389999999997</v>
      </c>
      <c r="M83" s="56">
        <v>-9.5461310000000008</v>
      </c>
      <c r="N83" s="56">
        <v>-25.560051000000001</v>
      </c>
      <c r="O83" s="56">
        <v>-10.709018</v>
      </c>
      <c r="P83" s="56">
        <v>-36.218789999999998</v>
      </c>
      <c r="Q83" s="56">
        <v>32.331310000000002</v>
      </c>
      <c r="R83" s="56">
        <v>-17.106783</v>
      </c>
      <c r="S83" s="56">
        <v>-14.68975</v>
      </c>
      <c r="T83" s="56">
        <v>-64.795590000000004</v>
      </c>
      <c r="U83" s="56">
        <v>49.868319999999997</v>
      </c>
      <c r="V83" s="57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56">
        <v>-16.837496000000002</v>
      </c>
      <c r="C84" s="56">
        <v>-7.893008</v>
      </c>
      <c r="D84" s="56">
        <v>1.7157435000000001</v>
      </c>
      <c r="E84" s="56">
        <v>-11.989682999999999</v>
      </c>
      <c r="F84" s="56">
        <v>-37.458686999999998</v>
      </c>
      <c r="G84" s="56">
        <v>6.5845130000000003</v>
      </c>
      <c r="H84" s="56">
        <v>-52.186030000000002</v>
      </c>
      <c r="I84" s="56">
        <v>18.035149000000001</v>
      </c>
      <c r="J84" s="56">
        <v>10.69783</v>
      </c>
      <c r="K84" s="56">
        <v>-18.21509</v>
      </c>
      <c r="L84" s="56">
        <v>-0.44329762</v>
      </c>
      <c r="M84" s="56">
        <v>-16.694949999999999</v>
      </c>
      <c r="N84" s="56">
        <v>-25.258344999999998</v>
      </c>
      <c r="O84" s="56">
        <v>-7.4956535999999998</v>
      </c>
      <c r="P84" s="56">
        <v>-40.466340000000002</v>
      </c>
      <c r="Q84" s="56">
        <v>45.279648000000002</v>
      </c>
      <c r="R84" s="56">
        <v>-14.924913</v>
      </c>
      <c r="S84" s="56">
        <v>-14.307791</v>
      </c>
      <c r="T84" s="56">
        <v>-65.169910000000002</v>
      </c>
      <c r="U84" s="56">
        <v>50.746642999999999</v>
      </c>
      <c r="V84" s="57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56">
        <v>-5.3035439999999996</v>
      </c>
      <c r="C85" s="56">
        <v>0.1821518</v>
      </c>
      <c r="D85" s="56">
        <v>15.139091499999999</v>
      </c>
      <c r="E85" s="56">
        <v>-12.008934999999999</v>
      </c>
      <c r="F85" s="56">
        <v>-12.227684</v>
      </c>
      <c r="G85" s="56">
        <v>16.281355000000001</v>
      </c>
      <c r="H85" s="56">
        <v>-51.039389999999997</v>
      </c>
      <c r="I85" s="56">
        <v>28.304804000000001</v>
      </c>
      <c r="J85" s="56">
        <v>34.032406000000002</v>
      </c>
      <c r="K85" s="56">
        <v>-8.3396015000000006</v>
      </c>
      <c r="L85" s="56">
        <v>5.9422969999999999</v>
      </c>
      <c r="M85" s="56">
        <v>-11.077863000000001</v>
      </c>
      <c r="N85" s="56">
        <v>-19.977314</v>
      </c>
      <c r="O85" s="56">
        <v>-6.0783205000000002</v>
      </c>
      <c r="P85" s="56">
        <v>-30.895583999999999</v>
      </c>
      <c r="Q85" s="56">
        <v>16.571902999999999</v>
      </c>
      <c r="R85" s="56">
        <v>-7.0834454999999998</v>
      </c>
      <c r="S85" s="56">
        <v>-0.6427467</v>
      </c>
      <c r="T85" s="56">
        <v>-52.562170000000002</v>
      </c>
      <c r="U85" s="56">
        <v>70.891720000000007</v>
      </c>
      <c r="V85" s="57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56">
        <v>-40.614413999999996</v>
      </c>
      <c r="C86" s="56">
        <v>-19.134150999999999</v>
      </c>
      <c r="D86" s="56">
        <v>1.8504262</v>
      </c>
      <c r="E86" s="56">
        <v>-28.417242000000002</v>
      </c>
      <c r="F86" s="56">
        <v>-29.173452000000001</v>
      </c>
      <c r="G86" s="56">
        <v>1.9105673000000001</v>
      </c>
      <c r="H86" s="56">
        <v>-60.786472000000003</v>
      </c>
      <c r="I86" s="56">
        <v>18.131267999999999</v>
      </c>
      <c r="J86" s="56">
        <v>20.219684999999998</v>
      </c>
      <c r="K86" s="56">
        <v>-19.695609999999999</v>
      </c>
      <c r="L86" s="56">
        <v>-0.97294449999999999</v>
      </c>
      <c r="M86" s="56">
        <v>-19.882504999999998</v>
      </c>
      <c r="N86" s="56">
        <v>-23.814297</v>
      </c>
      <c r="O86" s="56">
        <v>-6.7030010000000004</v>
      </c>
      <c r="P86" s="56">
        <v>-32.715479999999999</v>
      </c>
      <c r="Q86" s="56">
        <v>35.575769999999999</v>
      </c>
      <c r="R86" s="56">
        <v>-13.217848999999999</v>
      </c>
      <c r="S86" s="56">
        <v>-8.5036749999999994</v>
      </c>
      <c r="T86" s="56">
        <v>-59.057116999999998</v>
      </c>
      <c r="U86" s="56">
        <v>74.535989999999998</v>
      </c>
      <c r="V86" s="57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56">
        <v>-48.330868000000002</v>
      </c>
      <c r="C87" s="56">
        <v>-23.864142999999999</v>
      </c>
      <c r="D87" s="56">
        <v>-3.2037437</v>
      </c>
      <c r="E87" s="56">
        <v>-31.590992</v>
      </c>
      <c r="F87" s="56">
        <v>-35.209380000000003</v>
      </c>
      <c r="G87" s="56">
        <v>-11.581146</v>
      </c>
      <c r="H87" s="56">
        <v>-61.416004000000001</v>
      </c>
      <c r="I87" s="56">
        <v>7.967174</v>
      </c>
      <c r="J87" s="56">
        <v>-24.849616999999999</v>
      </c>
      <c r="K87" s="56">
        <v>-26.600826000000001</v>
      </c>
      <c r="L87" s="56">
        <v>-3.1849145999999999</v>
      </c>
      <c r="M87" s="56">
        <v>-31.333805000000002</v>
      </c>
      <c r="N87" s="56">
        <v>-29.81053</v>
      </c>
      <c r="O87" s="56">
        <v>-5.2658024000000001</v>
      </c>
      <c r="P87" s="56">
        <v>-46.623665000000003</v>
      </c>
      <c r="Q87" s="56">
        <v>41.97925</v>
      </c>
      <c r="R87" s="56">
        <v>-18.322123000000001</v>
      </c>
      <c r="S87" s="56">
        <v>-15.726394000000001</v>
      </c>
      <c r="T87" s="56">
        <v>-63.710949999999997</v>
      </c>
      <c r="U87" s="56">
        <v>67.220116000000004</v>
      </c>
      <c r="V87" s="57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56">
        <v>-47.281030000000001</v>
      </c>
      <c r="C88" s="56">
        <v>-27.993594999999999</v>
      </c>
      <c r="D88" s="56">
        <v>-0.89166164000000003</v>
      </c>
      <c r="E88" s="56">
        <v>-33.153458000000001</v>
      </c>
      <c r="F88" s="56">
        <v>-45.140796999999999</v>
      </c>
      <c r="G88" s="56">
        <v>-7.3170479999999998</v>
      </c>
      <c r="H88" s="56">
        <v>-66.984489999999994</v>
      </c>
      <c r="I88" s="56">
        <v>3.2002926</v>
      </c>
      <c r="J88" s="56">
        <v>-46.833730000000003</v>
      </c>
      <c r="K88" s="56">
        <v>-18.501860000000001</v>
      </c>
      <c r="L88" s="56">
        <v>8.9638709999999993</v>
      </c>
      <c r="M88" s="56">
        <v>-14.992875</v>
      </c>
      <c r="N88" s="56">
        <v>-16.927534000000001</v>
      </c>
      <c r="O88" s="56">
        <v>5.3727270000000003</v>
      </c>
      <c r="P88" s="56">
        <v>-39.364159999999998</v>
      </c>
      <c r="Q88" s="56">
        <v>38.79701</v>
      </c>
      <c r="R88" s="56">
        <v>-1.5888214000000001</v>
      </c>
      <c r="S88" s="56">
        <v>-6.7057013999999997</v>
      </c>
      <c r="T88" s="56">
        <v>-55.481529999999999</v>
      </c>
      <c r="U88" s="56">
        <v>80.491380000000007</v>
      </c>
      <c r="V88" s="57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56">
        <v>-41.571680000000001</v>
      </c>
      <c r="C89" s="56">
        <v>-23.973257</v>
      </c>
      <c r="D89" s="56">
        <v>-21.461331999999999</v>
      </c>
      <c r="E89" s="56">
        <v>-37.512543000000001</v>
      </c>
      <c r="F89" s="56">
        <v>-47.972119999999997</v>
      </c>
      <c r="G89" s="56">
        <v>-7.7359676000000004</v>
      </c>
      <c r="H89" s="56">
        <v>-64.338610000000003</v>
      </c>
      <c r="I89" s="56">
        <v>0.49537419999999999</v>
      </c>
      <c r="J89" s="56">
        <v>-51.377630000000003</v>
      </c>
      <c r="K89" s="56">
        <v>-20.434833999999999</v>
      </c>
      <c r="L89" s="56">
        <v>-5.6636332999999997E-2</v>
      </c>
      <c r="M89" s="56">
        <v>-21.565645</v>
      </c>
      <c r="N89" s="56">
        <v>-16.827887</v>
      </c>
      <c r="O89" s="56">
        <v>1.1516451999999999</v>
      </c>
      <c r="P89" s="56">
        <v>-27.556694</v>
      </c>
      <c r="Q89" s="56">
        <v>30.713009</v>
      </c>
      <c r="R89" s="56">
        <v>-2.7447401999999999</v>
      </c>
      <c r="S89" s="56">
        <v>-1.429081</v>
      </c>
      <c r="T89" s="56">
        <v>-50.815483</v>
      </c>
      <c r="U89" s="56">
        <v>77.321539999999999</v>
      </c>
      <c r="V89" s="57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56">
        <v>-36.352420000000002</v>
      </c>
      <c r="C90" s="56">
        <v>-20.768011000000001</v>
      </c>
      <c r="D90" s="56">
        <v>-21.283382</v>
      </c>
      <c r="E90" s="56">
        <v>-33.529125000000001</v>
      </c>
      <c r="F90" s="56">
        <v>-39.136800000000001</v>
      </c>
      <c r="G90" s="56">
        <v>7.7092649999999999E-2</v>
      </c>
      <c r="H90" s="56">
        <v>-58.043377</v>
      </c>
      <c r="I90" s="56">
        <v>-0.64910650000000003</v>
      </c>
      <c r="J90" s="56">
        <v>-64.403400000000005</v>
      </c>
      <c r="K90" s="56">
        <v>-23.196756000000001</v>
      </c>
      <c r="L90" s="56">
        <v>-1.1268138999999999</v>
      </c>
      <c r="M90" s="56">
        <v>3.3676267000000002</v>
      </c>
      <c r="N90" s="56">
        <v>-12.166452</v>
      </c>
      <c r="O90" s="56">
        <v>1.4440417000000001</v>
      </c>
      <c r="P90" s="56">
        <v>-14.7854805</v>
      </c>
      <c r="Q90" s="56">
        <v>46.799895999999997</v>
      </c>
      <c r="R90" s="56">
        <v>4.5492290000000004</v>
      </c>
      <c r="S90" s="56">
        <v>2.2452234999999998</v>
      </c>
      <c r="T90" s="56">
        <v>-35.897533000000003</v>
      </c>
      <c r="U90" s="56">
        <v>66.508470000000003</v>
      </c>
      <c r="V90" s="57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56">
        <v>-16.932677999999999</v>
      </c>
      <c r="C91" s="56">
        <v>-11.600476</v>
      </c>
      <c r="D91" s="56">
        <v>-10.379434</v>
      </c>
      <c r="E91" s="56">
        <v>-30.658214999999998</v>
      </c>
      <c r="F91" s="56">
        <v>-37.919235</v>
      </c>
      <c r="G91" s="56">
        <v>3.7966847000000001</v>
      </c>
      <c r="H91" s="56">
        <v>-20.365750999999999</v>
      </c>
      <c r="I91" s="56">
        <v>-0.39885043999999997</v>
      </c>
      <c r="J91" s="56">
        <v>-34.359200000000001</v>
      </c>
      <c r="K91" s="56">
        <v>-16.466844999999999</v>
      </c>
      <c r="L91" s="56">
        <v>-2.3665427999999999</v>
      </c>
      <c r="M91" s="56">
        <v>12.6919985</v>
      </c>
      <c r="N91" s="56">
        <v>-5.4626760000000001</v>
      </c>
      <c r="O91" s="56">
        <v>9.7391369999999995</v>
      </c>
      <c r="P91" s="56">
        <v>-15.022926999999999</v>
      </c>
      <c r="Q91" s="56">
        <v>34.448982000000001</v>
      </c>
      <c r="R91" s="56">
        <v>-0.51555633999999995</v>
      </c>
      <c r="S91" s="56">
        <v>-3.4294009999999999</v>
      </c>
      <c r="T91" s="56">
        <v>-11.899620000000001</v>
      </c>
      <c r="U91" s="56">
        <v>53.006194999999998</v>
      </c>
      <c r="V91" s="57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56">
        <v>4.3613670000000004</v>
      </c>
      <c r="C92" s="56">
        <v>-5.2460073999999999</v>
      </c>
      <c r="D92" s="56">
        <v>-1.7524660000000001</v>
      </c>
      <c r="E92" s="56">
        <v>-24.730174999999999</v>
      </c>
      <c r="F92" s="56">
        <v>-34.658794</v>
      </c>
      <c r="G92" s="56">
        <v>8.2162489999999995</v>
      </c>
      <c r="H92" s="56">
        <v>0.63840149999999996</v>
      </c>
      <c r="I92" s="56">
        <v>-13.215733</v>
      </c>
      <c r="J92" s="56">
        <v>-34.257210000000001</v>
      </c>
      <c r="K92" s="56">
        <v>-7.4581980000000003</v>
      </c>
      <c r="L92" s="56">
        <v>-10.145479</v>
      </c>
      <c r="M92" s="56">
        <v>7.9170939999999996</v>
      </c>
      <c r="N92" s="56">
        <v>-2.3880184</v>
      </c>
      <c r="O92" s="56">
        <v>-2.9724479000000001</v>
      </c>
      <c r="P92" s="56">
        <v>-3.1678796</v>
      </c>
      <c r="Q92" s="56">
        <v>20.707356999999998</v>
      </c>
      <c r="R92" s="56">
        <v>3.4564257</v>
      </c>
      <c r="S92" s="56">
        <v>1.5806674999999999</v>
      </c>
      <c r="T92" s="56">
        <v>-13.277208</v>
      </c>
      <c r="U92" s="56">
        <v>36.036884000000001</v>
      </c>
      <c r="V92" s="57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56">
        <v>25.987732000000001</v>
      </c>
      <c r="C93" s="56">
        <v>3.271687</v>
      </c>
      <c r="D93" s="56">
        <v>0.55652857</v>
      </c>
      <c r="E93" s="56">
        <v>-14.092952</v>
      </c>
      <c r="F93" s="56">
        <v>-32.428733999999999</v>
      </c>
      <c r="G93" s="56">
        <v>11.484503999999999</v>
      </c>
      <c r="H93" s="56">
        <v>5.3811073</v>
      </c>
      <c r="I93" s="56">
        <v>-12.89174</v>
      </c>
      <c r="J93" s="56">
        <v>-43.654761999999998</v>
      </c>
      <c r="K93" s="56">
        <v>-7.9177675000000001</v>
      </c>
      <c r="L93" s="56">
        <v>-7.1414049999999998</v>
      </c>
      <c r="M93" s="56">
        <v>22.595918999999999</v>
      </c>
      <c r="N93" s="56">
        <v>13.691770999999999</v>
      </c>
      <c r="O93" s="56">
        <v>-3.9662540000000002</v>
      </c>
      <c r="P93" s="56">
        <v>3.2235860000000001</v>
      </c>
      <c r="Q93" s="56">
        <v>25.705003999999999</v>
      </c>
      <c r="R93" s="56">
        <v>10.858582999999999</v>
      </c>
      <c r="S93" s="56">
        <v>4.7368525999999997</v>
      </c>
      <c r="T93" s="56">
        <v>-0.73285699999999998</v>
      </c>
      <c r="U93" s="56">
        <v>36.868749999999999</v>
      </c>
      <c r="V93" s="57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56">
        <v>69.368160000000003</v>
      </c>
      <c r="C94" s="56">
        <v>20.397580000000001</v>
      </c>
      <c r="D94" s="56">
        <v>18.935703</v>
      </c>
      <c r="E94" s="56">
        <v>4.4257045000000002</v>
      </c>
      <c r="F94" s="56">
        <v>2.3368715999999998</v>
      </c>
      <c r="G94" s="56">
        <v>13.678133000000001</v>
      </c>
      <c r="H94" s="56">
        <v>19.386123999999999</v>
      </c>
      <c r="I94" s="56">
        <v>-13.0741415</v>
      </c>
      <c r="J94" s="56">
        <v>-31.035167999999999</v>
      </c>
      <c r="K94" s="56">
        <v>-0.69552659999999999</v>
      </c>
      <c r="L94" s="56">
        <v>4.6752213999999999</v>
      </c>
      <c r="M94" s="56">
        <v>43.433334000000002</v>
      </c>
      <c r="N94" s="56">
        <v>17.393875000000001</v>
      </c>
      <c r="O94" s="56">
        <v>2.6847243000000001</v>
      </c>
      <c r="P94" s="56">
        <v>4.1946529999999997</v>
      </c>
      <c r="Q94" s="56">
        <v>47.577976</v>
      </c>
      <c r="R94" s="56">
        <v>17.446494999999999</v>
      </c>
      <c r="S94" s="56">
        <v>16.042960000000001</v>
      </c>
      <c r="T94" s="56">
        <v>78.944839999999999</v>
      </c>
      <c r="U94" s="56">
        <v>16.586172000000001</v>
      </c>
      <c r="V94" s="57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56">
        <v>173.8699</v>
      </c>
      <c r="C95" s="56">
        <v>41.094459999999998</v>
      </c>
      <c r="D95" s="56">
        <v>43.030810000000002</v>
      </c>
      <c r="E95" s="56">
        <v>16.500914000000002</v>
      </c>
      <c r="F95" s="56">
        <v>21.059227</v>
      </c>
      <c r="G95" s="56">
        <v>80.303696000000002</v>
      </c>
      <c r="H95" s="56">
        <v>74.675219999999996</v>
      </c>
      <c r="I95" s="56">
        <v>-3.4823835000000001</v>
      </c>
      <c r="J95" s="56">
        <v>22.261977999999999</v>
      </c>
      <c r="K95" s="56">
        <v>18.468724999999999</v>
      </c>
      <c r="L95" s="56">
        <v>25.971852999999999</v>
      </c>
      <c r="M95" s="56">
        <v>85.822333999999998</v>
      </c>
      <c r="N95" s="56">
        <v>30.538809000000001</v>
      </c>
      <c r="O95" s="56">
        <v>31.015991</v>
      </c>
      <c r="P95" s="56">
        <v>4.7190665999999997</v>
      </c>
      <c r="Q95" s="56">
        <v>57.256866000000002</v>
      </c>
      <c r="R95" s="56">
        <v>22.056806999999999</v>
      </c>
      <c r="S95" s="56">
        <v>22.707176</v>
      </c>
      <c r="T95" s="56">
        <v>149.18373</v>
      </c>
      <c r="U95" s="56">
        <v>18.978680000000001</v>
      </c>
      <c r="V95" s="57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56">
        <v>196.02969999999999</v>
      </c>
      <c r="C96" s="56">
        <v>37.191929999999999</v>
      </c>
      <c r="D96" s="56">
        <v>29.204798</v>
      </c>
      <c r="E96" s="56">
        <v>13.63852</v>
      </c>
      <c r="F96" s="56">
        <v>21.739124</v>
      </c>
      <c r="G96" s="56">
        <v>88.821290000000005</v>
      </c>
      <c r="H96" s="56">
        <v>95.425479999999993</v>
      </c>
      <c r="I96" s="56">
        <v>1.272726</v>
      </c>
      <c r="J96" s="56">
        <v>18.071579</v>
      </c>
      <c r="K96" s="56">
        <v>27.129387000000001</v>
      </c>
      <c r="L96" s="56">
        <v>24.299408</v>
      </c>
      <c r="M96" s="56">
        <v>74.599770000000007</v>
      </c>
      <c r="N96" s="56">
        <v>43.052925000000002</v>
      </c>
      <c r="O96" s="56">
        <v>22.944403000000001</v>
      </c>
      <c r="P96" s="56">
        <v>11.617470000000001</v>
      </c>
      <c r="Q96" s="56">
        <v>39.123417000000003</v>
      </c>
      <c r="R96" s="56">
        <v>19.038820000000001</v>
      </c>
      <c r="S96" s="56">
        <v>24.607966999999999</v>
      </c>
      <c r="T96" s="56">
        <v>152.83784</v>
      </c>
      <c r="U96" s="56">
        <v>25.572468000000001</v>
      </c>
      <c r="V96" s="57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56">
        <v>130.5264</v>
      </c>
      <c r="C97" s="56">
        <v>10.752523</v>
      </c>
      <c r="D97" s="56">
        <v>2.6519417999999999</v>
      </c>
      <c r="E97" s="56">
        <v>5.7518479999999998</v>
      </c>
      <c r="F97" s="56">
        <v>-6.7067204</v>
      </c>
      <c r="G97" s="56">
        <v>55.506957999999997</v>
      </c>
      <c r="H97" s="56">
        <v>63.977263999999998</v>
      </c>
      <c r="I97" s="56">
        <v>-1.1615932</v>
      </c>
      <c r="J97" s="56">
        <v>-26.409918000000001</v>
      </c>
      <c r="K97" s="56">
        <v>5.4853440000000004</v>
      </c>
      <c r="L97" s="56">
        <v>15.476931</v>
      </c>
      <c r="M97" s="56">
        <v>47.464764000000002</v>
      </c>
      <c r="N97" s="56">
        <v>25.317812</v>
      </c>
      <c r="O97" s="56">
        <v>16.021764999999998</v>
      </c>
      <c r="P97" s="56">
        <v>15.0757675</v>
      </c>
      <c r="Q97" s="56">
        <v>77.922355999999994</v>
      </c>
      <c r="R97" s="56">
        <v>11.096584</v>
      </c>
      <c r="S97" s="56">
        <v>10.458624</v>
      </c>
      <c r="T97" s="56">
        <v>69.095209999999994</v>
      </c>
      <c r="U97" s="56">
        <v>20.133305</v>
      </c>
      <c r="V97" s="57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56">
        <v>239.75049999999999</v>
      </c>
      <c r="C98" s="56">
        <v>35.875</v>
      </c>
      <c r="D98" s="56">
        <v>15.540706999999999</v>
      </c>
      <c r="E98" s="56">
        <v>33.514713</v>
      </c>
      <c r="F98" s="56">
        <v>11.173582</v>
      </c>
      <c r="G98" s="56">
        <v>75.371290000000002</v>
      </c>
      <c r="H98" s="56">
        <v>100.8091</v>
      </c>
      <c r="I98" s="56">
        <v>5.3174973000000003</v>
      </c>
      <c r="J98" s="56">
        <v>-9.6658410000000003</v>
      </c>
      <c r="K98" s="56">
        <v>19.615269000000001</v>
      </c>
      <c r="L98" s="56">
        <v>32.945419999999999</v>
      </c>
      <c r="M98" s="56">
        <v>64.877759999999995</v>
      </c>
      <c r="N98" s="56">
        <v>30.234027999999999</v>
      </c>
      <c r="O98" s="56">
        <v>25.243079999999999</v>
      </c>
      <c r="P98" s="56">
        <v>12.126075999999999</v>
      </c>
      <c r="Q98" s="56">
        <v>88.014045999999993</v>
      </c>
      <c r="R98" s="56">
        <v>24.394548</v>
      </c>
      <c r="S98" s="56">
        <v>31.526577</v>
      </c>
      <c r="T98" s="56">
        <v>68.63794</v>
      </c>
      <c r="U98" s="56">
        <v>27.151955000000001</v>
      </c>
      <c r="V98" s="57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56">
        <v>310.81909999999999</v>
      </c>
      <c r="C99" s="56">
        <v>46.943249999999999</v>
      </c>
      <c r="D99" s="56">
        <v>29.918634000000001</v>
      </c>
      <c r="E99" s="56">
        <v>44.050334999999997</v>
      </c>
      <c r="F99" s="56">
        <v>23.994387</v>
      </c>
      <c r="G99" s="56">
        <v>116.99321</v>
      </c>
      <c r="H99" s="56">
        <v>153.35278</v>
      </c>
      <c r="I99" s="56">
        <v>8.2943200000000008</v>
      </c>
      <c r="J99" s="56">
        <v>23.869454999999999</v>
      </c>
      <c r="K99" s="56">
        <v>35.11844</v>
      </c>
      <c r="L99" s="56">
        <v>26.977657000000001</v>
      </c>
      <c r="M99" s="56">
        <v>71.607444999999998</v>
      </c>
      <c r="N99" s="56">
        <v>36.934925</v>
      </c>
      <c r="O99" s="56">
        <v>25.492167999999999</v>
      </c>
      <c r="P99" s="56">
        <v>28.174506999999998</v>
      </c>
      <c r="Q99" s="56">
        <v>88.076719999999995</v>
      </c>
      <c r="R99" s="56">
        <v>32.527374000000002</v>
      </c>
      <c r="S99" s="56">
        <v>39.796196000000002</v>
      </c>
      <c r="T99" s="56">
        <v>56.878270000000001</v>
      </c>
      <c r="U99" s="56">
        <v>14.531575999999999</v>
      </c>
      <c r="V99" s="57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56">
        <v>211.18597</v>
      </c>
      <c r="C100" s="56">
        <v>56.996250000000003</v>
      </c>
      <c r="D100" s="56">
        <v>28.211127999999999</v>
      </c>
      <c r="E100" s="56">
        <v>38.523006000000002</v>
      </c>
      <c r="F100" s="56">
        <v>47.065483</v>
      </c>
      <c r="G100" s="56">
        <v>92.540270000000007</v>
      </c>
      <c r="H100" s="56">
        <v>195.14261999999999</v>
      </c>
      <c r="I100" s="56">
        <v>15.093613</v>
      </c>
      <c r="J100" s="56">
        <v>24.967897000000001</v>
      </c>
      <c r="K100" s="56">
        <v>22.279845999999999</v>
      </c>
      <c r="L100" s="56">
        <v>16.550063999999999</v>
      </c>
      <c r="M100" s="56">
        <v>45.714424000000001</v>
      </c>
      <c r="N100" s="56">
        <v>17.161417</v>
      </c>
      <c r="O100" s="56">
        <v>6.6870092999999997</v>
      </c>
      <c r="P100" s="56">
        <v>16.996514999999999</v>
      </c>
      <c r="Q100" s="56">
        <v>68.458984000000001</v>
      </c>
      <c r="R100" s="56">
        <v>19.226932999999999</v>
      </c>
      <c r="S100" s="56">
        <v>16.551864999999999</v>
      </c>
      <c r="T100" s="56">
        <v>52.588079999999998</v>
      </c>
      <c r="U100" s="56">
        <v>-6.1388309999999997</v>
      </c>
      <c r="V100" s="57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56">
        <v>188.53217000000001</v>
      </c>
      <c r="C101" s="56">
        <v>50.202309999999997</v>
      </c>
      <c r="D101" s="56">
        <v>45.545099999999998</v>
      </c>
      <c r="E101" s="56">
        <v>45.938811999999999</v>
      </c>
      <c r="F101" s="56">
        <v>69.553420000000003</v>
      </c>
      <c r="G101" s="56">
        <v>107.89263</v>
      </c>
      <c r="H101" s="56">
        <v>188.35127</v>
      </c>
      <c r="I101" s="56">
        <v>22.526859999999999</v>
      </c>
      <c r="J101" s="56">
        <v>60.778843000000002</v>
      </c>
      <c r="K101" s="56">
        <v>24.288844999999998</v>
      </c>
      <c r="L101" s="56">
        <v>18.081547</v>
      </c>
      <c r="M101" s="56">
        <v>30.996502</v>
      </c>
      <c r="N101" s="56">
        <v>30.788685000000001</v>
      </c>
      <c r="O101" s="56">
        <v>6.6839576000000003</v>
      </c>
      <c r="P101" s="56">
        <v>4.9776077000000001</v>
      </c>
      <c r="Q101" s="56">
        <v>60.458827999999997</v>
      </c>
      <c r="R101" s="56">
        <v>25.091887</v>
      </c>
      <c r="S101" s="56">
        <v>21.615171</v>
      </c>
      <c r="T101" s="56">
        <v>62.549495999999998</v>
      </c>
      <c r="U101" s="56">
        <v>-1.0194719000000001</v>
      </c>
      <c r="V101" s="57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56">
        <v>233.79102</v>
      </c>
      <c r="C102" s="56">
        <v>64.583079999999995</v>
      </c>
      <c r="D102" s="56">
        <v>37.022494999999999</v>
      </c>
      <c r="E102" s="56">
        <v>54.67868</v>
      </c>
      <c r="F102" s="56">
        <v>56.094574000000001</v>
      </c>
      <c r="G102" s="56">
        <v>96.993576000000004</v>
      </c>
      <c r="H102" s="56">
        <v>168.25815</v>
      </c>
      <c r="I102" s="56">
        <v>14.904987</v>
      </c>
      <c r="J102" s="56">
        <v>79.665030000000002</v>
      </c>
      <c r="K102" s="56">
        <v>17.248238000000001</v>
      </c>
      <c r="L102" s="56">
        <v>13.682150999999999</v>
      </c>
      <c r="M102" s="56">
        <v>21.304953000000001</v>
      </c>
      <c r="N102" s="56">
        <v>20.817830000000001</v>
      </c>
      <c r="O102" s="56">
        <v>13.087475</v>
      </c>
      <c r="P102" s="56">
        <v>-23.167456000000001</v>
      </c>
      <c r="Q102" s="56">
        <v>77.206190000000007</v>
      </c>
      <c r="R102" s="56">
        <v>19.853770999999998</v>
      </c>
      <c r="S102" s="56">
        <v>14.757526</v>
      </c>
      <c r="T102" s="56">
        <v>44.594670000000001</v>
      </c>
      <c r="U102" s="56">
        <v>-10.698337</v>
      </c>
      <c r="V102" s="57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56">
        <v>230.17742999999999</v>
      </c>
      <c r="C103" s="56">
        <v>55.392910000000001</v>
      </c>
      <c r="D103" s="56">
        <v>19.236219999999999</v>
      </c>
      <c r="E103" s="56">
        <v>47.125959999999999</v>
      </c>
      <c r="F103" s="56">
        <v>72.705029999999994</v>
      </c>
      <c r="G103" s="56">
        <v>112.16132</v>
      </c>
      <c r="H103" s="56">
        <v>174.48387</v>
      </c>
      <c r="I103" s="56">
        <v>10.924852</v>
      </c>
      <c r="J103" s="56">
        <v>-1.0344446</v>
      </c>
      <c r="K103" s="56">
        <v>32.055495999999998</v>
      </c>
      <c r="L103" s="56">
        <v>31.737946999999998</v>
      </c>
      <c r="M103" s="56">
        <v>28.837978</v>
      </c>
      <c r="N103" s="56">
        <v>29.838132999999999</v>
      </c>
      <c r="O103" s="56">
        <v>19.889927</v>
      </c>
      <c r="P103" s="56">
        <v>-23.183012000000002</v>
      </c>
      <c r="Q103" s="56">
        <v>141.83337</v>
      </c>
      <c r="R103" s="56">
        <v>24.319220000000001</v>
      </c>
      <c r="S103" s="56">
        <v>28.134335</v>
      </c>
      <c r="T103" s="56">
        <v>66.505099999999999</v>
      </c>
      <c r="U103" s="56">
        <v>-7.1391463000000002</v>
      </c>
      <c r="V103" s="57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56">
        <v>262.65884</v>
      </c>
      <c r="C104" s="56">
        <v>58.161377000000002</v>
      </c>
      <c r="D104" s="56">
        <v>13.429999</v>
      </c>
      <c r="E104" s="56">
        <v>46.894179999999999</v>
      </c>
      <c r="F104" s="56">
        <v>81.30977</v>
      </c>
      <c r="G104" s="56">
        <v>101.88872499999999</v>
      </c>
      <c r="H104" s="56">
        <v>145.06557000000001</v>
      </c>
      <c r="I104" s="56">
        <v>12.539064</v>
      </c>
      <c r="J104" s="56">
        <v>-9.3543889999999994</v>
      </c>
      <c r="K104" s="56">
        <v>50.433219999999999</v>
      </c>
      <c r="L104" s="56">
        <v>37.01155</v>
      </c>
      <c r="M104" s="56">
        <v>53.609146000000003</v>
      </c>
      <c r="N104" s="56">
        <v>52.602469999999997</v>
      </c>
      <c r="O104" s="56">
        <v>32.807575</v>
      </c>
      <c r="P104" s="56">
        <v>-17.050450999999999</v>
      </c>
      <c r="Q104" s="56">
        <v>130.80241000000001</v>
      </c>
      <c r="R104" s="56">
        <v>31.841456999999998</v>
      </c>
      <c r="S104" s="56">
        <v>37.527073000000001</v>
      </c>
      <c r="T104" s="56">
        <v>99.440399999999997</v>
      </c>
      <c r="U104" s="56">
        <v>13.441801</v>
      </c>
      <c r="V104" s="57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56">
        <v>226.79324</v>
      </c>
      <c r="C105" s="56">
        <v>46.071316000000003</v>
      </c>
      <c r="D105" s="56">
        <v>3.0684233000000001</v>
      </c>
      <c r="E105" s="56">
        <v>41.820515</v>
      </c>
      <c r="F105" s="56">
        <v>78.831339999999997</v>
      </c>
      <c r="G105" s="56">
        <v>118.77806</v>
      </c>
      <c r="H105" s="56">
        <v>125.876526</v>
      </c>
      <c r="I105" s="56">
        <v>5.4188013000000002</v>
      </c>
      <c r="J105" s="56">
        <v>-15.075678</v>
      </c>
      <c r="K105" s="56">
        <v>55.766010000000001</v>
      </c>
      <c r="L105" s="56">
        <v>24.138366999999999</v>
      </c>
      <c r="M105" s="56">
        <v>27.828883999999999</v>
      </c>
      <c r="N105" s="56">
        <v>33.781860000000002</v>
      </c>
      <c r="O105" s="56">
        <v>22.666025000000001</v>
      </c>
      <c r="P105" s="56">
        <v>-16.810661</v>
      </c>
      <c r="Q105" s="56">
        <v>100.92683</v>
      </c>
      <c r="R105" s="56">
        <v>16.863274000000001</v>
      </c>
      <c r="S105" s="56">
        <v>24.18722</v>
      </c>
      <c r="T105" s="56">
        <v>82.358320000000006</v>
      </c>
      <c r="U105" s="56">
        <v>5.9603095000000001</v>
      </c>
      <c r="V105" s="57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56">
        <v>223.10814999999999</v>
      </c>
      <c r="C106" s="56">
        <v>36.390349999999998</v>
      </c>
      <c r="D106" s="56">
        <v>10.910213000000001</v>
      </c>
      <c r="E106" s="56">
        <v>45.74512</v>
      </c>
      <c r="F106" s="56">
        <v>61.931216999999997</v>
      </c>
      <c r="G106" s="56">
        <v>124.51589</v>
      </c>
      <c r="H106" s="56">
        <v>98.365105</v>
      </c>
      <c r="I106" s="56">
        <v>-1.7324865</v>
      </c>
      <c r="J106" s="56">
        <v>4.9963949999999997</v>
      </c>
      <c r="K106" s="56">
        <v>69.863810000000001</v>
      </c>
      <c r="L106" s="56">
        <v>27.604628000000002</v>
      </c>
      <c r="M106" s="56">
        <v>26.114035000000001</v>
      </c>
      <c r="N106" s="56">
        <v>54.735207000000003</v>
      </c>
      <c r="O106" s="56">
        <v>30.029274000000001</v>
      </c>
      <c r="P106" s="56">
        <v>15.96855</v>
      </c>
      <c r="Q106" s="56">
        <v>77.895129999999995</v>
      </c>
      <c r="R106" s="56">
        <v>22.365130000000001</v>
      </c>
      <c r="S106" s="56">
        <v>21.385157</v>
      </c>
      <c r="T106" s="56">
        <v>82.927345000000003</v>
      </c>
      <c r="U106" s="56">
        <v>19.046306999999999</v>
      </c>
      <c r="V106" s="57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56">
        <v>206.81110000000001</v>
      </c>
      <c r="C107" s="56">
        <v>32.214485000000003</v>
      </c>
      <c r="D107" s="56">
        <v>16.125536</v>
      </c>
      <c r="E107" s="56">
        <v>43.116379999999999</v>
      </c>
      <c r="F107" s="56">
        <v>45.277656999999998</v>
      </c>
      <c r="G107" s="56">
        <v>99.671469999999999</v>
      </c>
      <c r="H107" s="56">
        <v>84.817670000000007</v>
      </c>
      <c r="I107" s="56">
        <v>-8.7947550000000003</v>
      </c>
      <c r="J107" s="56">
        <v>-30.678766</v>
      </c>
      <c r="K107" s="56">
        <v>60.00217</v>
      </c>
      <c r="L107" s="56">
        <v>20.732367</v>
      </c>
      <c r="M107" s="56">
        <v>14.5869255</v>
      </c>
      <c r="N107" s="56">
        <v>40.589333000000003</v>
      </c>
      <c r="O107" s="56">
        <v>29.990494000000002</v>
      </c>
      <c r="P107" s="56">
        <v>10.841763</v>
      </c>
      <c r="Q107" s="56">
        <v>97.645129999999995</v>
      </c>
      <c r="R107" s="56">
        <v>22.074639999999999</v>
      </c>
      <c r="S107" s="56">
        <v>19.33813</v>
      </c>
      <c r="T107" s="56">
        <v>51.835059999999999</v>
      </c>
      <c r="U107" s="56">
        <v>7.4323772999999997</v>
      </c>
      <c r="V107" s="57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56">
        <v>177.98703</v>
      </c>
      <c r="C108" s="56">
        <v>31.217801999999999</v>
      </c>
      <c r="D108" s="56">
        <v>23.793018</v>
      </c>
      <c r="E108" s="56">
        <v>46.810867000000002</v>
      </c>
      <c r="F108" s="56">
        <v>43.317509999999999</v>
      </c>
      <c r="G108" s="56">
        <v>93.981575000000007</v>
      </c>
      <c r="H108" s="56">
        <v>58.901657</v>
      </c>
      <c r="I108" s="56">
        <v>-6.8391679999999999</v>
      </c>
      <c r="J108" s="56">
        <v>-8.8208140000000004</v>
      </c>
      <c r="K108" s="56">
        <v>81.926475999999994</v>
      </c>
      <c r="L108" s="56">
        <v>28.675709999999999</v>
      </c>
      <c r="M108" s="56">
        <v>21.196853999999998</v>
      </c>
      <c r="N108" s="56">
        <v>46.226455999999999</v>
      </c>
      <c r="O108" s="56">
        <v>37.690852999999997</v>
      </c>
      <c r="P108" s="56">
        <v>8.1263900000000007</v>
      </c>
      <c r="Q108" s="56">
        <v>111.03327</v>
      </c>
      <c r="R108" s="56">
        <v>11.590147</v>
      </c>
      <c r="S108" s="56">
        <v>10.8395815</v>
      </c>
      <c r="T108" s="56">
        <v>48.518932</v>
      </c>
      <c r="U108" s="56">
        <v>19.032515</v>
      </c>
      <c r="V108" s="57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56">
        <v>186.56903</v>
      </c>
      <c r="C109" s="56">
        <v>31.579708</v>
      </c>
      <c r="D109" s="56">
        <v>28.673636999999999</v>
      </c>
      <c r="E109" s="56">
        <v>26.764762999999999</v>
      </c>
      <c r="F109" s="56">
        <v>31.087578000000001</v>
      </c>
      <c r="G109" s="56">
        <v>102.46167</v>
      </c>
      <c r="H109" s="56">
        <v>79.587149999999994</v>
      </c>
      <c r="I109" s="56">
        <v>-13.086634999999999</v>
      </c>
      <c r="J109" s="56">
        <v>-4.2021329999999999</v>
      </c>
      <c r="K109" s="56">
        <v>82.202979999999997</v>
      </c>
      <c r="L109" s="56">
        <v>25.528801000000001</v>
      </c>
      <c r="M109" s="56">
        <v>20.809353000000002</v>
      </c>
      <c r="N109" s="56">
        <v>46.056440000000002</v>
      </c>
      <c r="O109" s="56">
        <v>40.221764</v>
      </c>
      <c r="P109" s="56">
        <v>14.296602999999999</v>
      </c>
      <c r="Q109" s="56">
        <v>69.931479999999993</v>
      </c>
      <c r="R109" s="56">
        <v>12.621725</v>
      </c>
      <c r="S109" s="56">
        <v>19.59318</v>
      </c>
      <c r="T109" s="56">
        <v>62.250565000000002</v>
      </c>
      <c r="U109" s="56">
        <v>15.014946</v>
      </c>
      <c r="V109" s="57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56">
        <v>166.0932</v>
      </c>
      <c r="C110" s="56">
        <v>31.593204</v>
      </c>
      <c r="D110" s="56">
        <v>24.232662000000001</v>
      </c>
      <c r="E110" s="56">
        <v>15.322732999999999</v>
      </c>
      <c r="F110" s="56">
        <v>31.697416</v>
      </c>
      <c r="G110" s="56">
        <v>95.987365999999994</v>
      </c>
      <c r="H110" s="56">
        <v>78.109359999999995</v>
      </c>
      <c r="I110" s="56">
        <v>-14.575730999999999</v>
      </c>
      <c r="J110" s="56">
        <v>-17.351223000000001</v>
      </c>
      <c r="K110" s="56">
        <v>72.754140000000007</v>
      </c>
      <c r="L110" s="56">
        <v>22.813033999999998</v>
      </c>
      <c r="M110" s="56">
        <v>51.566029999999998</v>
      </c>
      <c r="N110" s="56">
        <v>43.201540000000001</v>
      </c>
      <c r="O110" s="56">
        <v>48.769675999999997</v>
      </c>
      <c r="P110" s="56">
        <v>20.129860000000001</v>
      </c>
      <c r="Q110" s="56">
        <v>61.49521</v>
      </c>
      <c r="R110" s="56">
        <v>21.448135000000001</v>
      </c>
      <c r="S110" s="56">
        <v>20.836877999999999</v>
      </c>
      <c r="T110" s="56">
        <v>75.467320000000001</v>
      </c>
      <c r="U110" s="56">
        <v>-3.7914515000000003E-2</v>
      </c>
      <c r="V110" s="57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56">
        <v>194.52345</v>
      </c>
      <c r="C111" s="56">
        <v>26.026297</v>
      </c>
      <c r="D111" s="56">
        <v>30.348122</v>
      </c>
      <c r="E111" s="56">
        <v>19.034565000000001</v>
      </c>
      <c r="F111" s="56">
        <v>40.995849999999997</v>
      </c>
      <c r="G111" s="56">
        <v>98.898799999999994</v>
      </c>
      <c r="H111" s="56">
        <v>80.140366</v>
      </c>
      <c r="I111" s="56">
        <v>-13.647019999999999</v>
      </c>
      <c r="J111" s="56">
        <v>-12.834751000000001</v>
      </c>
      <c r="K111" s="56">
        <v>95.178749999999994</v>
      </c>
      <c r="L111" s="56">
        <v>34.503067000000001</v>
      </c>
      <c r="M111" s="56">
        <v>62.73377</v>
      </c>
      <c r="N111" s="56">
        <v>54.853188000000003</v>
      </c>
      <c r="O111" s="56">
        <v>53.179718000000001</v>
      </c>
      <c r="P111" s="56">
        <v>39.236057000000002</v>
      </c>
      <c r="Q111" s="56">
        <v>49.600409999999997</v>
      </c>
      <c r="R111" s="56">
        <v>20.711290000000002</v>
      </c>
      <c r="S111" s="56">
        <v>28.883886</v>
      </c>
      <c r="T111" s="56">
        <v>94.556849999999997</v>
      </c>
      <c r="U111" s="56">
        <v>13.582599999999999</v>
      </c>
      <c r="V111" s="57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56">
        <v>190.50577000000001</v>
      </c>
      <c r="C112" s="56">
        <v>12.867974999999999</v>
      </c>
      <c r="D112" s="56">
        <v>20.260452000000001</v>
      </c>
      <c r="E112" s="56">
        <v>28.44999</v>
      </c>
      <c r="F112" s="56">
        <v>41.487430000000003</v>
      </c>
      <c r="G112" s="56">
        <v>71.577979999999997</v>
      </c>
      <c r="H112" s="56">
        <v>67.035139999999998</v>
      </c>
      <c r="I112" s="56">
        <v>-11.965293000000001</v>
      </c>
      <c r="J112" s="56">
        <v>32.070506999999999</v>
      </c>
      <c r="K112" s="56">
        <v>81.333039999999997</v>
      </c>
      <c r="L112" s="56">
        <v>31.808626</v>
      </c>
      <c r="M112" s="56">
        <v>63.061214</v>
      </c>
      <c r="N112" s="56">
        <v>67.714034999999996</v>
      </c>
      <c r="O112" s="56">
        <v>50.873756</v>
      </c>
      <c r="P112" s="56">
        <v>25.372482000000002</v>
      </c>
      <c r="Q112" s="56">
        <v>27.615224999999999</v>
      </c>
      <c r="R112" s="56">
        <v>25.756931000000002</v>
      </c>
      <c r="S112" s="56">
        <v>32.272182000000001</v>
      </c>
      <c r="T112" s="56">
        <v>78.369484</v>
      </c>
      <c r="U112" s="56">
        <v>19.020796000000001</v>
      </c>
      <c r="V112" s="57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56">
        <v>170.07005000000001</v>
      </c>
      <c r="C113" s="56">
        <v>22.714435999999999</v>
      </c>
      <c r="D113" s="56">
        <v>27.685950999999999</v>
      </c>
      <c r="E113" s="56">
        <v>48.849440000000001</v>
      </c>
      <c r="F113" s="56">
        <v>55.317722000000003</v>
      </c>
      <c r="G113" s="56">
        <v>124.66905</v>
      </c>
      <c r="H113" s="56">
        <v>87.093800000000002</v>
      </c>
      <c r="I113" s="56">
        <v>-7.4781537</v>
      </c>
      <c r="J113" s="56">
        <v>82.650890000000004</v>
      </c>
      <c r="K113" s="56">
        <v>88.533850000000001</v>
      </c>
      <c r="L113" s="56">
        <v>27.685832999999999</v>
      </c>
      <c r="M113" s="56">
        <v>67.755089999999996</v>
      </c>
      <c r="N113" s="56">
        <v>48.440944999999999</v>
      </c>
      <c r="O113" s="56">
        <v>88.556206000000003</v>
      </c>
      <c r="P113" s="56">
        <v>30.118084</v>
      </c>
      <c r="Q113" s="56">
        <v>37.067436000000001</v>
      </c>
      <c r="R113" s="56">
        <v>23.362959</v>
      </c>
      <c r="S113" s="56">
        <v>27.4253</v>
      </c>
      <c r="T113" s="56">
        <v>95.11927</v>
      </c>
      <c r="U113" s="56">
        <v>11.166954</v>
      </c>
      <c r="V113" s="57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56">
        <v>136.96870000000001</v>
      </c>
      <c r="C114" s="56">
        <v>9.5981959999999997</v>
      </c>
      <c r="D114" s="56">
        <v>24.912941</v>
      </c>
      <c r="E114" s="56">
        <v>35.876728</v>
      </c>
      <c r="F114" s="56">
        <v>44.071556000000001</v>
      </c>
      <c r="G114" s="56">
        <v>108.46829</v>
      </c>
      <c r="H114" s="56">
        <v>66.991066000000004</v>
      </c>
      <c r="I114" s="56">
        <v>-5.5628419999999998</v>
      </c>
      <c r="J114" s="56">
        <v>88.17698</v>
      </c>
      <c r="K114" s="56">
        <v>93.664375000000007</v>
      </c>
      <c r="L114" s="56">
        <v>28.166712</v>
      </c>
      <c r="M114" s="56">
        <v>51.345444000000001</v>
      </c>
      <c r="N114" s="56">
        <v>54.810214999999999</v>
      </c>
      <c r="O114" s="56">
        <v>71.268100000000004</v>
      </c>
      <c r="P114" s="56">
        <v>36.576332000000001</v>
      </c>
      <c r="Q114" s="56">
        <v>20.166564999999999</v>
      </c>
      <c r="R114" s="56">
        <v>20.526266</v>
      </c>
      <c r="S114" s="56">
        <v>22.825324999999999</v>
      </c>
      <c r="T114" s="56">
        <v>75.041560000000004</v>
      </c>
      <c r="U114" s="56">
        <v>17.83663</v>
      </c>
      <c r="V114" s="57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56">
        <v>87.942080000000004</v>
      </c>
      <c r="C115" s="56">
        <v>0.29717684</v>
      </c>
      <c r="D115" s="56">
        <v>33.453834999999998</v>
      </c>
      <c r="E115" s="56">
        <v>27.383053</v>
      </c>
      <c r="F115" s="56">
        <v>33.746634999999998</v>
      </c>
      <c r="G115" s="56">
        <v>87.060609999999997</v>
      </c>
      <c r="H115" s="56">
        <v>56.244132999999998</v>
      </c>
      <c r="I115" s="56">
        <v>-7.0671559999999998</v>
      </c>
      <c r="J115" s="56">
        <v>88.564449999999994</v>
      </c>
      <c r="K115" s="56">
        <v>66.797210000000007</v>
      </c>
      <c r="L115" s="56">
        <v>20.294476</v>
      </c>
      <c r="M115" s="56">
        <v>54.095149999999997</v>
      </c>
      <c r="N115" s="56">
        <v>60.708089999999999</v>
      </c>
      <c r="O115" s="56">
        <v>87.330055000000002</v>
      </c>
      <c r="P115" s="56">
        <v>65.133414999999999</v>
      </c>
      <c r="Q115" s="56">
        <v>12.216557</v>
      </c>
      <c r="R115" s="56">
        <v>28.423404999999999</v>
      </c>
      <c r="S115" s="56">
        <v>22.096240999999999</v>
      </c>
      <c r="T115" s="56">
        <v>82.728319999999997</v>
      </c>
      <c r="U115" s="56">
        <v>10.980522000000001</v>
      </c>
      <c r="V115" s="57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56">
        <v>38.393949999999997</v>
      </c>
      <c r="C116" s="56">
        <v>-7.9287409999999996</v>
      </c>
      <c r="D116" s="56">
        <v>23.987448000000001</v>
      </c>
      <c r="E116" s="56">
        <v>16.206432</v>
      </c>
      <c r="F116" s="56">
        <v>10.741258</v>
      </c>
      <c r="G116" s="56">
        <v>56.953204999999997</v>
      </c>
      <c r="H116" s="56">
        <v>23.983264999999999</v>
      </c>
      <c r="I116" s="56">
        <v>-12.654185</v>
      </c>
      <c r="J116" s="56">
        <v>53.833843000000002</v>
      </c>
      <c r="K116" s="56">
        <v>24.342037000000001</v>
      </c>
      <c r="L116" s="56">
        <v>26.521265</v>
      </c>
      <c r="M116" s="56">
        <v>20.215319999999998</v>
      </c>
      <c r="N116" s="56">
        <v>26.476621999999999</v>
      </c>
      <c r="O116" s="56">
        <v>41.058743</v>
      </c>
      <c r="P116" s="56">
        <v>81.877179999999996</v>
      </c>
      <c r="Q116" s="56">
        <v>7.6380014000000003</v>
      </c>
      <c r="R116" s="56">
        <v>16.712975</v>
      </c>
      <c r="S116" s="56">
        <v>10.671544000000001</v>
      </c>
      <c r="T116" s="56">
        <v>49.752853000000002</v>
      </c>
      <c r="U116" s="56">
        <v>3.7919879999999999</v>
      </c>
      <c r="V116" s="57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56">
        <v>19.571757999999999</v>
      </c>
      <c r="C117" s="56">
        <v>-9.6852420000000006</v>
      </c>
      <c r="D117" s="56">
        <v>15.236462</v>
      </c>
      <c r="E117" s="56">
        <v>-0.21209121</v>
      </c>
      <c r="F117" s="56">
        <v>-4.9039960000000002</v>
      </c>
      <c r="G117" s="56">
        <v>32.975279999999998</v>
      </c>
      <c r="H117" s="56">
        <v>0.87199210000000005</v>
      </c>
      <c r="I117" s="56">
        <v>-8.5984470000000002</v>
      </c>
      <c r="J117" s="56">
        <v>53.745780000000003</v>
      </c>
      <c r="K117" s="56">
        <v>10.300768</v>
      </c>
      <c r="L117" s="56">
        <v>30.114376</v>
      </c>
      <c r="M117" s="56">
        <v>8.8113419999999998</v>
      </c>
      <c r="N117" s="56">
        <v>29.992080000000001</v>
      </c>
      <c r="O117" s="56">
        <v>54.102516000000001</v>
      </c>
      <c r="P117" s="56">
        <v>49.720416999999998</v>
      </c>
      <c r="Q117" s="56">
        <v>-0.93777180000000004</v>
      </c>
      <c r="R117" s="56">
        <v>23.01606</v>
      </c>
      <c r="S117" s="56">
        <v>12.306225</v>
      </c>
      <c r="T117" s="56">
        <v>55.724502999999999</v>
      </c>
      <c r="U117" s="56">
        <v>-9.2380820000000003</v>
      </c>
      <c r="V117" s="57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56">
        <v>43.540730000000003</v>
      </c>
      <c r="C118" s="56">
        <v>8.7295289999999994</v>
      </c>
      <c r="D118" s="56">
        <v>11.793995000000001</v>
      </c>
      <c r="E118" s="56">
        <v>-4.1251540000000002</v>
      </c>
      <c r="F118" s="56">
        <v>11.958826</v>
      </c>
      <c r="G118" s="56">
        <v>63.857734999999998</v>
      </c>
      <c r="H118" s="56">
        <v>35.799669999999999</v>
      </c>
      <c r="I118" s="56">
        <v>-6.4459619999999997</v>
      </c>
      <c r="J118" s="56">
        <v>100.17158999999999</v>
      </c>
      <c r="K118" s="56">
        <v>20.634948999999999</v>
      </c>
      <c r="L118" s="56">
        <v>24.494098999999999</v>
      </c>
      <c r="M118" s="56">
        <v>32.883679999999998</v>
      </c>
      <c r="N118" s="56">
        <v>35.264862000000001</v>
      </c>
      <c r="O118" s="56">
        <v>55.045830000000002</v>
      </c>
      <c r="P118" s="56">
        <v>30.20438</v>
      </c>
      <c r="Q118" s="56">
        <v>-1.1015773</v>
      </c>
      <c r="R118" s="56">
        <v>31.422401000000001</v>
      </c>
      <c r="S118" s="56">
        <v>27.849160999999999</v>
      </c>
      <c r="T118" s="56">
        <v>95.166409999999999</v>
      </c>
      <c r="U118" s="56">
        <v>-4.9996320000000001</v>
      </c>
      <c r="V118" s="57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56">
        <v>9.7473030000000005</v>
      </c>
      <c r="C119" s="56">
        <v>9.0901969999999999</v>
      </c>
      <c r="D119" s="56">
        <v>-6.192863</v>
      </c>
      <c r="E119" s="56">
        <v>0.47789811999999998</v>
      </c>
      <c r="F119" s="56">
        <v>17.663074000000002</v>
      </c>
      <c r="G119" s="56">
        <v>47.06514</v>
      </c>
      <c r="H119" s="56">
        <v>39.732480000000002</v>
      </c>
      <c r="I119" s="56">
        <v>-2.9979170000000002</v>
      </c>
      <c r="J119" s="56">
        <v>84.894120000000001</v>
      </c>
      <c r="K119" s="56">
        <v>13.069891999999999</v>
      </c>
      <c r="L119" s="56">
        <v>20.883262999999999</v>
      </c>
      <c r="M119" s="56">
        <v>54.579853</v>
      </c>
      <c r="N119" s="56">
        <v>42.809784000000001</v>
      </c>
      <c r="O119" s="56">
        <v>42.128383999999997</v>
      </c>
      <c r="P119" s="56">
        <v>35.337902</v>
      </c>
      <c r="Q119" s="56">
        <v>-7.4321327000000004</v>
      </c>
      <c r="R119" s="56">
        <v>32.29233</v>
      </c>
      <c r="S119" s="56">
        <v>28.638802999999999</v>
      </c>
      <c r="T119" s="56">
        <v>83.057450000000003</v>
      </c>
      <c r="U119" s="56">
        <v>6.6969989999999999</v>
      </c>
      <c r="V119" s="57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56">
        <v>35.662388</v>
      </c>
      <c r="C120" s="56">
        <v>13.339281</v>
      </c>
      <c r="D120" s="56">
        <v>-10.090846000000001</v>
      </c>
      <c r="E120" s="56">
        <v>-2.9796362E-2</v>
      </c>
      <c r="F120" s="56">
        <v>15.630507</v>
      </c>
      <c r="G120" s="56">
        <v>67.650090000000006</v>
      </c>
      <c r="H120" s="56">
        <v>43.993915999999999</v>
      </c>
      <c r="I120" s="56">
        <v>-8.194744</v>
      </c>
      <c r="J120" s="56">
        <v>25.378084000000001</v>
      </c>
      <c r="K120" s="56">
        <v>8.9381579999999996</v>
      </c>
      <c r="L120" s="56">
        <v>7.3843718000000003</v>
      </c>
      <c r="M120" s="56">
        <v>71.028270000000006</v>
      </c>
      <c r="N120" s="56">
        <v>36.833526999999997</v>
      </c>
      <c r="O120" s="56">
        <v>37.338520000000003</v>
      </c>
      <c r="P120" s="56">
        <v>37.850616000000002</v>
      </c>
      <c r="Q120" s="56">
        <v>-15.541677999999999</v>
      </c>
      <c r="R120" s="56">
        <v>30.897628999999998</v>
      </c>
      <c r="S120" s="56">
        <v>25.958288</v>
      </c>
      <c r="T120" s="56">
        <v>90.503119999999996</v>
      </c>
      <c r="U120" s="56">
        <v>0.10199547</v>
      </c>
      <c r="V120" s="57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56">
        <v>46.919918000000003</v>
      </c>
      <c r="C121" s="56">
        <v>24.269497000000001</v>
      </c>
      <c r="D121" s="56">
        <v>3.5297035999999999</v>
      </c>
      <c r="E121" s="56">
        <v>27.028883</v>
      </c>
      <c r="F121" s="56">
        <v>30.091785000000002</v>
      </c>
      <c r="G121" s="56">
        <v>86.464484999999996</v>
      </c>
      <c r="H121" s="56">
        <v>46.625720000000001</v>
      </c>
      <c r="I121" s="56">
        <v>-9.2268170000000005</v>
      </c>
      <c r="J121" s="56">
        <v>54.366301999999997</v>
      </c>
      <c r="K121" s="56">
        <v>27.269506</v>
      </c>
      <c r="L121" s="56">
        <v>8.2478999999999996</v>
      </c>
      <c r="M121" s="56">
        <v>83.275210000000001</v>
      </c>
      <c r="N121" s="56">
        <v>40.430022999999998</v>
      </c>
      <c r="O121" s="56">
        <v>38.371468</v>
      </c>
      <c r="P121" s="56">
        <v>62.118374000000003</v>
      </c>
      <c r="Q121" s="56">
        <v>-24.150198</v>
      </c>
      <c r="R121" s="56">
        <v>30.017208</v>
      </c>
      <c r="S121" s="56">
        <v>24.808703999999999</v>
      </c>
      <c r="T121" s="56">
        <v>86.808304000000007</v>
      </c>
      <c r="U121" s="56">
        <v>-7.0504069999999999</v>
      </c>
      <c r="V121" s="57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2</v>
      </c>
      <c r="B126" s="56" cm="1">
        <f t="array" ref="B126">MIN(_xlfn._xlws.FILTER(B2:B122, ISNUMBER(B2:B122)))</f>
        <v>-48.330868000000002</v>
      </c>
      <c r="C126" s="56" cm="1">
        <f t="array" ref="C126">MIN(_xlfn._xlws.FILTER(C2:C122, ISNUMBER(C2:C122)))</f>
        <v>-27.993594999999999</v>
      </c>
      <c r="D126" s="56" cm="1">
        <f t="array" ref="D126">MIN(_xlfn._xlws.FILTER(D2:D122, ISNUMBER(D2:D122)))</f>
        <v>-25.602644000000002</v>
      </c>
      <c r="E126" s="56" cm="1">
        <f t="array" ref="E126">MIN(_xlfn._xlws.FILTER(E2:E122, ISNUMBER(E2:E122)))</f>
        <v>-37.512543000000001</v>
      </c>
      <c r="F126" s="56" cm="1">
        <f t="array" ref="F126">MIN(_xlfn._xlws.FILTER(F2:F122, ISNUMBER(F2:F122)))</f>
        <v>-47.972119999999997</v>
      </c>
      <c r="G126" s="56" cm="1">
        <f t="array" ref="G126">MIN(_xlfn._xlws.FILTER(G2:G122, ISNUMBER(G2:G122)))</f>
        <v>-32.872019999999999</v>
      </c>
      <c r="H126" s="56" cm="1">
        <f t="array" ref="H126">MIN(_xlfn._xlws.FILTER(H2:H122, ISNUMBER(H2:H122)))</f>
        <v>-66.984489999999994</v>
      </c>
      <c r="I126" s="56" cm="1">
        <f t="array" ref="I126">MIN(_xlfn._xlws.FILTER(I2:I122, ISNUMBER(I2:I122)))</f>
        <v>-14.575730999999999</v>
      </c>
      <c r="J126" s="56" cm="1">
        <f t="array" ref="J126">MIN(_xlfn._xlws.FILTER(J2:J122, ISNUMBER(J2:J122)))</f>
        <v>-64.403400000000005</v>
      </c>
      <c r="K126" s="56" cm="1">
        <f t="array" ref="K126">MIN(_xlfn._xlws.FILTER(K2:K122, ISNUMBER(K2:K122)))</f>
        <v>-26.600826000000001</v>
      </c>
      <c r="L126" s="56" cm="1">
        <f t="array" ref="L126">MIN(_xlfn._xlws.FILTER(L2:L122, ISNUMBER(L2:L122)))</f>
        <v>-16.6174</v>
      </c>
      <c r="M126" s="56" cm="1">
        <f t="array" ref="M126">MIN(_xlfn._xlws.FILTER(M2:M122, ISNUMBER(M2:M122)))</f>
        <v>-31.333805000000002</v>
      </c>
      <c r="N126" s="56" cm="1">
        <f t="array" ref="N126">MIN(_xlfn._xlws.FILTER(N2:N122, ISNUMBER(N2:N122)))</f>
        <v>-29.81053</v>
      </c>
      <c r="O126" s="56" cm="1">
        <f t="array" ref="O126">MIN(_xlfn._xlws.FILTER(O2:O122, ISNUMBER(O2:O122)))</f>
        <v>-28.504515000000001</v>
      </c>
      <c r="P126" s="56" cm="1">
        <f t="array" ref="P126">MIN(_xlfn._xlws.FILTER(P2:P122, ISNUMBER(P2:P122)))</f>
        <v>-46.623665000000003</v>
      </c>
      <c r="Q126" s="56" cm="1">
        <f t="array" ref="Q126">MIN(_xlfn._xlws.FILTER(Q2:Q122, ISNUMBER(Q2:Q122)))</f>
        <v>-24.150198</v>
      </c>
      <c r="R126" s="56" cm="1">
        <f t="array" ref="R126">MIN(_xlfn._xlws.FILTER(R2:R122, ISNUMBER(R2:R122)))</f>
        <v>-18.322123000000001</v>
      </c>
      <c r="S126" s="56" cm="1">
        <f t="array" ref="S126">MIN(_xlfn._xlws.FILTER(S2:S122, ISNUMBER(S2:S122)))</f>
        <v>-15.726394000000001</v>
      </c>
      <c r="T126" s="56" cm="1">
        <f t="array" ref="T126">MIN(_xlfn._xlws.FILTER(T2:T122, ISNUMBER(T2:T122)))</f>
        <v>-65.169910000000002</v>
      </c>
      <c r="U126" s="56" cm="1">
        <f t="array" ref="U126">MIN(_xlfn._xlws.FILTER(U2:U122, ISNUMBER(U2:U122)))</f>
        <v>-54.746482999999998</v>
      </c>
      <c r="V126" s="56" cm="1">
        <f t="array" ref="V126">MIN(_xlfn._xlws.FILTER(V2:V122, ISNUMBER(V2:V122)))</f>
        <v>-11.000007999999999</v>
      </c>
      <c r="W126" s="56" cm="1">
        <f t="array" ref="W126">MIN(_xlfn._xlws.FILTER(W2:W122, ISNUMBER(W2:W122)))</f>
        <v>-16.215515</v>
      </c>
      <c r="X126" s="56" cm="1">
        <f t="array" ref="X126">MIN(_xlfn._xlws.FILTER(X2:X122, ISNUMBER(X2:X122)))</f>
        <v>-17.863963999999999</v>
      </c>
      <c r="Y126" s="56" cm="1">
        <f t="array" ref="Y126">MIN(_xlfn._xlws.FILTER(Y2:Y122, ISNUMBER(Y2:Y122)))</f>
        <v>-72.825710000000001</v>
      </c>
      <c r="Z126" s="56" cm="1">
        <f t="array" ref="Z126">MIN(_xlfn._xlws.FILTER(Z2:Z122, ISNUMBER(Z2:Z122)))</f>
        <v>-30.946373000000001</v>
      </c>
      <c r="AA126" s="56" cm="1">
        <f t="array" ref="AA126">MIN(_xlfn._xlws.FILTER(AA2:AA122, ISNUMBER(AA2:AA122)))</f>
        <v>-59.840201999999998</v>
      </c>
      <c r="AB126" s="56" cm="1">
        <f t="array" ref="AB126">MIN(_xlfn._xlws.FILTER(AB2:AB122, ISNUMBER(AB2:AB122)))</f>
        <v>-30.613040000000002</v>
      </c>
      <c r="AC126" s="56" cm="1">
        <f t="array" ref="AC126">MIN(_xlfn._xlws.FILTER(AC2:AC122, ISNUMBER(AC2:AC122)))</f>
        <v>-14.00165</v>
      </c>
      <c r="AD126" s="56" cm="1">
        <f t="array" ref="AD126">MIN(_xlfn._xlws.FILTER(AD2:AD122, ISNUMBER(AD2:AD122)))</f>
        <v>-30.047905</v>
      </c>
      <c r="AE126" s="56" cm="1">
        <f t="array" ref="AE126">MIN(_xlfn._xlws.FILTER(AE2:AE122, ISNUMBER(AE2:AE122)))</f>
        <v>-38.342196999999999</v>
      </c>
    </row>
    <row r="127" spans="1:31" x14ac:dyDescent="0.3">
      <c r="A127" s="2" t="s">
        <v>9</v>
      </c>
      <c r="B127" s="15" cm="1">
        <f t="array" ref="B127">MAX(_xlfn._xlws.FILTER(B1:B122, ISNUMBER(B1:B122)))</f>
        <v>310.81909999999999</v>
      </c>
      <c r="C127" s="15" cm="1">
        <f t="array" ref="C127">MAX(_xlfn._xlws.FILTER(C1:C122, ISNUMBER(C1:C122)))</f>
        <v>77.319460000000007</v>
      </c>
      <c r="D127" s="15" cm="1">
        <f t="array" ref="D127">MAX(_xlfn._xlws.FILTER(D1:D122, ISNUMBER(D1:D122)))</f>
        <v>128.94202999999999</v>
      </c>
      <c r="E127" s="15" cm="1">
        <f t="array" ref="E127">MAX(_xlfn._xlws.FILTER(E1:E122, ISNUMBER(E1:E122)))</f>
        <v>94.211539999999999</v>
      </c>
      <c r="F127" s="15" cm="1">
        <f t="array" ref="F127">MAX(_xlfn._xlws.FILTER(F1:F122, ISNUMBER(F1:F122)))</f>
        <v>129.02802</v>
      </c>
      <c r="G127" s="15" cm="1">
        <f t="array" ref="G127">MAX(_xlfn._xlws.FILTER(G1:G122, ISNUMBER(G1:G122)))</f>
        <v>166.62452999999999</v>
      </c>
      <c r="H127" s="15" cm="1">
        <f t="array" ref="H127">MAX(_xlfn._xlws.FILTER(H1:H122, ISNUMBER(H1:H122)))</f>
        <v>195.14261999999999</v>
      </c>
      <c r="I127" s="15" cm="1">
        <f t="array" ref="I127">MAX(_xlfn._xlws.FILTER(I1:I122, ISNUMBER(I1:I122)))</f>
        <v>35.552776000000001</v>
      </c>
      <c r="J127" s="15" cm="1">
        <f t="array" ref="J127">MAX(_xlfn._xlws.FILTER(J1:J122, ISNUMBER(J1:J122)))</f>
        <v>809.6825</v>
      </c>
      <c r="K127" s="15" cm="1">
        <f t="array" ref="K127">MAX(_xlfn._xlws.FILTER(K1:K122, ISNUMBER(K1:K122)))</f>
        <v>128.08994999999999</v>
      </c>
      <c r="L127" s="15" cm="1">
        <f t="array" ref="L127">MAX(_xlfn._xlws.FILTER(L1:L122, ISNUMBER(L1:L122)))</f>
        <v>70.057914999999994</v>
      </c>
      <c r="M127" s="15" cm="1">
        <f t="array" ref="M127">MAX(_xlfn._xlws.FILTER(M1:M122, ISNUMBER(M1:M122)))</f>
        <v>85.822333999999998</v>
      </c>
      <c r="N127" s="15" cm="1">
        <f t="array" ref="N127">MAX(_xlfn._xlws.FILTER(N1:N122, ISNUMBER(N1:N122)))</f>
        <v>93.431089999999998</v>
      </c>
      <c r="O127" s="15" cm="1">
        <f t="array" ref="O127">MAX(_xlfn._xlws.FILTER(O1:O122, ISNUMBER(O1:O122)))</f>
        <v>88.556206000000003</v>
      </c>
      <c r="P127" s="15" cm="1">
        <f t="array" ref="P127">MAX(_xlfn._xlws.FILTER(P1:P122, ISNUMBER(P1:P122)))</f>
        <v>126.33942999999999</v>
      </c>
      <c r="Q127" s="15" cm="1">
        <f t="array" ref="Q127">MAX(_xlfn._xlws.FILTER(Q1:Q122, ISNUMBER(Q1:Q122)))</f>
        <v>141.83337</v>
      </c>
      <c r="R127" s="15" cm="1">
        <f t="array" ref="R127">MAX(_xlfn._xlws.FILTER(R1:R122, ISNUMBER(R1:R122)))</f>
        <v>50.818207000000001</v>
      </c>
      <c r="S127" s="15" cm="1">
        <f t="array" ref="S127">MAX(_xlfn._xlws.FILTER(S1:S122, ISNUMBER(S1:S122)))</f>
        <v>65.380809999999997</v>
      </c>
      <c r="T127" s="15" cm="1">
        <f t="array" ref="T127">MAX(_xlfn._xlws.FILTER(T1:T122, ISNUMBER(T1:T122)))</f>
        <v>171.29343</v>
      </c>
      <c r="U127" s="15" cm="1">
        <f t="array" ref="U127">MAX(_xlfn._xlws.FILTER(U1:U122, ISNUMBER(U1:U122)))</f>
        <v>94.819820000000007</v>
      </c>
      <c r="V127" s="15" cm="1">
        <f t="array" ref="V127">MAX(_xlfn._xlws.FILTER(V1:V122, ISNUMBER(V1:V122)))</f>
        <v>31.457985000000001</v>
      </c>
      <c r="W127" s="15" cm="1">
        <f t="array" ref="W127">MAX(_xlfn._xlws.FILTER(W1:W122, ISNUMBER(W1:W122)))</f>
        <v>67.906170000000003</v>
      </c>
      <c r="X127" s="15" cm="1">
        <f t="array" ref="X127">MAX(_xlfn._xlws.FILTER(X1:X122, ISNUMBER(X1:X122)))</f>
        <v>74.953710000000001</v>
      </c>
      <c r="Y127" s="15" cm="1">
        <f t="array" ref="Y127">MAX(_xlfn._xlws.FILTER(Y1:Y122, ISNUMBER(Y1:Y122)))</f>
        <v>499.95760000000001</v>
      </c>
      <c r="Z127" s="15" cm="1">
        <f t="array" ref="Z127">MAX(_xlfn._xlws.FILTER(Z1:Z122, ISNUMBER(Z1:Z122)))</f>
        <v>99.358474999999999</v>
      </c>
      <c r="AA127" s="15" cm="1">
        <f t="array" ref="AA127">MAX(_xlfn._xlws.FILTER(AA1:AA122, ISNUMBER(AA1:AA122)))</f>
        <v>90.297554000000005</v>
      </c>
      <c r="AB127" s="15" cm="1">
        <f t="array" ref="AB127">MAX(_xlfn._xlws.FILTER(AB1:AB122, ISNUMBER(AB1:AB122)))</f>
        <v>103.73882999999999</v>
      </c>
      <c r="AC127" s="15" cm="1">
        <f t="array" ref="AC127">MAX(_xlfn._xlws.FILTER(AC1:AC122, ISNUMBER(AC1:AC122)))</f>
        <v>51.941597000000002</v>
      </c>
      <c r="AD127" s="15" cm="1">
        <f t="array" ref="AD127">MAX(_xlfn._xlws.FILTER(AD1:AD122, ISNUMBER(AD1:AD122)))</f>
        <v>89.440049999999999</v>
      </c>
      <c r="AE127" s="15" cm="1">
        <f t="array" ref="AE127">MAX(_xlfn._xlws.FILTER(AE1:AE122, ISNUMBER(AE1:AE122)))</f>
        <v>64.212190000000007</v>
      </c>
    </row>
    <row r="128" spans="1:31" x14ac:dyDescent="0.3">
      <c r="A128" s="2" t="s">
        <v>10</v>
      </c>
      <c r="B128" s="56" cm="1">
        <f t="array" ref="B128">MEDIAN(_xlfn._xlws.FILTER(B1:B122, ISNUMBER(B1:B122)))</f>
        <v>88.264809999999997</v>
      </c>
      <c r="C128" s="56" cm="1">
        <f t="array" ref="C128">MEDIAN(_xlfn._xlws.FILTER(C1:C122, ISNUMBER(C1:C122)))</f>
        <v>32.214485000000003</v>
      </c>
      <c r="D128" s="56" cm="1">
        <f t="array" ref="D128">MEDIAN(_xlfn._xlws.FILTER(D1:D122, ISNUMBER(D1:D122)))</f>
        <v>24.912941</v>
      </c>
      <c r="E128" s="56" cm="1">
        <f t="array" ref="E128">MEDIAN(_xlfn._xlws.FILTER(E1:E122, ISNUMBER(E1:E122)))</f>
        <v>25.447427999999999</v>
      </c>
      <c r="F128" s="56" cm="1">
        <f t="array" ref="F128">MEDIAN(_xlfn._xlws.FILTER(F1:F122, ISNUMBER(F1:F122)))</f>
        <v>33.746634999999998</v>
      </c>
      <c r="G128" s="56" cm="1">
        <f t="array" ref="G128">MEDIAN(_xlfn._xlws.FILTER(G1:G122, ISNUMBER(G1:G122)))</f>
        <v>37.542459999999998</v>
      </c>
      <c r="H128" s="56" cm="1">
        <f t="array" ref="H128">MEDIAN(_xlfn._xlws.FILTER(H1:H122, ISNUMBER(H1:H122)))</f>
        <v>32.516444999999997</v>
      </c>
      <c r="I128" s="56" cm="1">
        <f t="array" ref="I128">MEDIAN(_xlfn._xlws.FILTER(I1:I122, ISNUMBER(I1:I122)))</f>
        <v>3.0813037999999997</v>
      </c>
      <c r="J128" s="56" cm="1">
        <f t="array" ref="J128">MEDIAN(_xlfn._xlws.FILTER(J1:J122, ISNUMBER(J1:J122)))</f>
        <v>18.691015</v>
      </c>
      <c r="K128" s="56" cm="1">
        <f t="array" ref="K128">MEDIAN(_xlfn._xlws.FILTER(K1:K122, ISNUMBER(K1:K122)))</f>
        <v>26.494349</v>
      </c>
      <c r="L128" s="56" cm="1">
        <f t="array" ref="L128">MEDIAN(_xlfn._xlws.FILTER(L1:L122, ISNUMBER(L1:L122)))</f>
        <v>13.682150999999999</v>
      </c>
      <c r="M128" s="56" cm="1">
        <f t="array" ref="M128">MEDIAN(_xlfn._xlws.FILTER(M1:M122, ISNUMBER(M1:M122)))</f>
        <v>16.129470000000001</v>
      </c>
      <c r="N128" s="56" cm="1">
        <f t="array" ref="N128">MEDIAN(_xlfn._xlws.FILTER(N1:N122, ISNUMBER(N1:N122)))</f>
        <v>22.444557</v>
      </c>
      <c r="O128" s="56" cm="1">
        <f t="array" ref="O128">MEDIAN(_xlfn._xlws.FILTER(O1:O122, ISNUMBER(O1:O122)))</f>
        <v>16.964362999999999</v>
      </c>
      <c r="P128" s="56" cm="1">
        <f t="array" ref="P128">MEDIAN(_xlfn._xlws.FILTER(P1:P122, ISNUMBER(P1:P122)))</f>
        <v>15.0757675</v>
      </c>
      <c r="Q128" s="56" cm="1">
        <f t="array" ref="Q128">MEDIAN(_xlfn._xlws.FILTER(Q1:Q122, ISNUMBER(Q1:Q122)))</f>
        <v>30.713009</v>
      </c>
      <c r="R128" s="56" cm="1">
        <f t="array" ref="R128">MEDIAN(_xlfn._xlws.FILTER(R1:R122, ISNUMBER(R1:R122)))</f>
        <v>20.411073999999999</v>
      </c>
      <c r="S128" s="56" cm="1">
        <f t="array" ref="S128">MEDIAN(_xlfn._xlws.FILTER(S1:S122, ISNUMBER(S1:S122)))</f>
        <v>22.096240999999999</v>
      </c>
      <c r="T128" s="56" cm="1">
        <f t="array" ref="T128">MEDIAN(_xlfn._xlws.FILTER(T1:T122, ISNUMBER(T1:T122)))</f>
        <v>48.518932</v>
      </c>
      <c r="U128" s="56" cm="1">
        <f t="array" ref="U128">MEDIAN(_xlfn._xlws.FILTER(U1:U122, ISNUMBER(U1:U122)))</f>
        <v>4.7575830000000003</v>
      </c>
      <c r="V128" s="56" cm="1">
        <f t="array" ref="V128">MEDIAN(_xlfn._xlws.FILTER(V1:V122, ISNUMBER(V1:V122)))</f>
        <v>7.9431653000000004</v>
      </c>
      <c r="W128" s="56" cm="1">
        <f t="array" ref="W128">MEDIAN(_xlfn._xlws.FILTER(W1:W122, ISNUMBER(W1:W122)))</f>
        <v>23.437774999999998</v>
      </c>
      <c r="X128" s="56" cm="1">
        <f t="array" ref="X128">MEDIAN(_xlfn._xlws.FILTER(X1:X122, ISNUMBER(X1:X122)))</f>
        <v>18.852139000000001</v>
      </c>
      <c r="Y128" s="56" cm="1">
        <f t="array" ref="Y128">MEDIAN(_xlfn._xlws.FILTER(Y1:Y122, ISNUMBER(Y1:Y122)))</f>
        <v>99.511655000000005</v>
      </c>
      <c r="Z128" s="56" cm="1">
        <f t="array" ref="Z128">MEDIAN(_xlfn._xlws.FILTER(Z1:Z122, ISNUMBER(Z1:Z122)))</f>
        <v>17.022967999999999</v>
      </c>
      <c r="AA128" s="56" cm="1">
        <f t="array" ref="AA128">MEDIAN(_xlfn._xlws.FILTER(AA1:AA122, ISNUMBER(AA1:AA122)))</f>
        <v>-10.376355</v>
      </c>
      <c r="AB128" s="56" cm="1">
        <f t="array" ref="AB128">MEDIAN(_xlfn._xlws.FILTER(AB1:AB122, ISNUMBER(AB1:AB122)))</f>
        <v>8.1636190000000006</v>
      </c>
      <c r="AC128" s="56" cm="1">
        <f t="array" ref="AC128">MEDIAN(_xlfn._xlws.FILTER(AC1:AC122, ISNUMBER(AC1:AC122)))</f>
        <v>9.8122710000000009</v>
      </c>
      <c r="AD128" s="56" cm="1">
        <f t="array" ref="AD128">MEDIAN(_xlfn._xlws.FILTER(AD1:AD122, ISNUMBER(AD1:AD122)))</f>
        <v>14.15056</v>
      </c>
      <c r="AE128" s="56" cm="1">
        <f t="array" ref="AE128">MEDIAN(_xlfn._xlws.FILTER(AE1:AE122, ISNUMBER(AE1:AE122)))</f>
        <v>2.3685575000000001</v>
      </c>
    </row>
    <row r="129" spans="1:31" x14ac:dyDescent="0.3">
      <c r="A129" s="2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</row>
    <row r="130" spans="1:31" x14ac:dyDescent="0.3">
      <c r="A130" s="2" t="s">
        <v>4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3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11</v>
      </c>
      <c r="B133" s="17">
        <f>B130/B131</f>
        <v>0.16528925619834711</v>
      </c>
      <c r="C133" s="17">
        <f t="shared" ref="C133:AE133" si="1">C130/C131</f>
        <v>4.9586776859504134E-2</v>
      </c>
      <c r="D133" s="17">
        <f t="shared" si="1"/>
        <v>9.0909090909090912E-2</v>
      </c>
      <c r="E133" s="17">
        <f t="shared" si="1"/>
        <v>9.0909090909090912E-2</v>
      </c>
      <c r="F133" s="17">
        <f t="shared" si="1"/>
        <v>9.9173553719008267E-2</v>
      </c>
      <c r="G133" s="17">
        <f t="shared" si="1"/>
        <v>5.7851239669421489E-2</v>
      </c>
      <c r="H133" s="17">
        <f t="shared" si="1"/>
        <v>0.14049586776859505</v>
      </c>
      <c r="I133" s="17">
        <f t="shared" si="1"/>
        <v>0.13793103448275862</v>
      </c>
      <c r="J133" s="17">
        <f t="shared" si="1"/>
        <v>0.23966942148760331</v>
      </c>
      <c r="K133" s="17">
        <f t="shared" si="1"/>
        <v>6.6115702479338845E-2</v>
      </c>
      <c r="L133" s="17">
        <f t="shared" si="1"/>
        <v>6.6115702479338845E-2</v>
      </c>
      <c r="M133" s="17">
        <f t="shared" si="1"/>
        <v>9.0909090909090912E-2</v>
      </c>
      <c r="N133" s="17">
        <f t="shared" si="1"/>
        <v>0.13223140495867769</v>
      </c>
      <c r="O133" s="17">
        <f t="shared" si="1"/>
        <v>8.2644628099173556E-2</v>
      </c>
      <c r="P133" s="17">
        <f t="shared" si="1"/>
        <v>0.23966942148760331</v>
      </c>
      <c r="Q133" s="17">
        <f t="shared" si="1"/>
        <v>4.1322314049586778E-2</v>
      </c>
      <c r="R133" s="17">
        <f t="shared" si="1"/>
        <v>4.1322314049586778E-2</v>
      </c>
      <c r="S133" s="17">
        <f t="shared" si="1"/>
        <v>2.4793388429752067E-2</v>
      </c>
      <c r="T133" s="17">
        <f t="shared" si="1"/>
        <v>0.15702479338842976</v>
      </c>
      <c r="U133" s="17">
        <f t="shared" si="1"/>
        <v>0.1487603305785124</v>
      </c>
      <c r="V133" s="17">
        <f t="shared" si="1"/>
        <v>2.4793388429752067E-2</v>
      </c>
      <c r="W133" s="17">
        <f t="shared" si="1"/>
        <v>1.6528925619834711E-2</v>
      </c>
      <c r="X133" s="17">
        <f t="shared" si="1"/>
        <v>4.9586776859504134E-2</v>
      </c>
      <c r="Y133" s="17">
        <f t="shared" si="1"/>
        <v>0.35416666666666669</v>
      </c>
      <c r="Z133" s="17">
        <f t="shared" si="1"/>
        <v>7.43801652892562E-2</v>
      </c>
      <c r="AA133" s="17">
        <f t="shared" si="1"/>
        <v>0.51724137931034486</v>
      </c>
      <c r="AB133" s="17">
        <f t="shared" si="1"/>
        <v>0.26446280991735538</v>
      </c>
      <c r="AC133" s="17">
        <f t="shared" si="1"/>
        <v>7.43801652892562E-2</v>
      </c>
      <c r="AD133" s="17">
        <f t="shared" si="1"/>
        <v>0.27272727272727271</v>
      </c>
      <c r="AE133" s="17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x14ac:dyDescent="0.3">
      <c r="A136" s="2" t="s">
        <v>13</v>
      </c>
      <c r="B136" s="56" cm="1">
        <f t="array" ref="B136">_xlfn.PERCENTRANK.EXC(_xlfn._xlws.FILTER(B2:B122, ISNUMBER(B2:B122)),B120)*100</f>
        <v>26.200000000000003</v>
      </c>
      <c r="C136" s="56" cm="1">
        <f t="array" ref="C136">_xlfn.PERCENTRANK.EXC(_xlfn._xlws.FILTER(C2:C122, ISNUMBER(C2:C122)),C120)*100</f>
        <v>21.3</v>
      </c>
      <c r="D136" s="56" cm="1">
        <f t="array" ref="D136">_xlfn.PERCENTRANK.EXC(_xlfn._xlws.FILTER(D2:D122, ISNUMBER(D2:D122)),D120)*100</f>
        <v>9</v>
      </c>
      <c r="E136" s="56" cm="1">
        <f t="array" ref="E136">_xlfn.PERCENTRANK.EXC(_xlfn._xlws.FILTER(E2:E122, ISNUMBER(E2:E122)),E120)*100</f>
        <v>16.3</v>
      </c>
      <c r="F136" s="56" cm="1">
        <f t="array" ref="F136">_xlfn.PERCENTRANK.EXC(_xlfn._xlws.FILTER(F2:F122, ISNUMBER(F2:F122)),F120)*100</f>
        <v>33.6</v>
      </c>
      <c r="G136" s="56" cm="1">
        <f t="array" ref="G136">_xlfn.PERCENTRANK.EXC(_xlfn._xlws.FILTER(G2:G122, ISNUMBER(G2:G122)),G120)*100</f>
        <v>77.8</v>
      </c>
      <c r="H136" s="56" cm="1">
        <f t="array" ref="H136">_xlfn.PERCENTRANK.EXC(_xlfn._xlws.FILTER(H2:H122, ISNUMBER(H2:H122)),H120)*100</f>
        <v>73.7</v>
      </c>
      <c r="I136" s="56" cm="1">
        <f t="array" ref="I136">_xlfn.PERCENTRANK.EXC(_xlfn._xlws.FILTER(I2:I122, ISNUMBER(I2:I122)),I120)*100</f>
        <v>22</v>
      </c>
      <c r="J136" s="56" cm="1">
        <f t="array" ref="J136">_xlfn.PERCENTRANK.EXC(_xlfn._xlws.FILTER(J2:J122, ISNUMBER(J2:J122)),J120)*100</f>
        <v>59.8</v>
      </c>
      <c r="K136" s="56" cm="1">
        <f t="array" ref="K136">_xlfn.PERCENTRANK.EXC(_xlfn._xlws.FILTER(K2:K122, ISNUMBER(K2:K122)),K120)*100</f>
        <v>26.200000000000003</v>
      </c>
      <c r="L136" s="56" cm="1">
        <f t="array" ref="L136">_xlfn.PERCENTRANK.EXC(_xlfn._xlws.FILTER(L2:L122, ISNUMBER(L2:L122)),L120)*100</f>
        <v>37.700000000000003</v>
      </c>
      <c r="M136" s="56" cm="1">
        <f t="array" ref="M136">_xlfn.PERCENTRANK.EXC(_xlfn._xlws.FILTER(M2:M122, ISNUMBER(M2:M122)),M120)*100</f>
        <v>95</v>
      </c>
      <c r="N136" s="56" cm="1">
        <f t="array" ref="N136">_xlfn.PERCENTRANK.EXC(_xlfn._xlws.FILTER(N2:N122, ISNUMBER(N2:N122)),N120)*100</f>
        <v>68</v>
      </c>
      <c r="O136" s="56" cm="1">
        <f t="array" ref="O136">_xlfn.PERCENTRANK.EXC(_xlfn._xlws.FILTER(O2:O122, ISNUMBER(O2:O122)),O120)*100</f>
        <v>85.2</v>
      </c>
      <c r="P136" s="56" cm="1">
        <f t="array" ref="P136">_xlfn.PERCENTRANK.EXC(_xlfn._xlws.FILTER(P2:P122, ISNUMBER(P2:P122)),P120)*100</f>
        <v>68.8</v>
      </c>
      <c r="Q136" s="56" cm="1">
        <f t="array" ref="Q136">_xlfn.PERCENTRANK.EXC(_xlfn._xlws.FILTER(Q2:Q122, ISNUMBER(Q2:Q122)),Q120)*100</f>
        <v>2.4</v>
      </c>
      <c r="R136" s="56" cm="1">
        <f t="array" ref="R136">_xlfn.PERCENTRANK.EXC(_xlfn._xlws.FILTER(R2:R122, ISNUMBER(R2:R122)),R120)*100</f>
        <v>78.600000000000009</v>
      </c>
      <c r="S136" s="56" cm="1">
        <f t="array" ref="S136">_xlfn.PERCENTRANK.EXC(_xlfn._xlws.FILTER(S2:S122, ISNUMBER(S2:S122)),S120)*100</f>
        <v>59.8</v>
      </c>
      <c r="T136" s="56" cm="1">
        <f t="array" ref="T136">_xlfn.PERCENTRANK.EXC(_xlfn._xlws.FILTER(T2:T122, ISNUMBER(T2:T122)),T120)*100</f>
        <v>84.399999999999991</v>
      </c>
      <c r="U136" s="56" cm="1">
        <f t="array" ref="U136">_xlfn.PERCENTRANK.EXC(_xlfn._xlws.FILTER(U2:U122, ISNUMBER(U2:U122)),U120)*100</f>
        <v>41.8</v>
      </c>
      <c r="V136" s="56" cm="1">
        <f t="array" ref="V136">_xlfn.PERCENTRANK.EXC(_xlfn._xlws.FILTER(V2:V122, ISNUMBER(V2:V122)),V120)*100</f>
        <v>65.5</v>
      </c>
      <c r="W136" s="56" cm="1">
        <f t="array" ref="W136">_xlfn.PERCENTRANK.EXC(_xlfn._xlws.FILTER(W2:W122, ISNUMBER(W2:W122)),W120)*100</f>
        <v>26.200000000000003</v>
      </c>
      <c r="X136" s="56" cm="1">
        <f t="array" ref="X136">_xlfn.PERCENTRANK.EXC(_xlfn._xlws.FILTER(X2:X122, ISNUMBER(X2:X122)),X120)*100</f>
        <v>14.7</v>
      </c>
      <c r="Y136" s="56" cm="1">
        <f t="array" ref="Y136">_xlfn.PERCENTRANK.EXC(_xlfn._xlws.FILTER(Y2:Y122, ISNUMBER(Y2:Y122)),Y120)*100</f>
        <v>91.8</v>
      </c>
      <c r="Z136" s="56" cm="1">
        <f t="array" ref="Z136">_xlfn.PERCENTRANK.EXC(_xlfn._xlws.FILTER(Z2:Z122, ISNUMBER(Z2:Z122)),Z120)*100</f>
        <v>49.1</v>
      </c>
      <c r="AA136" s="56" cm="1">
        <f t="array" ref="AA136">_xlfn.PERCENTRANK.EXC(_xlfn._xlws.FILTER(AA2:AA122, ISNUMBER(AA2:AA122)),AA120)*100</f>
        <v>86.4</v>
      </c>
      <c r="AB136" s="56" cm="1">
        <f t="array" ref="AB136">_xlfn.PERCENTRANK.EXC(_xlfn._xlws.FILTER(AB2:AB122, ISNUMBER(AB2:AB122)),AB120)*100</f>
        <v>48.3</v>
      </c>
      <c r="AC136" s="56" cm="1">
        <f t="array" ref="AC136">_xlfn.PERCENTRANK.EXC(_xlfn._xlws.FILTER(AC2:AC122, ISNUMBER(AC2:AC122)),AC120)*100</f>
        <v>15.5</v>
      </c>
      <c r="AD136" s="56" cm="1">
        <f t="array" ref="AD136">_xlfn.PERCENTRANK.EXC(_xlfn._xlws.FILTER(AD2:AD122, ISNUMBER(AD2:AD122)),AD120)*100</f>
        <v>5.7</v>
      </c>
      <c r="AE136" s="56" cm="1">
        <f t="array" ref="AE136">_xlfn.PERCENTRANK.EXC(_xlfn._xlws.FILTER(AE2:AE122, ISNUMBER(AE2:AE122)),AE120)*100</f>
        <v>95</v>
      </c>
    </row>
    <row r="137" spans="1:31" x14ac:dyDescent="0.3">
      <c r="A137" s="2" t="s">
        <v>12</v>
      </c>
      <c r="B137" s="56" cm="1">
        <f t="array" ref="B137">_xlfn.PERCENTRANK.EXC(_xlfn._xlws.FILTER(B2:B122, ISNUMBER(B2:B122)),B121)*100</f>
        <v>31.1</v>
      </c>
      <c r="C137" s="56" cm="1">
        <f t="array" ref="C137">_xlfn.PERCENTRANK.EXC(_xlfn._xlws.FILTER(C2:C122, ISNUMBER(C2:C122)),C121)*100</f>
        <v>35.199999999999996</v>
      </c>
      <c r="D137" s="56" cm="1">
        <f t="array" ref="D137">_xlfn.PERCENTRANK.EXC(_xlfn._xlws.FILTER(D2:D122, ISNUMBER(D2:D122)),D121)*100</f>
        <v>27</v>
      </c>
      <c r="E137" s="56" cm="1">
        <f t="array" ref="E137">_xlfn.PERCENTRANK.EXC(_xlfn._xlws.FILTER(E2:E122, ISNUMBER(E2:E122)),E121)*100</f>
        <v>53.2</v>
      </c>
      <c r="F137" s="56" cm="1">
        <f t="array" ref="F137">_xlfn.PERCENTRANK.EXC(_xlfn._xlws.FILTER(F2:F122, ISNUMBER(F2:F122)),F121)*100</f>
        <v>45.9</v>
      </c>
      <c r="G137" s="56" cm="1">
        <f t="array" ref="G137">_xlfn.PERCENTRANK.EXC(_xlfn._xlws.FILTER(G2:G122, ISNUMBER(G2:G122)),G121)*100</f>
        <v>82.699999999999989</v>
      </c>
      <c r="H137" s="56" cm="1">
        <f t="array" ref="H137">_xlfn.PERCENTRANK.EXC(_xlfn._xlws.FILTER(H2:H122, ISNUMBER(H2:H122)),H121)*100</f>
        <v>76.2</v>
      </c>
      <c r="I137" s="56" cm="1">
        <f t="array" ref="I137">_xlfn.PERCENTRANK.EXC(_xlfn._xlws.FILTER(I2:I122, ISNUMBER(I2:I122)),I121)*100</f>
        <v>16.900000000000002</v>
      </c>
      <c r="J137" s="56" cm="1">
        <f t="array" ref="J137">_xlfn.PERCENTRANK.EXC(_xlfn._xlws.FILTER(J2:J122, ISNUMBER(J2:J122)),J121)*100</f>
        <v>68.8</v>
      </c>
      <c r="K137" s="56" cm="1">
        <f t="array" ref="K137">_xlfn.PERCENTRANK.EXC(_xlfn._xlws.FILTER(K2:K122, ISNUMBER(K2:K122)),K121)*100</f>
        <v>54</v>
      </c>
      <c r="L137" s="56" cm="1">
        <f t="array" ref="L137">_xlfn.PERCENTRANK.EXC(_xlfn._xlws.FILTER(L2:L122, ISNUMBER(L2:L122)),L121)*100</f>
        <v>40.1</v>
      </c>
      <c r="M137" s="56" cm="1">
        <f t="array" ref="M137">_xlfn.PERCENTRANK.EXC(_xlfn._xlws.FILTER(M2:M122, ISNUMBER(M2:M122)),M121)*100</f>
        <v>98.3</v>
      </c>
      <c r="N137" s="56" cm="1">
        <f t="array" ref="N137">_xlfn.PERCENTRANK.EXC(_xlfn._xlws.FILTER(N2:N122, ISNUMBER(N2:N122)),N121)*100</f>
        <v>72.099999999999994</v>
      </c>
      <c r="O137" s="56" cm="1">
        <f t="array" ref="O137">_xlfn.PERCENTRANK.EXC(_xlfn._xlws.FILTER(O2:O122, ISNUMBER(O2:O122)),O121)*100</f>
        <v>86.8</v>
      </c>
      <c r="P137" s="56" cm="1">
        <f t="array" ref="P137">_xlfn.PERCENTRANK.EXC(_xlfn._xlws.FILTER(P2:P122, ISNUMBER(P2:P122)),P121)*100</f>
        <v>85.2</v>
      </c>
      <c r="Q137" s="56" cm="1">
        <f t="array" ref="Q137">_xlfn.PERCENTRANK.EXC(_xlfn._xlws.FILTER(Q2:Q122, ISNUMBER(Q2:Q122)),Q121)*100</f>
        <v>0.8</v>
      </c>
      <c r="R137" s="56" cm="1">
        <f t="array" ref="R137">_xlfn.PERCENTRANK.EXC(_xlfn._xlws.FILTER(R2:R122, ISNUMBER(R2:R122)),R121)*100</f>
        <v>77</v>
      </c>
      <c r="S137" s="56" cm="1">
        <f t="array" ref="S137">_xlfn.PERCENTRANK.EXC(_xlfn._xlws.FILTER(S2:S122, ISNUMBER(S2:S122)),S121)*100</f>
        <v>58.099999999999994</v>
      </c>
      <c r="T137" s="56" cm="1">
        <f t="array" ref="T137">_xlfn.PERCENTRANK.EXC(_xlfn._xlws.FILTER(T2:T122, ISNUMBER(T2:T122)),T121)*100</f>
        <v>81.899999999999991</v>
      </c>
      <c r="U137" s="56" cm="1">
        <f t="array" ref="U137">_xlfn.PERCENTRANK.EXC(_xlfn._xlws.FILTER(U2:U122, ISNUMBER(U2:U122)),U121)*100</f>
        <v>22.1</v>
      </c>
      <c r="V137" s="56" cm="1">
        <f t="array" ref="V137">_xlfn.PERCENTRANK.EXC(_xlfn._xlws.FILTER(V2:V122, ISNUMBER(V2:V122)),V121)*100</f>
        <v>72.099999999999994</v>
      </c>
      <c r="W137" s="56" cm="1">
        <f t="array" ref="W137">_xlfn.PERCENTRANK.EXC(_xlfn._xlws.FILTER(W2:W122, ISNUMBER(W2:W122)),W121)*100</f>
        <v>22.900000000000002</v>
      </c>
      <c r="X137" s="56" cm="1">
        <f t="array" ref="X137">_xlfn.PERCENTRANK.EXC(_xlfn._xlws.FILTER(X2:X122, ISNUMBER(X2:X122)),X121)*100</f>
        <v>38.5</v>
      </c>
      <c r="Y137" s="56" cm="1">
        <f t="array" ref="Y137">_xlfn.PERCENTRANK.EXC(_xlfn._xlws.FILTER(Y2:Y122, ISNUMBER(Y2:Y122)),Y121)*100</f>
        <v>93.8</v>
      </c>
      <c r="Z137" s="56" cm="1">
        <f t="array" ref="Z137">_xlfn.PERCENTRANK.EXC(_xlfn._xlws.FILTER(Z2:Z122, ISNUMBER(Z2:Z122)),Z121)*100</f>
        <v>38.5</v>
      </c>
      <c r="AA137" s="56" cm="1">
        <f t="array" ref="AA137">_xlfn.PERCENTRANK.EXC(_xlfn._xlws.FILTER(AA2:AA122, ISNUMBER(AA2:AA122)),AA121)*100</f>
        <v>88.1</v>
      </c>
      <c r="AB137" s="56" cm="1">
        <f t="array" ref="AB137">_xlfn.PERCENTRANK.EXC(_xlfn._xlws.FILTER(AB2:AB122, ISNUMBER(AB2:AB122)),AB121)*100</f>
        <v>59</v>
      </c>
      <c r="AC137" s="56" cm="1">
        <f t="array" ref="AC137">_xlfn.PERCENTRANK.EXC(_xlfn._xlws.FILTER(AC2:AC122, ISNUMBER(AC2:AC122)),AC121)*100</f>
        <v>13.900000000000002</v>
      </c>
      <c r="AD137" s="56" cm="1">
        <f t="array" ref="AD137">_xlfn.PERCENTRANK.EXC(_xlfn._xlws.FILTER(AD2:AD122, ISNUMBER(AD2:AD122)),AD121)*100</f>
        <v>32.700000000000003</v>
      </c>
      <c r="AE137" s="56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15</v>
      </c>
      <c r="B138" s="56" cm="1">
        <f t="array" ref="B138">_xlfn.PERCENTRANK.EXC(_xlfn._xlws.FILTER(B2:B122, ISNUMBER(B2:B122)),B122)*100</f>
        <v>31.900000000000002</v>
      </c>
      <c r="C138" s="56" cm="1">
        <f t="array" ref="C138">_xlfn.PERCENTRANK.EXC(_xlfn._xlws.FILTER(C2:C122, ISNUMBER(C2:C122)),C122)*100</f>
        <v>27</v>
      </c>
      <c r="D138" s="56" cm="1">
        <f t="array" ref="D138">_xlfn.PERCENTRANK.EXC(_xlfn._xlws.FILTER(D2:D122, ISNUMBER(D2:D122)),D122)*100</f>
        <v>32.700000000000003</v>
      </c>
      <c r="E138" s="56" cm="1">
        <f t="array" ref="E138">_xlfn.PERCENTRANK.EXC(_xlfn._xlws.FILTER(E2:E122, ISNUMBER(E2:E122)),E122)*100</f>
        <v>90.100000000000009</v>
      </c>
      <c r="F138" s="56" cm="1">
        <f t="array" ref="F138">_xlfn.PERCENTRANK.EXC(_xlfn._xlws.FILTER(F2:F122, ISNUMBER(F2:F122)),F122)*100</f>
        <v>40.1</v>
      </c>
      <c r="G138" s="56" cm="1">
        <f t="array" ref="G138">_xlfn.PERCENTRANK.EXC(_xlfn._xlws.FILTER(G2:G122, ISNUMBER(G2:G122)),G122)*100</f>
        <v>96.7</v>
      </c>
      <c r="H138" s="56" cm="1">
        <f t="array" ref="H138">_xlfn.PERCENTRANK.EXC(_xlfn._xlws.FILTER(H2:H122, ISNUMBER(H2:H122)),H122)*100</f>
        <v>75.400000000000006</v>
      </c>
      <c r="I138" s="56" cm="1">
        <f t="array" ref="I138">_xlfn.PERCENTRANK.EXC(_xlfn._xlws.FILTER(I2:I122, ISNUMBER(I2:I122)),I122)*100</f>
        <v>15.2</v>
      </c>
      <c r="J138" s="56" cm="1">
        <f t="array" ref="J138">_xlfn.PERCENTRANK.EXC(_xlfn._xlws.FILTER(J2:J122, ISNUMBER(J2:J122)),J122)*100</f>
        <v>79.5</v>
      </c>
      <c r="K138" s="56" cm="1">
        <f t="array" ref="K138">_xlfn.PERCENTRANK.EXC(_xlfn._xlws.FILTER(K2:K122, ISNUMBER(K2:K122)),K122)*100</f>
        <v>68</v>
      </c>
      <c r="L138" s="56" cm="1">
        <f t="array" ref="L138">_xlfn.PERCENTRANK.EXC(_xlfn._xlws.FILTER(L2:L122, ISNUMBER(L2:L122)),L122)*100</f>
        <v>40.9</v>
      </c>
      <c r="M138" s="56" cm="1">
        <f t="array" ref="M138">_xlfn.PERCENTRANK.EXC(_xlfn._xlws.FILTER(M2:M122, ISNUMBER(M2:M122)),M122)*100</f>
        <v>97.5</v>
      </c>
      <c r="N138" s="56" cm="1">
        <f t="array" ref="N138">_xlfn.PERCENTRANK.EXC(_xlfn._xlws.FILTER(N2:N122, ISNUMBER(N2:N122)),N122)*100</f>
        <v>85.2</v>
      </c>
      <c r="O138" s="56" cm="1">
        <f t="array" ref="O138">_xlfn.PERCENTRANK.EXC(_xlfn._xlws.FILTER(O2:O122, ISNUMBER(O2:O122)),O122)*100</f>
        <v>76.2</v>
      </c>
      <c r="P138" s="56" cm="1">
        <f t="array" ref="P138">_xlfn.PERCENTRANK.EXC(_xlfn._xlws.FILTER(P2:P122, ISNUMBER(P2:P122)),P122)*100</f>
        <v>90.9</v>
      </c>
      <c r="Q138" s="56" cm="1">
        <f t="array" ref="Q138">_xlfn.PERCENTRANK.EXC(_xlfn._xlws.FILTER(Q2:Q122, ISNUMBER(Q2:Q122)),Q122)*100</f>
        <v>1.6</v>
      </c>
      <c r="R138" s="56" cm="1">
        <f t="array" ref="R138">_xlfn.PERCENTRANK.EXC(_xlfn._xlws.FILTER(R2:R122, ISNUMBER(R2:R122)),R122)*100</f>
        <v>42.6</v>
      </c>
      <c r="S138" s="56" cm="1">
        <f t="array" ref="S138">_xlfn.PERCENTRANK.EXC(_xlfn._xlws.FILTER(S2:S122, ISNUMBER(S2:S122)),S122)*100</f>
        <v>41.8</v>
      </c>
      <c r="T138" s="56" cm="1">
        <f t="array" ref="T138">_xlfn.PERCENTRANK.EXC(_xlfn._xlws.FILTER(T2:T122, ISNUMBER(T2:T122)),T122)*100</f>
        <v>70.399999999999991</v>
      </c>
      <c r="U138" s="56" cm="1">
        <f t="array" ref="U138">_xlfn.PERCENTRANK.EXC(_xlfn._xlws.FILTER(U2:U122, ISNUMBER(U2:U122)),U122)*100</f>
        <v>51.6</v>
      </c>
      <c r="V138" s="56" cm="1">
        <f t="array" ref="V138">_xlfn.PERCENTRANK.EXC(_xlfn._xlws.FILTER(V2:V122, ISNUMBER(V2:V122)),V122)*100</f>
        <v>53.2</v>
      </c>
      <c r="W138" s="56" cm="1">
        <f t="array" ref="W138">_xlfn.PERCENTRANK.EXC(_xlfn._xlws.FILTER(W2:W122, ISNUMBER(W2:W122)),W122)*100</f>
        <v>15.5</v>
      </c>
      <c r="X138" s="56" cm="1">
        <f t="array" ref="X138">_xlfn.PERCENTRANK.EXC(_xlfn._xlws.FILTER(X2:X122, ISNUMBER(X2:X122)),X122)*100</f>
        <v>36</v>
      </c>
      <c r="Y138" s="56" cm="1">
        <f t="array" ref="Y138">_xlfn.PERCENTRANK.EXC(_xlfn._xlws.FILTER(Y2:Y122, ISNUMBER(Y2:Y122)),Y122)*100</f>
        <v>87.7</v>
      </c>
      <c r="Z138" s="56" cm="1">
        <f t="array" ref="Z138">_xlfn.PERCENTRANK.EXC(_xlfn._xlws.FILTER(Z2:Z122, ISNUMBER(Z2:Z122)),Z122)*100</f>
        <v>44.2</v>
      </c>
      <c r="AA138" s="56" cm="1">
        <f t="array" ref="AA138">_xlfn.PERCENTRANK.EXC(_xlfn._xlws.FILTER(AA2:AA122, ISNUMBER(AA2:AA122)),AA122)*100</f>
        <v>98.3</v>
      </c>
      <c r="AB138" s="56" cm="1">
        <f t="array" ref="AB138">_xlfn.PERCENTRANK.EXC(_xlfn._xlws.FILTER(AB2:AB122, ISNUMBER(AB2:AB122)),AB122)*100</f>
        <v>69.599999999999994</v>
      </c>
      <c r="AC138" s="56" cm="1">
        <f t="array" ref="AC138">_xlfn.PERCENTRANK.EXC(_xlfn._xlws.FILTER(AC2:AC122, ISNUMBER(AC2:AC122)),AC122)*100</f>
        <v>9</v>
      </c>
      <c r="AD138" s="56" cm="1">
        <f t="array" ref="AD138">_xlfn.PERCENTRANK.EXC(_xlfn._xlws.FILTER(AD2:AD122, ISNUMBER(AD2:AD122)),AD122)*100</f>
        <v>68.8</v>
      </c>
      <c r="AE138" s="56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</row>
    <row r="140" spans="1:31" x14ac:dyDescent="0.3">
      <c r="A140" s="2" t="s">
        <v>14</v>
      </c>
      <c r="B140" s="56">
        <f t="shared" ref="B140" si="2">AVERAGE(B136:B138)</f>
        <v>29.733333333333334</v>
      </c>
      <c r="C140" s="56">
        <f t="shared" ref="C140:AE140" si="3">AVERAGE(C136:C138)</f>
        <v>27.833333333333332</v>
      </c>
      <c r="D140" s="56">
        <f t="shared" si="3"/>
        <v>22.900000000000002</v>
      </c>
      <c r="E140" s="56">
        <f t="shared" si="3"/>
        <v>53.20000000000001</v>
      </c>
      <c r="F140" s="56">
        <f t="shared" si="3"/>
        <v>39.866666666666667</v>
      </c>
      <c r="G140" s="56">
        <f t="shared" si="3"/>
        <v>85.733333333333334</v>
      </c>
      <c r="H140" s="56">
        <f t="shared" si="3"/>
        <v>75.100000000000009</v>
      </c>
      <c r="I140" s="56">
        <f t="shared" si="3"/>
        <v>18.033333333333335</v>
      </c>
      <c r="J140" s="56">
        <f t="shared" si="3"/>
        <v>69.36666666666666</v>
      </c>
      <c r="K140" s="56">
        <f t="shared" si="3"/>
        <v>49.4</v>
      </c>
      <c r="L140" s="56">
        <f t="shared" si="3"/>
        <v>39.56666666666667</v>
      </c>
      <c r="M140" s="56">
        <f t="shared" si="3"/>
        <v>96.933333333333337</v>
      </c>
      <c r="N140" s="56">
        <f t="shared" si="3"/>
        <v>75.100000000000009</v>
      </c>
      <c r="O140" s="56">
        <f t="shared" si="3"/>
        <v>82.733333333333334</v>
      </c>
      <c r="P140" s="56">
        <f t="shared" si="3"/>
        <v>81.63333333333334</v>
      </c>
      <c r="Q140" s="56">
        <f t="shared" si="3"/>
        <v>1.6000000000000003</v>
      </c>
      <c r="R140" s="56">
        <f t="shared" si="3"/>
        <v>66.066666666666677</v>
      </c>
      <c r="S140" s="56">
        <f t="shared" si="3"/>
        <v>53.233333333333327</v>
      </c>
      <c r="T140" s="56">
        <f t="shared" si="3"/>
        <v>78.899999999999991</v>
      </c>
      <c r="U140" s="56">
        <f t="shared" si="3"/>
        <v>38.5</v>
      </c>
      <c r="V140" s="56">
        <f t="shared" si="3"/>
        <v>63.6</v>
      </c>
      <c r="W140" s="56">
        <f t="shared" si="3"/>
        <v>21.533333333333335</v>
      </c>
      <c r="X140" s="56">
        <f t="shared" si="3"/>
        <v>29.733333333333334</v>
      </c>
      <c r="Y140" s="56">
        <f t="shared" si="3"/>
        <v>91.100000000000009</v>
      </c>
      <c r="Z140" s="56">
        <f t="shared" si="3"/>
        <v>43.933333333333337</v>
      </c>
      <c r="AA140" s="56">
        <f t="shared" si="3"/>
        <v>90.933333333333337</v>
      </c>
      <c r="AB140" s="56">
        <f t="shared" si="3"/>
        <v>58.966666666666661</v>
      </c>
      <c r="AC140" s="56">
        <f t="shared" si="3"/>
        <v>12.800000000000002</v>
      </c>
      <c r="AD140" s="56">
        <f t="shared" si="3"/>
        <v>35.733333333333334</v>
      </c>
      <c r="AE140" s="56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22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2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4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3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5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8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24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25</v>
      </c>
      <c r="B138" s="24">
        <f>B137*SQRT(12)</f>
        <v>55.299615885433894</v>
      </c>
      <c r="C138" s="24">
        <f t="shared" ref="C138:AE138" si="3">C137*SQRT(12)</f>
        <v>25.961848813573823</v>
      </c>
      <c r="D138" s="24">
        <f t="shared" si="3"/>
        <v>29.83436133211999</v>
      </c>
      <c r="E138" s="24">
        <f t="shared" si="3"/>
        <v>26.78478875362385</v>
      </c>
      <c r="F138" s="24">
        <f t="shared" si="3"/>
        <v>33.443415466592981</v>
      </c>
      <c r="G138" s="24">
        <f t="shared" si="3"/>
        <v>42.208297587436157</v>
      </c>
      <c r="H138" s="24">
        <f t="shared" si="3"/>
        <v>39.157032229310069</v>
      </c>
      <c r="I138" s="24" t="e">
        <f t="shared" si="3"/>
        <v>#N/A</v>
      </c>
      <c r="J138" s="24">
        <f t="shared" si="3"/>
        <v>81.361144459942253</v>
      </c>
      <c r="K138" s="24">
        <f t="shared" si="3"/>
        <v>26.987558715242201</v>
      </c>
      <c r="L138" s="24">
        <f t="shared" si="3"/>
        <v>19.908264533342265</v>
      </c>
      <c r="M138" s="24">
        <f t="shared" si="3"/>
        <v>35.640455599140822</v>
      </c>
      <c r="N138" s="24">
        <f t="shared" si="3"/>
        <v>26.982598843614745</v>
      </c>
      <c r="O138" s="24">
        <f t="shared" si="3"/>
        <v>22.238238331515117</v>
      </c>
      <c r="P138" s="24">
        <f t="shared" si="3"/>
        <v>34.739534872628312</v>
      </c>
      <c r="Q138" s="24">
        <f t="shared" si="3"/>
        <v>28.842349813151479</v>
      </c>
      <c r="R138" s="24">
        <f t="shared" si="3"/>
        <v>20.531338845389801</v>
      </c>
      <c r="S138" s="24">
        <f t="shared" si="3"/>
        <v>23.309381560374053</v>
      </c>
      <c r="T138" s="24">
        <f t="shared" si="3"/>
        <v>48.214361396040303</v>
      </c>
      <c r="U138" s="24">
        <f t="shared" si="3"/>
        <v>31.504507164592763</v>
      </c>
      <c r="V138" s="24">
        <f t="shared" si="3"/>
        <v>17.222639536352947</v>
      </c>
      <c r="W138" s="24">
        <f t="shared" si="3"/>
        <v>24.519401283228309</v>
      </c>
      <c r="X138" s="24">
        <f t="shared" si="3"/>
        <v>28.315502878595215</v>
      </c>
      <c r="Y138" s="24" t="e">
        <f t="shared" si="3"/>
        <v>#N/A</v>
      </c>
      <c r="Z138" s="24">
        <f t="shared" si="3"/>
        <v>25.476357619124087</v>
      </c>
      <c r="AA138" s="24" t="e">
        <f t="shared" si="3"/>
        <v>#N/A</v>
      </c>
      <c r="AB138" s="24">
        <f t="shared" si="3"/>
        <v>33.125798067281522</v>
      </c>
      <c r="AC138" s="24">
        <f t="shared" si="3"/>
        <v>18.726233112910503</v>
      </c>
      <c r="AD138" s="24">
        <f t="shared" si="3"/>
        <v>26.053095871964697</v>
      </c>
      <c r="AE138" s="24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93147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A7A9F950-44B5-4041-B861-C079A4E4F4C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INPUT</vt:lpstr>
      <vt:lpstr>OUTPUT</vt:lpstr>
      <vt:lpstr>VALUE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