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GreenIT\k8s-carbon-footprint\"/>
    </mc:Choice>
  </mc:AlternateContent>
  <xr:revisionPtr revIDLastSave="0" documentId="13_ncr:1_{31C6915E-8692-4A47-AEB8-04AA45E56C44}" xr6:coauthVersionLast="47" xr6:coauthVersionMax="47" xr10:uidLastSave="{00000000-0000-0000-0000-000000000000}"/>
  <bookViews>
    <workbookView xWindow="-108" yWindow="-108" windowWidth="23256" windowHeight="13896" xr2:uid="{F5D5353E-3586-4AFE-B9F3-D539C270D077}"/>
  </bookViews>
  <sheets>
    <sheet name="Calculatrice" sheetId="1" r:id="rId1"/>
    <sheet name="Paramètres" sheetId="2" r:id="rId2"/>
    <sheet name="Documen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J9" i="1"/>
  <c r="K9" i="1"/>
  <c r="L9" i="1"/>
  <c r="M9" i="1"/>
  <c r="N9" i="1"/>
  <c r="O9" i="1"/>
  <c r="P9" i="1"/>
  <c r="Q9" i="1"/>
  <c r="H8" i="1"/>
  <c r="I8" i="1"/>
  <c r="J8" i="1" a="1"/>
  <c r="J8" i="1" s="1"/>
  <c r="H7" i="1"/>
  <c r="I7" i="1"/>
  <c r="J7" i="1" s="1" a="1"/>
  <c r="J7" i="1" s="1"/>
  <c r="K7" i="1" a="1"/>
  <c r="K7" i="1" s="1"/>
  <c r="N7" i="1" a="1"/>
  <c r="N7" i="1" s="1"/>
  <c r="O7" i="1" a="1"/>
  <c r="O7" i="1" s="1"/>
  <c r="H6" i="1"/>
  <c r="I6" i="1"/>
  <c r="J6" i="1" s="1" a="1"/>
  <c r="J6" i="1" s="1"/>
  <c r="N6" i="1" a="1"/>
  <c r="N6" i="1" s="1"/>
  <c r="O6" i="1" a="1"/>
  <c r="O6" i="1" s="1"/>
  <c r="H5" i="1"/>
  <c r="I5" i="1" s="1"/>
  <c r="A2" i="2"/>
  <c r="C2" i="2"/>
  <c r="B2" i="2"/>
  <c r="H4" i="1"/>
  <c r="K8" i="1" l="1" a="1"/>
  <c r="K8" i="1" s="1"/>
  <c r="O8" i="1" a="1"/>
  <c r="O8" i="1" s="1"/>
  <c r="N8" i="1" a="1"/>
  <c r="N8" i="1" s="1"/>
  <c r="O5" i="1" a="1"/>
  <c r="O5" i="1" s="1"/>
  <c r="N5" i="1" a="1"/>
  <c r="N5" i="1" s="1"/>
  <c r="J5" i="1" a="1"/>
  <c r="J5" i="1" s="1"/>
  <c r="K5" i="1" a="1"/>
  <c r="K5" i="1" s="1"/>
  <c r="P8" i="1"/>
  <c r="Q8" i="1" s="1" a="1"/>
  <c r="Q8" i="1" s="1"/>
  <c r="L8" i="1"/>
  <c r="M8" i="1" s="1" a="1"/>
  <c r="M8" i="1" s="1"/>
  <c r="K6" i="1" a="1"/>
  <c r="K6" i="1" s="1"/>
  <c r="L6" i="1" s="1"/>
  <c r="M6" i="1" s="1" a="1"/>
  <c r="M6" i="1" s="1"/>
  <c r="L7" i="1"/>
  <c r="M7" i="1" s="1" a="1"/>
  <c r="M7" i="1" s="1"/>
  <c r="P7" i="1"/>
  <c r="Q7" i="1" s="1" a="1"/>
  <c r="Q7" i="1" s="1"/>
  <c r="P6" i="1"/>
  <c r="Q6" i="1" s="1" a="1"/>
  <c r="Q6" i="1" s="1"/>
  <c r="L5" i="1"/>
  <c r="M5" i="1" s="1" a="1"/>
  <c r="M5" i="1" s="1"/>
  <c r="P5" i="1"/>
  <c r="Q5" i="1" s="1" a="1"/>
  <c r="Q5" i="1" s="1"/>
  <c r="N4" i="1" a="1"/>
  <c r="N4" i="1" s="1"/>
  <c r="O4" i="1" a="1"/>
  <c r="O4" i="1" s="1"/>
  <c r="I4" i="1"/>
  <c r="K4" i="1" s="1" a="1"/>
  <c r="K4" i="1" s="1"/>
  <c r="R8" i="1" l="1"/>
  <c r="R7" i="1"/>
  <c r="R6" i="1"/>
  <c r="R5" i="1"/>
  <c r="P4" i="1"/>
  <c r="Q4" i="1" s="1" a="1"/>
  <c r="Q4" i="1" s="1"/>
  <c r="J4" i="1" a="1"/>
  <c r="J4" i="1" s="1"/>
  <c r="L4" i="1" s="1"/>
  <c r="M4" i="1" l="1" a="1"/>
  <c r="M4" i="1" s="1"/>
  <c r="R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<sst xmlns="http://schemas.openxmlformats.org/spreadsheetml/2006/main" count="88" uniqueCount="78">
  <si>
    <t>kWh/CPU</t>
  </si>
  <si>
    <t>kWh/GoRAM</t>
  </si>
  <si>
    <t>kgCO2/kWh</t>
  </si>
  <si>
    <t>Energie (kWh) CPU sans kube-downscaler</t>
  </si>
  <si>
    <t>Energie (kWh) CPU avec kube-downscaler</t>
  </si>
  <si>
    <t>Energie (kWh) RAM sans kube-downscaler</t>
  </si>
  <si>
    <t>Energie (kWh) RAM avec kube-downscaler</t>
  </si>
  <si>
    <t>Energie (kWh) totale avec kube-downscaler</t>
  </si>
  <si>
    <t>Energie (kWh) totale sans kube-downscaler</t>
  </si>
  <si>
    <t>kgCO2eq sans kube-downscaler</t>
  </si>
  <si>
    <t>kgCO2eq avec kube-downscaler</t>
  </si>
  <si>
    <t>Nb heures (période active) par an</t>
  </si>
  <si>
    <t>Nb heures (période inactive) par an</t>
  </si>
  <si>
    <t>Gain</t>
  </si>
  <si>
    <t>Consommation de CPU en moyenne</t>
  </si>
  <si>
    <t>Consommation de RAM (Go) en moyenne)</t>
  </si>
  <si>
    <t>Nombre d'heures par an</t>
  </si>
  <si>
    <t>Energie (kWh) consommée à l'année sans arrêter les pods pendant les périodes inactives</t>
  </si>
  <si>
    <t>Energie (kWh) consommée à l'année en arrêtant les pods pendant les périodes inactives</t>
  </si>
  <si>
    <t>Emission GES par an sans kube-downscaler</t>
  </si>
  <si>
    <t>Emission GES par an avec kube-downscaler</t>
  </si>
  <si>
    <t>PUE</t>
  </si>
  <si>
    <t>Environnement</t>
  </si>
  <si>
    <t>Deployment</t>
  </si>
  <si>
    <t>Nb de pods</t>
  </si>
  <si>
    <t>CPUmoy (Période active)</t>
  </si>
  <si>
    <t>CPUmoy (période inactive)</t>
  </si>
  <si>
    <t>RAMmoy (Période active)</t>
  </si>
  <si>
    <t>RAMmoy (période inactive)</t>
  </si>
  <si>
    <t>Colonnes à modifier</t>
  </si>
  <si>
    <t>Colonnes calculées</t>
  </si>
  <si>
    <t>Informations par environnement</t>
  </si>
  <si>
    <t>my-app</t>
  </si>
  <si>
    <t>DEV1</t>
  </si>
  <si>
    <t>DEV2</t>
  </si>
  <si>
    <t>REC</t>
  </si>
  <si>
    <t>PERF</t>
  </si>
  <si>
    <t>PPROD</t>
  </si>
  <si>
    <t>Total</t>
  </si>
  <si>
    <t>Onglet 'Paramètres'</t>
  </si>
  <si>
    <t>1 CPU = 0,00212 kWh</t>
  </si>
  <si>
    <t>Paramètre</t>
  </si>
  <si>
    <t>Source</t>
  </si>
  <si>
    <t>cloud-carbon-footprint</t>
  </si>
  <si>
    <t>Explications</t>
  </si>
  <si>
    <t>Average Watts = Min Watts + Avg vCPU Utilization * (Max Watts - Min Watts)
Average Watts = 0,74 + 0,5 * (3,5 - 0,74) 
Hypothèses : AWS / Avg vCPU = 50%</t>
  </si>
  <si>
    <t>1 Go de RAM = 0,000392 kWh</t>
  </si>
  <si>
    <t>statista</t>
  </si>
  <si>
    <t>Hypothèse : mix énergétique français</t>
  </si>
  <si>
    <t>PUE = 1,5</t>
  </si>
  <si>
    <t>PUE français</t>
  </si>
  <si>
    <t>Calcul</t>
  </si>
  <si>
    <t>Nb heures en période active sur 1 an = 12 heures *5 jours * 52 semaines = 3 120 heures</t>
  </si>
  <si>
    <t>Nb heures en période inactive sur 1 an = Nb heures sur 1 an - Nb heures en période active sur 1 an = 8170 - 3120 = 5 640 heures</t>
  </si>
  <si>
    <t>Onglet 'Calculatrice'</t>
  </si>
  <si>
    <t>Colonne à remplir</t>
  </si>
  <si>
    <t>Indice de la colonne</t>
  </si>
  <si>
    <t>Description</t>
  </si>
  <si>
    <t>A</t>
  </si>
  <si>
    <t>Nom de l'environnement (à titre indicatif)</t>
  </si>
  <si>
    <t>B</t>
  </si>
  <si>
    <t>C</t>
  </si>
  <si>
    <t>Nombre de pods (replicas) présents pour le deployment sur l'environnement</t>
  </si>
  <si>
    <t>Nom du deployment kubernetes (à titre indicatif) pour lequel sera calculé l'empreinte carbone</t>
  </si>
  <si>
    <t>D</t>
  </si>
  <si>
    <t>Consommation moyenne en CPU du deployment pendant la période où le deployment sera UP une fois que kube-downscaler sera mis en place</t>
  </si>
  <si>
    <t>CPUmoy (Période inactive)</t>
  </si>
  <si>
    <t>E</t>
  </si>
  <si>
    <t>Consommation moyenne en CPU du deployment pendant la période où le deployment sera DOWN une fois que kube-downscaler sera mis en place</t>
  </si>
  <si>
    <t>F</t>
  </si>
  <si>
    <t>G</t>
  </si>
  <si>
    <t>RAMmoy (Période inactive)</t>
  </si>
  <si>
    <t>Consommation moyenne en RAM (Go) du deployment pendant la période où le deployment sera DOWN une fois que kube-downscaler sera mis en place</t>
  </si>
  <si>
    <t>Consommation moyenne en RAM (Go) du deployment pendant la période où le deployment sera UP une fois que kube-downscaler sera mis en place</t>
  </si>
  <si>
    <t>Energie consommée par un pod lié à sa consommation CPU = (CPU moyen en période active * Nb d'heures en période active + CPU moyen en période inactive * Nb d'heures en période inactive) * Energie d'1 CPU * PUE</t>
  </si>
  <si>
    <t>Energie consommée par un pod lié à sa consommation RAM = (RAM moyen en période active * Nb d'heures en période active + RAM moyen en période inactive * Nb d'heures en période inactive) * Energie d'1 RAM * PUE</t>
  </si>
  <si>
    <t>Empreinte carbone d'un pod = (Energie consommée par un pod lié à sa consommation CPU + Energie consommée par un pod lié à sa consommation RAM) * GES</t>
  </si>
  <si>
    <t>GES (Conversion kWh =&gt; kgCO2eq) = 0,056 kgCO2eq/kWh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</si>
</sst>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1" xfId="0" applyFill="1" applyBorder="1"/>
    <xf numFmtId="10" fontId="0" fillId="0" borderId="0" xfId="1" applyNumberFormat="1" applyFont="1"/>
    <xf numFmtId="0" fontId="0" fillId="5" borderId="0" xfId="0" applyFill="1"/>
    <xf numFmtId="0" fontId="0" fillId="6" borderId="0" xfId="0" applyFill="1"/>
    <xf numFmtId="0" fontId="2" fillId="2" borderId="2" xfId="0" applyFont="1" applyFill="1" applyBorder="1"/>
    <xf numFmtId="0" fontId="0" fillId="0" borderId="3" xfId="0" applyBorder="1"/>
    <xf numFmtId="0" fontId="6" fillId="0" borderId="0" xfId="0" applyFont="1" applyAlignment="1">
      <alignment horizontal="left" vertical="center" indent="6" readingOrder="1"/>
    </xf>
    <xf numFmtId="0" fontId="7" fillId="0" borderId="0" xfId="0" applyFont="1" applyAlignment="1">
      <alignment horizontal="left" vertical="center" indent="10" readingOrder="1"/>
    </xf>
    <xf numFmtId="0" fontId="4" fillId="0" borderId="0" xfId="2" applyAlignment="1">
      <alignment horizontal="left" vertical="center" indent="10" readingOrder="1"/>
    </xf>
    <xf numFmtId="0" fontId="0" fillId="6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4" xfId="2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2" fillId="12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/>
    </xf>
  </cellXfs>
  <cellStyles count="3">
    <cellStyle name="Lien hypertexte" xfId="2" builtinId="8"/>
    <cellStyle name="Normal" xfId="0" builtinId="0"/>
    <cellStyle name="Pourcentage" xfId="1" builtinId="5"/>
  </cellStyles>
  <dxfs count="11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43177-1EF5-44F3-B254-F39FCCA56051}" name="Tableau1" displayName="Tableau1" ref="A3:R9" totalsRowCount="1">
  <autoFilter ref="A3:R8" xr:uid="{02B43177-1EF5-44F3-B254-F39FCCA56051}"/>
  <tableColumns count="18">
    <tableColumn id="25" xr3:uid="{8C281F06-6ADA-400F-B5C0-4F50E3347985}" name="Environnement" totalsRowLabel="Total"/>
    <tableColumn id="26" xr3:uid="{07FEDF26-8789-41DE-A6EE-74001744E196}" name="Deployment"/>
    <tableColumn id="27" xr3:uid="{8E2FD5C7-D7BC-4845-94E1-457C481A3D57}" name="Nb de pods"/>
    <tableColumn id="4" xr3:uid="{BEA4744C-CE63-4F98-84BE-5E524A5DA59E}" name="CPUmoy (Période active)"/>
    <tableColumn id="5" xr3:uid="{2272DB43-F5A1-4FEF-8428-3D15FAED73BD}" name="CPUmoy (période inactive)"/>
    <tableColumn id="6" xr3:uid="{21BA6346-E40F-432A-A295-77036CAE1369}" name="RAMmoy (Période active)"/>
    <tableColumn id="7" xr3:uid="{BD842359-68F1-480A-8FF4-4E1B657D3C0E}" name="RAMmoy (période inactive)"/>
    <tableColumn id="18" xr3:uid="{0F81698F-B013-4ACE-A08A-6E825DCF0916}" name="Nb heures (période active) par an">
      <calculatedColumnFormula>12*5*52</calculatedColumnFormula>
    </tableColumn>
    <tableColumn id="19" xr3:uid="{57562154-D1A6-469C-A2A6-AAA01B1D74F2}" name="Nb heures (période inactive) par an">
      <calculatedColumnFormula>24*365-Tableau1[[#This Row],[Nb heures (période active) par an]]</calculatedColumnFormula>
    </tableColumn>
    <tableColumn id="10" xr3:uid="{CFCDDCD1-EF98-4164-AAD4-6D051056AEC8}" name="Energie (kWh) CPU sans kube-downscaler" totalsRowFunction="sum" dataDxfId="5">
      <calculatedColumnFormula array="1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calculatedColumnFormula>
    </tableColumn>
    <tableColumn id="21" xr3:uid="{D0904419-B936-43BE-BDF4-221DE5A72E53}" name="Energie (kWh) RAM sans kube-downscaler" totalsRowFunction="sum" dataDxfId="4">
      <calculatedColumnFormula array="1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calculatedColumnFormula>
    </tableColumn>
    <tableColumn id="22" xr3:uid="{47258D0C-0494-4D33-A55A-5D45CE9CD8BC}" name="Energie (kWh) totale sans kube-downscaler" totalsRowFunction="sum">
      <calculatedColumnFormula>Tableau1[[#This Row],[Energie (kWh) CPU sans kube-downscaler]]+Tableau1[[#This Row],[Energie (kWh) RAM sans kube-downscaler]]</calculatedColumnFormula>
    </tableColumn>
    <tableColumn id="23" xr3:uid="{A83A2756-33DE-458B-BA29-5C0C2A61B2BF}" name="kgCO2eq sans kube-downscaler" totalsRowFunction="sum">
      <calculatedColumnFormula array="1">Tableau1[[#This Row],[Energie (kWh) totale sans kube-downscaler]]*Tableau2[kgCO2/kWh]</calculatedColumnFormula>
    </tableColumn>
    <tableColumn id="11" xr3:uid="{FAFE4F05-7226-4132-A584-1C2377A24C37}" name="Energie (kWh) CPU avec kube-downscaler" totalsRowFunction="sum" dataDxfId="3">
      <calculatedColumnFormula array="1">Tableau1[[#This Row],[CPUmoy (Période active)]]*Tableau1[[#This Row],[Nb heures (période active) par an]]*Tableau2[kWh/CPU]*Tableau2[PUE]*Tableau1[[#This Row],[Nb de pods]]</calculatedColumnFormula>
    </tableColumn>
    <tableColumn id="13" xr3:uid="{A03F9329-AF52-4DA6-BCDF-578A92D93474}" name="Energie (kWh) RAM avec kube-downscaler" totalsRowFunction="sum" dataDxfId="2">
      <calculatedColumnFormula array="1">Tableau1[[#This Row],[RAMmoy (Période active)]]*Tableau1[[#This Row],[Nb heures (période active) par an]]*Tableau2[kWh/GoRAM]*Tableau2[PUE]*Tableau1[[#This Row],[Nb de pods]]</calculatedColumnFormula>
    </tableColumn>
    <tableColumn id="15" xr3:uid="{5D8FBA35-CDBA-4C68-9E83-6835799B882B}" name="Energie (kWh) totale avec kube-downscaler" totalsRowFunction="sum">
      <calculatedColumnFormula>Tableau1[[#This Row],[Energie (kWh) CPU avec kube-downscaler]]+Tableau1[[#This Row],[Energie (kWh) RAM avec kube-downscaler]]</calculatedColumnFormula>
    </tableColumn>
    <tableColumn id="17" xr3:uid="{73C1DC75-42DF-478E-8AD5-15C822BC4D8D}" name="kgCO2eq avec kube-downscaler" totalsRowFunction="sum">
      <calculatedColumnFormula array="1">Tableau1[[#This Row],[Energie (kWh) totale avec kube-downscaler]]*Tableau2[kgCO2/kWh]</calculatedColumnFormula>
    </tableColumn>
    <tableColumn id="20" xr3:uid="{682833CB-1513-4B10-9167-85793868C041}" name="Gain" totalsRowFunction="custom" dataDxfId="1" totalsRowDxfId="0" dataCellStyle="Pourcentage">
      <calculatedColumnFormula>Tableau1[[#This Row],[kgCO2eq avec kube-downscaler]]/Tableau1[[#This Row],[kgCO2eq sans kube-downscaler]]</calculatedColumnFormula>
      <totalsRowFormula>Tableau1[[#Totals],[kgCO2eq avec kube-downscaler]]/Tableau1[[#Totals],[kgCO2eq sans kube-downscaler]]</totalsRow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602C2-FA01-4AEB-A7CE-4FFF16AEA4C4}" name="Tableau2" displayName="Tableau2" ref="A1:D2" totalsRowShown="0" headerRowDxfId="10" headerRowBorderDxfId="9" tableBorderDxfId="8" totalsRowBorderDxfId="7">
  <autoFilter ref="A1:D2" xr:uid="{B2C602C2-FA01-4AEB-A7CE-4FFF16AEA4C4}"/>
  <tableColumns count="4">
    <tableColumn id="1" xr3:uid="{75E3BE52-84B4-4CA9-A8BC-59D3569696C3}" name="kWh/CPU" dataDxfId="6">
      <calculatedColumnFormula>2.12/1000</calculatedColumnFormula>
    </tableColumn>
    <tableColumn id="2" xr3:uid="{68416F37-1DE6-4D24-8166-24F56C99900B}" name="kWh/GoRAM">
      <calculatedColumnFormula>0.392/1000</calculatedColumnFormula>
    </tableColumn>
    <tableColumn id="3" xr3:uid="{51144C22-55A2-497D-8F6D-6EA8F17155ED}" name="kgCO2/kWh">
      <calculatedColumnFormula>56/1000</calculatedColumnFormula>
    </tableColumn>
    <tableColumn id="4" xr3:uid="{06712309-60A2-4891-9F3D-E093819BFB6E}" name="PU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r.statista.com/infographie/33063/intensite-carbone-production-electricite-par-pays-en-europe/" TargetMode="External"/><Relationship Id="rId2" Type="http://schemas.openxmlformats.org/officeDocument/2006/relationships/hyperlink" Target="https://github.com/cloud-carbon-footprint/cloud-carbon-footprint/blob/trunk/microsite/docs/HowItWorks/Methodology.md" TargetMode="External"/><Relationship Id="rId1" Type="http://schemas.openxmlformats.org/officeDocument/2006/relationships/hyperlink" Target="https://github.com/cloud-carbon-footprint/cloud-carbon-footprint/blob/trunk/microsite/docs/HowItWorks/Methodology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8A1D-C50B-4ECA-A024-B8F8F3E1F1E5}">
  <dimension ref="A1:R9"/>
  <sheetViews>
    <sheetView tabSelected="1" workbookViewId="0">
      <selection activeCell="F4" sqref="F4"/>
    </sheetView>
  </sheetViews>
  <sheetFormatPr baseColWidth="10" defaultRowHeight="14.4" outlineLevelCol="1" x14ac:dyDescent="0.3"/>
  <cols>
    <col min="1" max="1" width="15.6640625" bestFit="1" customWidth="1"/>
    <col min="2" max="2" width="13.33203125" bestFit="1" customWidth="1"/>
    <col min="3" max="3" width="12.5546875" bestFit="1" customWidth="1"/>
    <col min="4" max="4" width="23.44140625" bestFit="1" customWidth="1"/>
    <col min="5" max="5" width="25" bestFit="1" customWidth="1"/>
    <col min="6" max="6" width="23.5546875" bestFit="1" customWidth="1"/>
    <col min="7" max="7" width="25.109375" bestFit="1" customWidth="1"/>
    <col min="8" max="8" width="30.88671875" hidden="1" customWidth="1" outlineLevel="1"/>
    <col min="9" max="9" width="32.44140625" hidden="1" customWidth="1" outlineLevel="1"/>
    <col min="10" max="10" width="37.77734375" hidden="1" customWidth="1" outlineLevel="1" collapsed="1"/>
    <col min="11" max="11" width="37.88671875" hidden="1" customWidth="1" outlineLevel="1"/>
    <col min="12" max="12" width="39.21875" hidden="1" customWidth="1" outlineLevel="1"/>
    <col min="13" max="13" width="36" bestFit="1" customWidth="1" collapsed="1"/>
    <col min="14" max="14" width="37.88671875" hidden="1" customWidth="1" outlineLevel="1"/>
    <col min="15" max="15" width="38" hidden="1" customWidth="1" outlineLevel="1"/>
    <col min="16" max="16" width="39.33203125" hidden="1" customWidth="1" outlineLevel="1"/>
    <col min="17" max="17" width="36" bestFit="1" customWidth="1" collapsed="1"/>
    <col min="18" max="18" width="10.88671875" customWidth="1"/>
  </cols>
  <sheetData>
    <row r="1" spans="1:18" x14ac:dyDescent="0.3">
      <c r="A1" s="11" t="s">
        <v>29</v>
      </c>
      <c r="B1" s="11"/>
      <c r="C1" s="11"/>
      <c r="D1" s="11"/>
      <c r="E1" s="11"/>
      <c r="F1" s="11"/>
      <c r="G1" s="11"/>
      <c r="H1" s="11"/>
      <c r="I1" s="11"/>
      <c r="J1" s="12" t="s">
        <v>30</v>
      </c>
      <c r="K1" s="12"/>
      <c r="L1" s="12"/>
      <c r="M1" s="12"/>
      <c r="N1" s="12"/>
      <c r="O1" s="12"/>
      <c r="P1" s="12"/>
      <c r="Q1" s="12"/>
    </row>
    <row r="2" spans="1:18" x14ac:dyDescent="0.3">
      <c r="A2" s="13" t="s">
        <v>31</v>
      </c>
      <c r="B2" s="13"/>
      <c r="C2" s="13"/>
      <c r="D2" s="14" t="s">
        <v>14</v>
      </c>
      <c r="E2" s="14"/>
      <c r="F2" s="15" t="s">
        <v>15</v>
      </c>
      <c r="G2" s="15"/>
      <c r="H2" s="16" t="s">
        <v>16</v>
      </c>
      <c r="I2" s="16"/>
      <c r="J2" s="17" t="s">
        <v>17</v>
      </c>
      <c r="K2" s="17"/>
      <c r="L2" s="17"/>
      <c r="M2" s="3" t="s">
        <v>19</v>
      </c>
      <c r="N2" s="10" t="s">
        <v>18</v>
      </c>
      <c r="O2" s="10"/>
      <c r="P2" s="10"/>
      <c r="Q2" s="4" t="s">
        <v>20</v>
      </c>
    </row>
    <row r="3" spans="1:18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11</v>
      </c>
      <c r="I3" t="s">
        <v>12</v>
      </c>
      <c r="J3" t="s">
        <v>3</v>
      </c>
      <c r="K3" t="s">
        <v>5</v>
      </c>
      <c r="L3" t="s">
        <v>8</v>
      </c>
      <c r="M3" t="s">
        <v>9</v>
      </c>
      <c r="N3" t="s">
        <v>4</v>
      </c>
      <c r="O3" t="s">
        <v>6</v>
      </c>
      <c r="P3" t="s">
        <v>7</v>
      </c>
      <c r="Q3" t="s">
        <v>10</v>
      </c>
      <c r="R3" t="s">
        <v>13</v>
      </c>
    </row>
    <row r="4" spans="1:18" x14ac:dyDescent="0.3">
      <c r="A4" t="s">
        <v>33</v>
      </c>
      <c r="B4" t="s">
        <v>32</v>
      </c>
      <c r="C4">
        <v>2</v>
      </c>
      <c r="D4">
        <v>0.5</v>
      </c>
      <c r="E4">
        <v>0.2</v>
      </c>
      <c r="F4">
        <v>1.5</v>
      </c>
      <c r="G4">
        <v>1.5</v>
      </c>
      <c r="H4">
        <f>12*5*52</f>
        <v>3120</v>
      </c>
      <c r="I4">
        <f>24*365-Tableau1[[#This Row],[Nb heures (période active) par an]]</f>
        <v>5640</v>
      </c>
      <c r="J4" cm="1">
        <f t="array" ref="J4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f>
        <v>17.095679999999998</v>
      </c>
      <c r="K4" cm="1">
        <f t="array" ref="K4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f>
        <v>15.452640000000002</v>
      </c>
      <c r="L4">
        <f>Tableau1[[#This Row],[Energie (kWh) CPU sans kube-downscaler]]+Tableau1[[#This Row],[Energie (kWh) RAM sans kube-downscaler]]</f>
        <v>32.548320000000004</v>
      </c>
      <c r="M4" cm="1">
        <f t="array" ref="M4">Tableau1[[#This Row],[Energie (kWh) totale sans kube-downscaler]]*Tableau2[kgCO2/kWh]</f>
        <v>1.8227059200000002</v>
      </c>
      <c r="N4" cm="1">
        <f t="array" ref="N4">Tableau1[[#This Row],[CPUmoy (Période active)]]*Tableau1[[#This Row],[Nb heures (période active) par an]]*Tableau2[kWh/CPU]*Tableau2[PUE]*Tableau1[[#This Row],[Nb de pods]]</f>
        <v>9.9215999999999998</v>
      </c>
      <c r="O4" cm="1">
        <f t="array" ref="O4">Tableau1[[#This Row],[RAMmoy (Période active)]]*Tableau1[[#This Row],[Nb heures (période active) par an]]*Tableau2[kWh/GoRAM]*Tableau2[PUE]*Tableau1[[#This Row],[Nb de pods]]</f>
        <v>5.503680000000001</v>
      </c>
      <c r="P4">
        <f>Tableau1[[#This Row],[Energie (kWh) CPU avec kube-downscaler]]+Tableau1[[#This Row],[Energie (kWh) RAM avec kube-downscaler]]</f>
        <v>15.425280000000001</v>
      </c>
      <c r="Q4" cm="1">
        <f t="array" ref="Q4">Tableau1[[#This Row],[Energie (kWh) totale avec kube-downscaler]]*Tableau2[kgCO2/kWh]</f>
        <v>0.86381568000000009</v>
      </c>
      <c r="R4" s="2">
        <f>Tableau1[[#This Row],[kgCO2eq avec kube-downscaler]]/Tableau1[[#This Row],[kgCO2eq sans kube-downscaler]]</f>
        <v>0.47391939123125248</v>
      </c>
    </row>
    <row r="5" spans="1:18" x14ac:dyDescent="0.3">
      <c r="A5" t="s">
        <v>34</v>
      </c>
      <c r="B5" t="s">
        <v>32</v>
      </c>
      <c r="C5">
        <v>2</v>
      </c>
      <c r="D5">
        <v>0.5</v>
      </c>
      <c r="E5">
        <v>0.2</v>
      </c>
      <c r="F5">
        <v>1.5</v>
      </c>
      <c r="G5">
        <v>1.5</v>
      </c>
      <c r="H5">
        <f>12*5*52</f>
        <v>3120</v>
      </c>
      <c r="I5">
        <f>24*365-Tableau1[[#This Row],[Nb heures (période active) par an]]</f>
        <v>5640</v>
      </c>
      <c r="J5" s="18" cm="1">
        <f t="array" ref="J5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f>
        <v>17.095679999999998</v>
      </c>
      <c r="K5" s="18" cm="1">
        <f t="array" ref="K5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f>
        <v>15.452640000000002</v>
      </c>
      <c r="L5">
        <f>Tableau1[[#This Row],[Energie (kWh) CPU sans kube-downscaler]]+Tableau1[[#This Row],[Energie (kWh) RAM sans kube-downscaler]]</f>
        <v>32.548320000000004</v>
      </c>
      <c r="M5" cm="1">
        <f t="array" ref="M5">Tableau1[[#This Row],[Energie (kWh) totale sans kube-downscaler]]*Tableau2[kgCO2/kWh]</f>
        <v>1.8227059200000002</v>
      </c>
      <c r="N5" s="18" cm="1">
        <f t="array" ref="N5">Tableau1[[#This Row],[CPUmoy (Période active)]]*Tableau1[[#This Row],[Nb heures (période active) par an]]*Tableau2[kWh/CPU]*Tableau2[PUE]*Tableau1[[#This Row],[Nb de pods]]</f>
        <v>9.9215999999999998</v>
      </c>
      <c r="O5" s="18" cm="1">
        <f t="array" ref="O5">Tableau1[[#This Row],[RAMmoy (Période active)]]*Tableau1[[#This Row],[Nb heures (période active) par an]]*Tableau2[kWh/GoRAM]*Tableau2[PUE]*Tableau1[[#This Row],[Nb de pods]]</f>
        <v>5.503680000000001</v>
      </c>
      <c r="P5">
        <f>Tableau1[[#This Row],[Energie (kWh) CPU avec kube-downscaler]]+Tableau1[[#This Row],[Energie (kWh) RAM avec kube-downscaler]]</f>
        <v>15.425280000000001</v>
      </c>
      <c r="Q5" cm="1">
        <f t="array" ref="Q5">Tableau1[[#This Row],[Energie (kWh) totale avec kube-downscaler]]*Tableau2[kgCO2/kWh]</f>
        <v>0.86381568000000009</v>
      </c>
      <c r="R5" s="2">
        <f>Tableau1[[#This Row],[kgCO2eq avec kube-downscaler]]/Tableau1[[#This Row],[kgCO2eq sans kube-downscaler]]</f>
        <v>0.47391939123125248</v>
      </c>
    </row>
    <row r="6" spans="1:18" x14ac:dyDescent="0.3">
      <c r="A6" t="s">
        <v>35</v>
      </c>
      <c r="B6" t="s">
        <v>32</v>
      </c>
      <c r="C6">
        <v>3</v>
      </c>
      <c r="D6">
        <v>0.7</v>
      </c>
      <c r="E6">
        <v>0.3</v>
      </c>
      <c r="F6">
        <v>1.5</v>
      </c>
      <c r="G6">
        <v>1.5</v>
      </c>
      <c r="H6">
        <f>12*5*52</f>
        <v>3120</v>
      </c>
      <c r="I6">
        <f>24*365-Tableau1[[#This Row],[Nb heures (période active) par an]]</f>
        <v>5640</v>
      </c>
      <c r="J6" s="18" cm="1">
        <f t="array" ref="J6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f>
        <v>36.977039999999995</v>
      </c>
      <c r="K6" s="18" cm="1">
        <f t="array" ref="K6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f>
        <v>23.178960000000004</v>
      </c>
      <c r="L6">
        <f>Tableau1[[#This Row],[Energie (kWh) CPU sans kube-downscaler]]+Tableau1[[#This Row],[Energie (kWh) RAM sans kube-downscaler]]</f>
        <v>60.155999999999999</v>
      </c>
      <c r="M6" cm="1">
        <f t="array" ref="M6">Tableau1[[#This Row],[Energie (kWh) totale sans kube-downscaler]]*Tableau2[kgCO2/kWh]</f>
        <v>3.3687360000000002</v>
      </c>
      <c r="N6" s="18" cm="1">
        <f t="array" ref="N6">Tableau1[[#This Row],[CPUmoy (Période active)]]*Tableau1[[#This Row],[Nb heures (période active) par an]]*Tableau2[kWh/CPU]*Tableau2[PUE]*Tableau1[[#This Row],[Nb de pods]]</f>
        <v>20.835359999999998</v>
      </c>
      <c r="O6" s="18" cm="1">
        <f t="array" ref="O6">Tableau1[[#This Row],[RAMmoy (Période active)]]*Tableau1[[#This Row],[Nb heures (période active) par an]]*Tableau2[kWh/GoRAM]*Tableau2[PUE]*Tableau1[[#This Row],[Nb de pods]]</f>
        <v>8.2555200000000006</v>
      </c>
      <c r="P6">
        <f>Tableau1[[#This Row],[Energie (kWh) CPU avec kube-downscaler]]+Tableau1[[#This Row],[Energie (kWh) RAM avec kube-downscaler]]</f>
        <v>29.090879999999999</v>
      </c>
      <c r="Q6" cm="1">
        <f t="array" ref="Q6">Tableau1[[#This Row],[Energie (kWh) totale avec kube-downscaler]]*Tableau2[kgCO2/kWh]</f>
        <v>1.6290892799999999</v>
      </c>
      <c r="R6" s="2">
        <f>Tableau1[[#This Row],[kgCO2eq avec kube-downscaler]]/Tableau1[[#This Row],[kgCO2eq sans kube-downscaler]]</f>
        <v>0.48359066427289044</v>
      </c>
    </row>
    <row r="7" spans="1:18" x14ac:dyDescent="0.3">
      <c r="A7" t="s">
        <v>36</v>
      </c>
      <c r="B7" t="s">
        <v>32</v>
      </c>
      <c r="C7">
        <v>5</v>
      </c>
      <c r="D7">
        <v>1</v>
      </c>
      <c r="E7">
        <v>0.3</v>
      </c>
      <c r="F7">
        <v>1.8</v>
      </c>
      <c r="G7">
        <v>1.8</v>
      </c>
      <c r="H7">
        <f>12*5*52</f>
        <v>3120</v>
      </c>
      <c r="I7">
        <f>24*365-Tableau1[[#This Row],[Nb heures (période active) par an]]</f>
        <v>5640</v>
      </c>
      <c r="J7" s="18" cm="1">
        <f t="array" ref="J7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f>
        <v>76.510800000000003</v>
      </c>
      <c r="K7" s="18" cm="1">
        <f t="array" ref="K7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f>
        <v>46.357920000000007</v>
      </c>
      <c r="L7">
        <f>Tableau1[[#This Row],[Energie (kWh) CPU sans kube-downscaler]]+Tableau1[[#This Row],[Energie (kWh) RAM sans kube-downscaler]]</f>
        <v>122.86872000000001</v>
      </c>
      <c r="M7" cm="1">
        <f t="array" ref="M7">Tableau1[[#This Row],[Energie (kWh) totale sans kube-downscaler]]*Tableau2[kgCO2/kWh]</f>
        <v>6.8806483200000006</v>
      </c>
      <c r="N7" s="18" cm="1">
        <f t="array" ref="N7">Tableau1[[#This Row],[CPUmoy (Période active)]]*Tableau1[[#This Row],[Nb heures (période active) par an]]*Tableau2[kWh/CPU]*Tableau2[PUE]*Tableau1[[#This Row],[Nb de pods]]</f>
        <v>49.607999999999997</v>
      </c>
      <c r="O7" s="18" cm="1">
        <f t="array" ref="O7">Tableau1[[#This Row],[RAMmoy (Période active)]]*Tableau1[[#This Row],[Nb heures (période active) par an]]*Tableau2[kWh/GoRAM]*Tableau2[PUE]*Tableau1[[#This Row],[Nb de pods]]</f>
        <v>16.511040000000001</v>
      </c>
      <c r="P7">
        <f>Tableau1[[#This Row],[Energie (kWh) CPU avec kube-downscaler]]+Tableau1[[#This Row],[Energie (kWh) RAM avec kube-downscaler]]</f>
        <v>66.119039999999998</v>
      </c>
      <c r="Q7" cm="1">
        <f t="array" ref="Q7">Tableau1[[#This Row],[Energie (kWh) totale avec kube-downscaler]]*Tableau2[kgCO2/kWh]</f>
        <v>3.7026662400000001</v>
      </c>
      <c r="R7" s="2">
        <f>Tableau1[[#This Row],[kgCO2eq avec kube-downscaler]]/Tableau1[[#This Row],[kgCO2eq sans kube-downscaler]]</f>
        <v>0.53812752342500192</v>
      </c>
    </row>
    <row r="8" spans="1:18" x14ac:dyDescent="0.3">
      <c r="A8" t="s">
        <v>37</v>
      </c>
      <c r="B8" t="s">
        <v>32</v>
      </c>
      <c r="C8">
        <v>5</v>
      </c>
      <c r="D8">
        <v>1</v>
      </c>
      <c r="E8">
        <v>0.3</v>
      </c>
      <c r="F8">
        <v>1.8</v>
      </c>
      <c r="G8">
        <v>1.8</v>
      </c>
      <c r="H8">
        <f>12*5*52</f>
        <v>3120</v>
      </c>
      <c r="I8">
        <f>24*365-Tableau1[[#This Row],[Nb heures (période active) par an]]</f>
        <v>5640</v>
      </c>
      <c r="J8" s="18" cm="1">
        <f t="array" ref="J8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f>
        <v>76.510800000000003</v>
      </c>
      <c r="K8" s="18" cm="1">
        <f t="array" ref="K8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f>
        <v>46.357920000000007</v>
      </c>
      <c r="L8">
        <f>Tableau1[[#This Row],[Energie (kWh) CPU sans kube-downscaler]]+Tableau1[[#This Row],[Energie (kWh) RAM sans kube-downscaler]]</f>
        <v>122.86872000000001</v>
      </c>
      <c r="M8" cm="1">
        <f t="array" ref="M8">Tableau1[[#This Row],[Energie (kWh) totale sans kube-downscaler]]*Tableau2[kgCO2/kWh]</f>
        <v>6.8806483200000006</v>
      </c>
      <c r="N8" s="18" cm="1">
        <f t="array" ref="N8">Tableau1[[#This Row],[CPUmoy (Période active)]]*Tableau1[[#This Row],[Nb heures (période active) par an]]*Tableau2[kWh/CPU]*Tableau2[PUE]*Tableau1[[#This Row],[Nb de pods]]</f>
        <v>49.607999999999997</v>
      </c>
      <c r="O8" s="18" cm="1">
        <f t="array" ref="O8">Tableau1[[#This Row],[RAMmoy (Période active)]]*Tableau1[[#This Row],[Nb heures (période active) par an]]*Tableau2[kWh/GoRAM]*Tableau2[PUE]*Tableau1[[#This Row],[Nb de pods]]</f>
        <v>16.511040000000001</v>
      </c>
      <c r="P8">
        <f>Tableau1[[#This Row],[Energie (kWh) CPU avec kube-downscaler]]+Tableau1[[#This Row],[Energie (kWh) RAM avec kube-downscaler]]</f>
        <v>66.119039999999998</v>
      </c>
      <c r="Q8" cm="1">
        <f t="array" ref="Q8">Tableau1[[#This Row],[Energie (kWh) totale avec kube-downscaler]]*Tableau2[kgCO2/kWh]</f>
        <v>3.7026662400000001</v>
      </c>
      <c r="R8" s="2">
        <f>Tableau1[[#This Row],[kgCO2eq avec kube-downscaler]]/Tableau1[[#This Row],[kgCO2eq sans kube-downscaler]]</f>
        <v>0.53812752342500192</v>
      </c>
    </row>
    <row r="9" spans="1:18" x14ac:dyDescent="0.3">
      <c r="A9" t="s">
        <v>38</v>
      </c>
      <c r="J9">
        <f>SUBTOTAL(109,Tableau1[Energie (kWh) CPU sans kube-downscaler])</f>
        <v>224.19</v>
      </c>
      <c r="K9">
        <f>SUBTOTAL(109,Tableau1[Energie (kWh) RAM sans kube-downscaler])</f>
        <v>146.80008000000004</v>
      </c>
      <c r="L9">
        <f>SUBTOTAL(109,Tableau1[Energie (kWh) totale sans kube-downscaler])</f>
        <v>370.99008000000003</v>
      </c>
      <c r="M9">
        <f>SUBTOTAL(109,Tableau1[kgCO2eq sans kube-downscaler])</f>
        <v>20.775444480000004</v>
      </c>
      <c r="N9">
        <f>SUBTOTAL(109,Tableau1[Energie (kWh) CPU avec kube-downscaler])</f>
        <v>139.89455999999998</v>
      </c>
      <c r="O9">
        <f>SUBTOTAL(109,Tableau1[Energie (kWh) RAM avec kube-downscaler])</f>
        <v>52.284960000000005</v>
      </c>
      <c r="P9">
        <f>SUBTOTAL(109,Tableau1[Energie (kWh) totale avec kube-downscaler])</f>
        <v>192.17952</v>
      </c>
      <c r="Q9">
        <f>SUBTOTAL(109,Tableau1[kgCO2eq avec kube-downscaler])</f>
        <v>10.762053120000001</v>
      </c>
      <c r="R9" s="19">
        <f>Tableau1[[#Totals],[kgCO2eq avec kube-downscaler]]/Tableau1[[#Totals],[kgCO2eq sans kube-downscaler]]</f>
        <v>0.51801794808098367</v>
      </c>
    </row>
  </sheetData>
  <mergeCells count="8">
    <mergeCell ref="N2:P2"/>
    <mergeCell ref="A1:I1"/>
    <mergeCell ref="J1:Q1"/>
    <mergeCell ref="A2:C2"/>
    <mergeCell ref="D2:E2"/>
    <mergeCell ref="F2:G2"/>
    <mergeCell ref="H2:I2"/>
    <mergeCell ref="J2:L2"/>
  </mergeCells>
  <phoneticPr fontId="5" type="noConversion"/>
  <pageMargins left="0.7" right="0.7" top="0.75" bottom="0.75" header="0.3" footer="0.3"/>
  <headerFooter>
    <oddFooter xml:space="preserve">&amp;L_x000D_&amp;1#&amp;"Tahoma"&amp;9&amp;KCF022B C2 – Usage restreint 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0D8A-4C1B-40AB-AF44-611FE7B7E7A4}">
  <dimension ref="A1:D3"/>
  <sheetViews>
    <sheetView workbookViewId="0">
      <selection activeCell="E33" sqref="E33"/>
    </sheetView>
  </sheetViews>
  <sheetFormatPr baseColWidth="10" defaultColWidth="18.44140625" defaultRowHeight="14.4" x14ac:dyDescent="0.3"/>
  <sheetData>
    <row r="1" spans="1:4" x14ac:dyDescent="0.3">
      <c r="A1" s="5" t="s">
        <v>0</v>
      </c>
      <c r="B1" s="5" t="s">
        <v>1</v>
      </c>
      <c r="C1" s="5" t="s">
        <v>2</v>
      </c>
      <c r="D1" s="5" t="s">
        <v>21</v>
      </c>
    </row>
    <row r="2" spans="1:4" x14ac:dyDescent="0.3">
      <c r="A2" s="1">
        <f t="shared" ref="A2" si="0">2.12/1000</f>
        <v>2.1199999999999999E-3</v>
      </c>
      <c r="B2" s="1">
        <f>0.392/1000</f>
        <v>3.9200000000000004E-4</v>
      </c>
      <c r="C2" s="1">
        <f>56/1000</f>
        <v>5.6000000000000001E-2</v>
      </c>
      <c r="D2" s="1">
        <v>1.5</v>
      </c>
    </row>
    <row r="3" spans="1:4" x14ac:dyDescent="0.3">
      <c r="A3" s="6"/>
      <c r="B3" s="6"/>
      <c r="C3" s="6"/>
      <c r="D3" s="6"/>
    </row>
  </sheetData>
  <pageMargins left="0.7" right="0.7" top="0.75" bottom="0.75" header="0.3" footer="0.3"/>
  <headerFooter>
    <oddFooter xml:space="preserve">&amp;L_x000D_&amp;1#&amp;"Tahoma"&amp;9&amp;KCF022B C2 – Usage restreint 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91B3-A727-4FD0-A749-F8B6283F8DD5}">
  <dimension ref="A1:C30"/>
  <sheetViews>
    <sheetView workbookViewId="0">
      <selection activeCell="A24" sqref="A24"/>
    </sheetView>
  </sheetViews>
  <sheetFormatPr baseColWidth="10" defaultRowHeight="14.4" x14ac:dyDescent="0.3"/>
  <cols>
    <col min="1" max="1" width="47.5546875" customWidth="1"/>
    <col min="2" max="2" width="22.44140625" customWidth="1"/>
    <col min="3" max="3" width="120.33203125" customWidth="1"/>
  </cols>
  <sheetData>
    <row r="1" spans="1:3" x14ac:dyDescent="0.3">
      <c r="A1" s="30" t="s">
        <v>39</v>
      </c>
      <c r="B1" s="30"/>
      <c r="C1" s="30"/>
    </row>
    <row r="2" spans="1:3" x14ac:dyDescent="0.3">
      <c r="A2" s="22" t="s">
        <v>41</v>
      </c>
      <c r="B2" s="22" t="s">
        <v>42</v>
      </c>
      <c r="C2" s="22" t="s">
        <v>44</v>
      </c>
    </row>
    <row r="3" spans="1:3" ht="43.2" x14ac:dyDescent="0.3">
      <c r="A3" s="23" t="s">
        <v>40</v>
      </c>
      <c r="B3" s="24" t="s">
        <v>43</v>
      </c>
      <c r="C3" s="25" t="s">
        <v>45</v>
      </c>
    </row>
    <row r="4" spans="1:3" x14ac:dyDescent="0.3">
      <c r="A4" s="23" t="s">
        <v>46</v>
      </c>
      <c r="B4" s="24" t="s">
        <v>43</v>
      </c>
      <c r="C4" s="23"/>
    </row>
    <row r="5" spans="1:3" x14ac:dyDescent="0.3">
      <c r="A5" s="23" t="s">
        <v>77</v>
      </c>
      <c r="B5" s="24" t="s">
        <v>47</v>
      </c>
      <c r="C5" s="23" t="s">
        <v>48</v>
      </c>
    </row>
    <row r="6" spans="1:3" x14ac:dyDescent="0.3">
      <c r="A6" s="23" t="s">
        <v>49</v>
      </c>
      <c r="B6" s="23"/>
      <c r="C6" s="23" t="s">
        <v>50</v>
      </c>
    </row>
    <row r="8" spans="1:3" x14ac:dyDescent="0.3">
      <c r="A8" s="31" t="s">
        <v>54</v>
      </c>
      <c r="B8" s="31"/>
      <c r="C8" s="31"/>
    </row>
    <row r="9" spans="1:3" x14ac:dyDescent="0.3">
      <c r="A9" s="28" t="s">
        <v>55</v>
      </c>
      <c r="B9" s="29" t="s">
        <v>56</v>
      </c>
      <c r="C9" s="29" t="s">
        <v>57</v>
      </c>
    </row>
    <row r="10" spans="1:3" x14ac:dyDescent="0.3">
      <c r="A10" s="27" t="s">
        <v>22</v>
      </c>
      <c r="B10" s="21" t="s">
        <v>58</v>
      </c>
      <c r="C10" s="21" t="s">
        <v>59</v>
      </c>
    </row>
    <row r="11" spans="1:3" x14ac:dyDescent="0.3">
      <c r="A11" s="27" t="s">
        <v>23</v>
      </c>
      <c r="B11" s="21" t="s">
        <v>60</v>
      </c>
      <c r="C11" s="21" t="s">
        <v>63</v>
      </c>
    </row>
    <row r="12" spans="1:3" x14ac:dyDescent="0.3">
      <c r="A12" s="27" t="s">
        <v>24</v>
      </c>
      <c r="B12" s="21" t="s">
        <v>61</v>
      </c>
      <c r="C12" s="21" t="s">
        <v>62</v>
      </c>
    </row>
    <row r="13" spans="1:3" x14ac:dyDescent="0.3">
      <c r="A13" s="27" t="s">
        <v>25</v>
      </c>
      <c r="B13" s="21" t="s">
        <v>64</v>
      </c>
      <c r="C13" s="21" t="s">
        <v>65</v>
      </c>
    </row>
    <row r="14" spans="1:3" x14ac:dyDescent="0.3">
      <c r="A14" s="21" t="s">
        <v>66</v>
      </c>
      <c r="B14" s="21" t="s">
        <v>67</v>
      </c>
      <c r="C14" s="21" t="s">
        <v>68</v>
      </c>
    </row>
    <row r="15" spans="1:3" x14ac:dyDescent="0.3">
      <c r="A15" s="27" t="s">
        <v>27</v>
      </c>
      <c r="B15" s="21" t="s">
        <v>69</v>
      </c>
      <c r="C15" s="21" t="s">
        <v>73</v>
      </c>
    </row>
    <row r="16" spans="1:3" ht="28.8" x14ac:dyDescent="0.3">
      <c r="A16" s="21" t="s">
        <v>71</v>
      </c>
      <c r="B16" s="21" t="s">
        <v>70</v>
      </c>
      <c r="C16" s="21" t="s">
        <v>72</v>
      </c>
    </row>
    <row r="17" spans="1:3" x14ac:dyDescent="0.3">
      <c r="A17" s="20"/>
      <c r="B17" s="20"/>
      <c r="C17" s="20"/>
    </row>
    <row r="18" spans="1:3" x14ac:dyDescent="0.3">
      <c r="A18" s="32" t="s">
        <v>51</v>
      </c>
      <c r="B18" s="33"/>
      <c r="C18" s="33"/>
    </row>
    <row r="19" spans="1:3" x14ac:dyDescent="0.3">
      <c r="A19" s="34" t="s">
        <v>52</v>
      </c>
      <c r="B19" s="34"/>
      <c r="C19" s="34"/>
    </row>
    <row r="20" spans="1:3" x14ac:dyDescent="0.3">
      <c r="A20" s="34" t="s">
        <v>53</v>
      </c>
      <c r="B20" s="34"/>
      <c r="C20" s="34"/>
    </row>
    <row r="21" spans="1:3" x14ac:dyDescent="0.3">
      <c r="A21" s="35" t="s">
        <v>74</v>
      </c>
      <c r="B21" s="35"/>
      <c r="C21" s="35"/>
    </row>
    <row r="22" spans="1:3" x14ac:dyDescent="0.3">
      <c r="A22" s="35" t="s">
        <v>75</v>
      </c>
      <c r="B22" s="35"/>
      <c r="C22" s="35"/>
    </row>
    <row r="23" spans="1:3" x14ac:dyDescent="0.3">
      <c r="A23" s="34" t="s">
        <v>76</v>
      </c>
      <c r="B23" s="34"/>
      <c r="C23" s="34"/>
    </row>
    <row r="24" spans="1:3" x14ac:dyDescent="0.3">
      <c r="B24" s="26"/>
      <c r="C24" s="26"/>
    </row>
    <row r="26" spans="1:3" x14ac:dyDescent="0.3">
      <c r="A26" s="9"/>
    </row>
    <row r="27" spans="1:3" x14ac:dyDescent="0.3">
      <c r="A27" s="7"/>
    </row>
    <row r="28" spans="1:3" ht="17.399999999999999" x14ac:dyDescent="0.3">
      <c r="A28" s="8"/>
    </row>
    <row r="29" spans="1:3" ht="17.399999999999999" x14ac:dyDescent="0.3">
      <c r="A29" s="8"/>
    </row>
    <row r="30" spans="1:3" x14ac:dyDescent="0.3">
      <c r="A30" s="7"/>
    </row>
  </sheetData>
  <mergeCells count="8">
    <mergeCell ref="A1:C1"/>
    <mergeCell ref="A8:C8"/>
    <mergeCell ref="A23:C23"/>
    <mergeCell ref="A18:C18"/>
    <mergeCell ref="A19:C19"/>
    <mergeCell ref="A20:C20"/>
    <mergeCell ref="A21:C21"/>
    <mergeCell ref="A22:C22"/>
  </mergeCells>
  <hyperlinks>
    <hyperlink ref="B3" r:id="rId1" xr:uid="{376724C9-D10E-46AF-9746-0442273E4AA3}"/>
    <hyperlink ref="B4" r:id="rId2" xr:uid="{3F8352D6-AEA7-4043-9B61-35694BE46279}"/>
    <hyperlink ref="B5" r:id="rId3" xr:uid="{F0600FDB-1357-4183-8E8F-FB1208DDA31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Calculatrice</vt:lpstr>
      <vt:lpstr>Paramètres</vt:lpstr>
      <vt:lpstr>Documentation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PREISNER Julien</dc:creator>
  <cp:lastModifiedBy>PREISNER Julien</cp:lastModifiedBy>
  <dcterms:created xsi:type="dcterms:W3CDTF">2025-09-19T07:23:32Z</dcterms:created>
  <dcterms:modified xsi:type="dcterms:W3CDTF">2025-09-21T19:31:46Z</dcterms:modified>
</cp:coreProperties>
</file>