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WORD\PJWSTK\Informatyka zaoczne\SAD Informatyka zaoczne 2022-2023\C2\"/>
    </mc:Choice>
  </mc:AlternateContent>
  <xr:revisionPtr revIDLastSave="0" documentId="13_ncr:1_{43310D85-05C0-424F-BDAB-313E9B935F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ad1" sheetId="1" r:id="rId1"/>
    <sheet name="Zad2" sheetId="2" r:id="rId2"/>
    <sheet name="Zad3" sheetId="3" r:id="rId3"/>
    <sheet name="Zad4" sheetId="4" r:id="rId4"/>
    <sheet name="Zad1_r" sheetId="5" r:id="rId5"/>
    <sheet name="Zad2_r" sheetId="6" r:id="rId6"/>
    <sheet name="Zad2_ra" sheetId="7" r:id="rId7"/>
    <sheet name="Zad3_r" sheetId="8" r:id="rId8"/>
    <sheet name="Zad4_r" sheetId="9" r:id="rId9"/>
  </sheets>
  <externalReferences>
    <externalReference r:id="rId10"/>
  </externalReferences>
  <definedNames>
    <definedName name="_xlchart.v1.0" hidden="1">Zad2_r!$A$1</definedName>
    <definedName name="_xlchart.v1.1" hidden="1">Zad2_r!$A$2:$A$12</definedName>
    <definedName name="_xlchart.v1.2" hidden="1">Zad2_ra!$A$1</definedName>
    <definedName name="_xlchart.v1.3" hidden="1">Zad2_ra!$A$2:$A$11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8" l="1"/>
  <c r="E19" i="8"/>
  <c r="D2" i="8"/>
  <c r="D16" i="1"/>
  <c r="D9" i="1"/>
  <c r="D10" i="1"/>
  <c r="D11" i="1"/>
  <c r="D12" i="1"/>
  <c r="D13" i="1"/>
  <c r="D14" i="1"/>
  <c r="D15" i="1"/>
  <c r="D17" i="1"/>
  <c r="D18" i="1"/>
  <c r="D19" i="1"/>
  <c r="D20" i="1"/>
  <c r="D21" i="1"/>
  <c r="D22" i="1"/>
  <c r="D23" i="1"/>
  <c r="D24" i="1"/>
  <c r="D25" i="1"/>
  <c r="D26" i="1"/>
  <c r="D27" i="1"/>
  <c r="D8" i="1"/>
  <c r="E22" i="9" l="1"/>
  <c r="G12" i="6"/>
  <c r="G2" i="6"/>
  <c r="C23" i="6" l="1"/>
  <c r="C21" i="6"/>
  <c r="H4" i="6"/>
  <c r="D27" i="6" l="1"/>
  <c r="D25" i="6"/>
  <c r="L5" i="9"/>
  <c r="L6" i="9"/>
  <c r="L7" i="9"/>
  <c r="L4" i="9"/>
  <c r="K5" i="9"/>
  <c r="K6" i="9"/>
  <c r="K7" i="9"/>
  <c r="K4" i="9"/>
  <c r="G17" i="7" l="1" a="1"/>
  <c r="G18" i="7" s="1"/>
  <c r="G14" i="7"/>
  <c r="G12" i="7"/>
  <c r="G10" i="7"/>
  <c r="G7" i="7"/>
  <c r="G4" i="7"/>
  <c r="G2" i="7"/>
  <c r="G17" i="6" a="1"/>
  <c r="G17" i="6" s="1"/>
  <c r="H10" i="6"/>
  <c r="H15" i="6" s="1"/>
  <c r="H20" i="6" s="1"/>
  <c r="H24" i="6" s="1"/>
  <c r="G10" i="6"/>
  <c r="G4" i="6"/>
  <c r="G7" i="6"/>
  <c r="G14" i="6"/>
  <c r="F2" i="5" a="1"/>
  <c r="F2" i="5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" i="5"/>
  <c r="E20" i="9"/>
  <c r="E18" i="9"/>
  <c r="G5" i="9"/>
  <c r="G6" i="9"/>
  <c r="G7" i="9"/>
  <c r="G4" i="9"/>
  <c r="L9" i="8"/>
  <c r="L8" i="8"/>
  <c r="L7" i="8"/>
  <c r="L6" i="8"/>
  <c r="L5" i="8"/>
  <c r="L4" i="8"/>
  <c r="M3" i="8" a="1"/>
  <c r="M8" i="8" s="1"/>
  <c r="L3" i="8"/>
  <c r="F27" i="9" l="1"/>
  <c r="G15" i="6"/>
  <c r="G20" i="6"/>
  <c r="G22" i="6" s="1"/>
  <c r="H22" i="6"/>
  <c r="G17" i="7"/>
  <c r="G15" i="7"/>
  <c r="G20" i="7" s="1"/>
  <c r="G22" i="7" s="1"/>
  <c r="G18" i="6"/>
  <c r="F3" i="5"/>
  <c r="F5" i="5"/>
  <c r="F4" i="5"/>
  <c r="H5" i="9"/>
  <c r="I5" i="9" s="1"/>
  <c r="H4" i="9"/>
  <c r="F28" i="9" s="1"/>
  <c r="H7" i="9"/>
  <c r="I7" i="9" s="1"/>
  <c r="H6" i="9"/>
  <c r="I6" i="9" s="1"/>
  <c r="M3" i="8"/>
  <c r="M5" i="8"/>
  <c r="M7" i="8"/>
  <c r="M9" i="8"/>
  <c r="M4" i="8"/>
  <c r="M6" i="8"/>
  <c r="I4" i="9" l="1"/>
  <c r="G24" i="6"/>
  <c r="G24" i="7"/>
  <c r="I8" i="9"/>
  <c r="E14" i="9" s="1"/>
  <c r="E16" i="9" s="1"/>
  <c r="H8" i="9"/>
  <c r="E12" i="9" s="1"/>
  <c r="M11" i="8"/>
  <c r="N8" i="8" s="1"/>
  <c r="N7" i="8" l="1"/>
  <c r="N5" i="8"/>
  <c r="N6" i="8"/>
  <c r="N4" i="8"/>
  <c r="N3" i="8"/>
  <c r="N9" i="8"/>
</calcChain>
</file>

<file path=xl/sharedStrings.xml><?xml version="1.0" encoding="utf-8"?>
<sst xmlns="http://schemas.openxmlformats.org/spreadsheetml/2006/main" count="223" uniqueCount="100">
  <si>
    <r>
      <t xml:space="preserve">Zadanie 1.   </t>
    </r>
    <r>
      <rPr>
        <sz val="12"/>
        <rFont val="Times New Roman"/>
        <family val="1"/>
        <charset val="238"/>
      </rPr>
      <t xml:space="preserve">Zbadano grupę krwi dwudziestu osobom. Otrzymano wyniki: </t>
    </r>
  </si>
  <si>
    <t>A, A, B, O, O, AB, B, O, AB, O, O, A,  O, A, B, O,  A, O, B, A.</t>
  </si>
  <si>
    <t xml:space="preserve">(a) Narysuj wykres słupkowy  liczebności  otrzymanych grup krwi.  </t>
  </si>
  <si>
    <t xml:space="preserve">(b) Narysuj wykres kołowy  i  zinterpretuj go.  </t>
  </si>
  <si>
    <r>
      <t xml:space="preserve">Zadanie 2.  </t>
    </r>
    <r>
      <rPr>
        <sz val="12"/>
        <rFont val="Times New Roman"/>
        <family val="1"/>
        <charset val="238"/>
      </rPr>
      <t>Zanotowano</t>
    </r>
    <r>
      <rPr>
        <b/>
        <sz val="12"/>
        <rFont val="Times New Roman"/>
        <family val="1"/>
        <charset val="238"/>
      </rPr>
      <t xml:space="preserve"> </t>
    </r>
    <r>
      <rPr>
        <sz val="12"/>
        <rFont val="Times New Roman"/>
        <family val="1"/>
        <charset val="238"/>
      </rPr>
      <t xml:space="preserve">czasy obsługi jedenastu klientów w pewnym banku ( w minutach ): </t>
    </r>
  </si>
  <si>
    <t xml:space="preserve">3   5   3   7   4   5   6   3   6   5   25.  Oblicz średni czas obsługi, medianę i modę dla próbki. </t>
  </si>
  <si>
    <t>Następnie uznaj, że obserwacje odstające są wynikiem błędu przy zbieraniu danych i je usuń z próby.</t>
  </si>
  <si>
    <t>Przeprowadź ponowną analizę i wyciągnij wnioski</t>
  </si>
  <si>
    <t xml:space="preserve">Narysuj wykres ramkowy i zinterpretuj go. Sprawdź czy występują wartości odstające </t>
  </si>
  <si>
    <t>(przy pomocy rozstępu międzykwartylowego oraz odchylenia standardowego).</t>
  </si>
  <si>
    <t xml:space="preserve">                 14,   15,   25,   33,   20,   24,  15,   20,   28,   24,   25,   12,   21,   28,   30,</t>
  </si>
  <si>
    <t xml:space="preserve">                 12,   29,   15,   22,   24,   18,  30,   20,   26,   18,   19,   22,   32,   16,   21. </t>
  </si>
  <si>
    <t xml:space="preserve">Narysuj histogramy liczności  i  częstości.  Opisz kształt histogramu. </t>
  </si>
  <si>
    <r>
      <t xml:space="preserve">Zadanie 3.  </t>
    </r>
    <r>
      <rPr>
        <sz val="12"/>
        <rFont val="Times New Roman"/>
        <family val="1"/>
        <charset val="238"/>
      </rPr>
      <t xml:space="preserve">Zanotowano czasy rozwiązania pewnego zadania ( w minutach ) w grupie trzydziestu uczniów: </t>
    </r>
  </si>
  <si>
    <r>
      <t xml:space="preserve">Zadanie 4.  </t>
    </r>
    <r>
      <rPr>
        <sz val="12"/>
        <color theme="1"/>
        <rFont val="Times New Roman"/>
        <family val="1"/>
        <charset val="238"/>
      </rPr>
      <t xml:space="preserve">W banku zanotowano czasy oczekiwania (w min.) na obsługę 100 losowo wybranych klientów. Otrzymane dane przedstawiono w tabeli </t>
    </r>
  </si>
  <si>
    <t>i</t>
  </si>
  <si>
    <t>(x i0 , xi1]</t>
  </si>
  <si>
    <t>ni</t>
  </si>
  <si>
    <t>,</t>
  </si>
  <si>
    <t>Ogółem</t>
  </si>
  <si>
    <t xml:space="preserve">Na podstawie powyższych danych:  </t>
  </si>
  <si>
    <r>
      <t>(a)</t>
    </r>
    <r>
      <rPr>
        <sz val="7"/>
        <color theme="1"/>
        <rFont val="Times New Roman"/>
        <family val="1"/>
        <charset val="238"/>
      </rPr>
      <t xml:space="preserve">   </t>
    </r>
    <r>
      <rPr>
        <sz val="12"/>
        <color theme="1"/>
        <rFont val="Times New Roman"/>
        <family val="1"/>
        <charset val="238"/>
      </rPr>
      <t xml:space="preserve">Narysuj histogram częstości i opisz jego kształt.  </t>
    </r>
  </si>
  <si>
    <r>
      <t>(b)</t>
    </r>
    <r>
      <rPr>
        <sz val="7"/>
        <color theme="1"/>
        <rFont val="Times New Roman"/>
        <family val="1"/>
        <charset val="238"/>
      </rPr>
      <t xml:space="preserve">  </t>
    </r>
    <r>
      <rPr>
        <sz val="12"/>
        <color theme="1"/>
        <rFont val="Times New Roman"/>
        <family val="1"/>
        <charset val="238"/>
      </rPr>
      <t>Wyznacz procent klientów oczekujących na obsługę dłużej niż  4 minuty?</t>
    </r>
  </si>
  <si>
    <r>
      <t>(c)</t>
    </r>
    <r>
      <rPr>
        <sz val="7"/>
        <color theme="1"/>
        <rFont val="Times New Roman"/>
        <family val="1"/>
        <charset val="238"/>
      </rPr>
      <t xml:space="preserve">   </t>
    </r>
    <r>
      <rPr>
        <sz val="12"/>
        <color theme="1"/>
        <rFont val="Times New Roman"/>
        <family val="1"/>
        <charset val="238"/>
      </rPr>
      <t>Wyznacz średni czas oczekiwania na obsługę oraz jego odchylenie standardowe.</t>
    </r>
  </si>
  <si>
    <r>
      <t>(d)</t>
    </r>
    <r>
      <rPr>
        <sz val="7"/>
        <color theme="1"/>
        <rFont val="Times New Roman"/>
        <family val="1"/>
        <charset val="238"/>
      </rPr>
      <t xml:space="preserve">  </t>
    </r>
    <r>
      <rPr>
        <sz val="12"/>
        <color theme="1"/>
        <rFont val="Times New Roman"/>
        <family val="1"/>
        <charset val="238"/>
      </rPr>
      <t xml:space="preserve">Wyznacz medianę i modę czasu oczekiwania na obsługę. </t>
    </r>
  </si>
  <si>
    <t xml:space="preserve">Grupa </t>
  </si>
  <si>
    <t>Grupa sort</t>
  </si>
  <si>
    <t>Grupa krwi</t>
  </si>
  <si>
    <t>Liczność</t>
  </si>
  <si>
    <t>A</t>
  </si>
  <si>
    <t>B</t>
  </si>
  <si>
    <t>AB</t>
  </si>
  <si>
    <t>O</t>
  </si>
  <si>
    <t>Czas</t>
  </si>
  <si>
    <t>Średnia</t>
  </si>
  <si>
    <t>Błąd standardowy</t>
  </si>
  <si>
    <t>Mediana</t>
  </si>
  <si>
    <t>Odchylenie standardowe</t>
  </si>
  <si>
    <t>Wariancja próbki</t>
  </si>
  <si>
    <t>Kurtoza</t>
  </si>
  <si>
    <t>Skośność</t>
  </si>
  <si>
    <t>Minimum</t>
  </si>
  <si>
    <t>Maksimum</t>
  </si>
  <si>
    <t>Suma</t>
  </si>
  <si>
    <t>Czas sort</t>
  </si>
  <si>
    <t>nr</t>
  </si>
  <si>
    <t>dg</t>
  </si>
  <si>
    <t>gg</t>
  </si>
  <si>
    <t>klasa</t>
  </si>
  <si>
    <t>fi</t>
  </si>
  <si>
    <t>Tryb</t>
  </si>
  <si>
    <t>n=</t>
  </si>
  <si>
    <t>Zakres</t>
  </si>
  <si>
    <t>Licznik</t>
  </si>
  <si>
    <t>h=</t>
  </si>
  <si>
    <t>k=</t>
  </si>
  <si>
    <t>xs_i</t>
  </si>
  <si>
    <t>ni*xs_i</t>
  </si>
  <si>
    <t>ni*(xs_i)^2</t>
  </si>
  <si>
    <t>średnia=</t>
  </si>
  <si>
    <t>wariancja=</t>
  </si>
  <si>
    <t>odch.std.=</t>
  </si>
  <si>
    <t>mediana=</t>
  </si>
  <si>
    <t>moda=</t>
  </si>
  <si>
    <t>Kody</t>
  </si>
  <si>
    <t>Bins</t>
  </si>
  <si>
    <t>x_min=</t>
  </si>
  <si>
    <t>x_max=</t>
  </si>
  <si>
    <t>Q1=</t>
  </si>
  <si>
    <t>Q3=</t>
  </si>
  <si>
    <t>x_bar=</t>
  </si>
  <si>
    <t>MODE=</t>
  </si>
  <si>
    <t>h=1,5*IQR=</t>
  </si>
  <si>
    <t>IQR=</t>
  </si>
  <si>
    <t>Q1-h=</t>
  </si>
  <si>
    <t>Q3+h=</t>
  </si>
  <si>
    <t>25 wartość nietypowa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</si>
  <si>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</si>
  <si>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</si>
  <si>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</si>
  <si>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</si>
  <si>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</si>
  <si>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</si>
  <si>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</si>
  <si>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</si>
  <si>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</si>
  <si>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Maximum</t>
  </si>
  <si>
    <t>Sum</t>
  </si>
  <si>
    <t>Count</t>
  </si>
  <si>
    <t>Klasa</t>
  </si>
  <si>
    <t>f_i</t>
  </si>
  <si>
    <t>(b)</t>
  </si>
  <si>
    <t>(z włączeniem mediany))</t>
  </si>
  <si>
    <t>s=</t>
  </si>
  <si>
    <t>x_bar-2s=</t>
  </si>
  <si>
    <t>x_bar+2s=</t>
  </si>
  <si>
    <t>KOD</t>
  </si>
  <si>
    <t>GRUPA</t>
  </si>
  <si>
    <t>n_i</t>
  </si>
  <si>
    <t>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</si>
</sst>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>
    <font>
      <sz val="11"/>
      <color theme="1"/>
      <name val="Czcionka tekstu podstawowego"/>
      <family val="2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</font>
    <font>
      <b/>
      <i/>
      <sz val="12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7"/>
      <color theme="1"/>
      <name val="Times New Roman"/>
      <family val="1"/>
      <charset val="238"/>
    </font>
    <font>
      <i/>
      <sz val="10"/>
      <name val="Arial CE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family val="2"/>
      <charset val="238"/>
    </font>
    <font>
      <i/>
      <sz val="11"/>
      <color theme="1"/>
      <name val="Czcionka tekstu podstawowego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5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center"/>
    </xf>
    <xf numFmtId="0" fontId="4" fillId="3" borderId="0" xfId="0" applyFont="1" applyFill="1"/>
    <xf numFmtId="0" fontId="6" fillId="3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5" fillId="3" borderId="8" xfId="0" applyFont="1" applyFill="1" applyBorder="1"/>
    <xf numFmtId="0" fontId="7" fillId="3" borderId="7" xfId="0" applyFont="1" applyFill="1" applyBorder="1" applyAlignment="1">
      <alignment horizontal="center"/>
    </xf>
    <xf numFmtId="0" fontId="5" fillId="3" borderId="0" xfId="0" applyFont="1" applyFill="1"/>
    <xf numFmtId="0" fontId="7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indent="2"/>
    </xf>
    <xf numFmtId="0" fontId="0" fillId="0" borderId="10" xfId="0" applyBorder="1"/>
    <xf numFmtId="0" fontId="10" fillId="0" borderId="11" xfId="0" applyFont="1" applyBorder="1" applyAlignment="1">
      <alignment horizontal="centerContinuous"/>
    </xf>
    <xf numFmtId="0" fontId="0" fillId="6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6" fillId="3" borderId="3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11" fillId="0" borderId="10" xfId="0" applyFont="1" applyBorder="1"/>
    <xf numFmtId="0" fontId="11" fillId="0" borderId="10" xfId="0" applyFont="1" applyBorder="1" applyAlignment="1">
      <alignment horizontal="center"/>
    </xf>
    <xf numFmtId="164" fontId="0" fillId="0" borderId="0" xfId="0" applyNumberFormat="1" applyAlignment="1">
      <alignment horizontal="left"/>
    </xf>
    <xf numFmtId="0" fontId="1" fillId="7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9" borderId="1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13" fillId="0" borderId="11" xfId="0" applyFont="1" applyBorder="1" applyAlignment="1">
      <alignment horizontal="centerContinuous"/>
    </xf>
    <xf numFmtId="9" fontId="0" fillId="0" borderId="10" xfId="1" applyFont="1" applyBorder="1" applyAlignment="1">
      <alignment horizontal="center"/>
    </xf>
    <xf numFmtId="9" fontId="0" fillId="0" borderId="0" xfId="0" applyNumberFormat="1" applyAlignment="1">
      <alignment horizontal="left"/>
    </xf>
    <xf numFmtId="0" fontId="8" fillId="3" borderId="6" xfId="0" applyFont="1" applyFill="1" applyBorder="1" applyAlignment="1">
      <alignment horizontal="right"/>
    </xf>
    <xf numFmtId="0" fontId="8" fillId="3" borderId="7" xfId="0" applyFont="1" applyFill="1" applyBorder="1" applyAlignment="1">
      <alignment horizontal="left"/>
    </xf>
    <xf numFmtId="16" fontId="0" fillId="0" borderId="0" xfId="0" applyNumberFormat="1"/>
    <xf numFmtId="2" fontId="0" fillId="0" borderId="0" xfId="0" applyNumberFormat="1"/>
    <xf numFmtId="2" fontId="0" fillId="0" borderId="10" xfId="0" applyNumberFormat="1" applyBorder="1"/>
    <xf numFmtId="0" fontId="7" fillId="3" borderId="9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344177607846683E-2"/>
          <c:y val="9.8404766480876621E-2"/>
          <c:w val="0.91271876017887488"/>
          <c:h val="0.72872718961513883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00FFFF"/>
                </a:gs>
                <a:gs pos="100000">
                  <a:srgbClr val="00FFFF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 CE"/>
                    <a:ea typeface="Arial CE"/>
                    <a:cs typeface="Arial CE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'[1]Zad1-r'!$C$2:$C$5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AB</c:v>
                </c:pt>
                <c:pt idx="3">
                  <c:v>O</c:v>
                </c:pt>
              </c:strCache>
            </c:strRef>
          </c:cat>
          <c:val>
            <c:numRef>
              <c:f>'[1]Zad1-r'!$D$2:$D$5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8-4D84-ACE4-8143B73AE7A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1289344"/>
        <c:axId val="143058048"/>
      </c:barChart>
      <c:catAx>
        <c:axId val="10128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pl-PL"/>
          </a:p>
        </c:txPr>
        <c:crossAx val="143058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0580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pl-PL"/>
          </a:p>
        </c:txPr>
        <c:crossAx val="101289344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100000">
              <a:srgbClr val="FFFFFF">
                <a:gamma/>
                <a:tint val="0"/>
                <a:invGamma/>
              </a:srgbClr>
            </a:gs>
          </a:gsLst>
          <a:lin ang="5400000" scaled="1"/>
        </a:gradFill>
        <a:ln w="3175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CE"/>
          <a:ea typeface="Arial CE"/>
          <a:cs typeface="Arial CE"/>
        </a:defRPr>
      </a:pPr>
      <a:endParaRPr lang="pl-PL"/>
    </a:p>
  </c:txPr>
  <c:printSettings>
    <c:headerFooter alignWithMargins="0"/>
    <c:pageMargins b="1" l="0.75000000000000078" r="0.75000000000000078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2543660711296002"/>
          <c:y val="0.21542665094462141"/>
          <c:w val="0.26807996371374093"/>
          <c:h val="0.5718114809023899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FF24-4952-9F16-276A430271EC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F24-4952-9F16-276A430271EC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FF24-4952-9F16-276A430271EC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 CE"/>
                    <a:ea typeface="Arial CE"/>
                    <a:cs typeface="Arial CE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'[1]Zad1-r'!$C$2:$C$5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AB</c:v>
                </c:pt>
                <c:pt idx="3">
                  <c:v>O</c:v>
                </c:pt>
              </c:strCache>
            </c:strRef>
          </c:cat>
          <c:val>
            <c:numRef>
              <c:f>'[1]Zad1-r'!$D$2:$D$5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24-4952-9F16-276A43027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1271879356726249"/>
          <c:y val="0.34574635617356325"/>
          <c:w val="7.3566084788029992E-2"/>
          <c:h val="0.311171888088457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 CE"/>
              <a:ea typeface="Arial CE"/>
              <a:cs typeface="Arial CE"/>
            </a:defRPr>
          </a:pPr>
          <a:endParaRPr lang="pl-PL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CE"/>
          <a:ea typeface="Arial CE"/>
          <a:cs typeface="Arial CE"/>
        </a:defRPr>
      </a:pPr>
      <a:endParaRPr lang="pl-PL"/>
    </a:p>
  </c:txPr>
  <c:printSettings>
    <c:headerFooter alignWithMargins="0"/>
    <c:pageMargins b="1" l="0.75000000000000078" r="0.75000000000000078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'[1]Zad4-r'!$N$2</c:f>
              <c:strCache>
                <c:ptCount val="1"/>
                <c:pt idx="0">
                  <c:v>fi</c:v>
                </c:pt>
              </c:strCache>
            </c:strRef>
          </c:tx>
          <c:marker>
            <c:symbol val="none"/>
          </c:marker>
          <c:cat>
            <c:strRef>
              <c:f>'[1]Zad4-r'!$L$3:$L$9</c:f>
              <c:strCache>
                <c:ptCount val="7"/>
                <c:pt idx="0">
                  <c:v>(5-10]</c:v>
                </c:pt>
                <c:pt idx="1">
                  <c:v>(10-15]</c:v>
                </c:pt>
                <c:pt idx="2">
                  <c:v>(15-20]</c:v>
                </c:pt>
                <c:pt idx="3">
                  <c:v>(20-25]</c:v>
                </c:pt>
                <c:pt idx="4">
                  <c:v>(25-30]</c:v>
                </c:pt>
                <c:pt idx="5">
                  <c:v>(30-35]</c:v>
                </c:pt>
                <c:pt idx="6">
                  <c:v>(35-40]</c:v>
                </c:pt>
              </c:strCache>
            </c:strRef>
          </c:cat>
          <c:val>
            <c:numRef>
              <c:f>'[1]Zad4-r'!$N$3:$N$9</c:f>
              <c:numCache>
                <c:formatCode>General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0.23333333333333334</c:v>
                </c:pt>
                <c:pt idx="3">
                  <c:v>0.3</c:v>
                </c:pt>
                <c:pt idx="4">
                  <c:v>0.2</c:v>
                </c:pt>
                <c:pt idx="5">
                  <c:v>6.6666666666666666E-2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1F-4FB0-83FC-8173868D7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20224"/>
        <c:axId val="78430208"/>
      </c:lineChart>
      <c:catAx>
        <c:axId val="78420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8430208"/>
        <c:crosses val="autoZero"/>
        <c:auto val="1"/>
        <c:lblAlgn val="ctr"/>
        <c:lblOffset val="100"/>
        <c:noMultiLvlLbl val="0"/>
      </c:catAx>
      <c:valAx>
        <c:axId val="78430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420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'[1]Zad4-r'!$M$2</c:f>
              <c:strCache>
                <c:ptCount val="1"/>
                <c:pt idx="0">
                  <c:v>ni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'[1]Zad4-r'!$L$3:$L$9</c:f>
              <c:strCache>
                <c:ptCount val="7"/>
                <c:pt idx="0">
                  <c:v>(5-10]</c:v>
                </c:pt>
                <c:pt idx="1">
                  <c:v>(10-15]</c:v>
                </c:pt>
                <c:pt idx="2">
                  <c:v>(15-20]</c:v>
                </c:pt>
                <c:pt idx="3">
                  <c:v>(20-25]</c:v>
                </c:pt>
                <c:pt idx="4">
                  <c:v>(25-30]</c:v>
                </c:pt>
                <c:pt idx="5">
                  <c:v>(30-35]</c:v>
                </c:pt>
                <c:pt idx="6">
                  <c:v>(35-40]</c:v>
                </c:pt>
              </c:strCache>
            </c:strRef>
          </c:cat>
          <c:val>
            <c:numRef>
              <c:f>'[1]Zad4-r'!$M$3:$M$9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6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8-4273-BF17-1BEF465E2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450688"/>
        <c:axId val="78452224"/>
      </c:barChart>
      <c:catAx>
        <c:axId val="78450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8452224"/>
        <c:crosses val="autoZero"/>
        <c:auto val="1"/>
        <c:lblAlgn val="ctr"/>
        <c:lblOffset val="100"/>
        <c:noMultiLvlLbl val="0"/>
      </c:catAx>
      <c:valAx>
        <c:axId val="78452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450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Zad3_r!$N$2</c:f>
              <c:strCache>
                <c:ptCount val="1"/>
                <c:pt idx="0">
                  <c:v>fi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Zad3_r!$L$3:$L$9</c:f>
              <c:strCache>
                <c:ptCount val="7"/>
                <c:pt idx="0">
                  <c:v>(5-10]</c:v>
                </c:pt>
                <c:pt idx="1">
                  <c:v>(10-15]</c:v>
                </c:pt>
                <c:pt idx="2">
                  <c:v>(15-20]</c:v>
                </c:pt>
                <c:pt idx="3">
                  <c:v>(20-25]</c:v>
                </c:pt>
                <c:pt idx="4">
                  <c:v>(25-30]</c:v>
                </c:pt>
                <c:pt idx="5">
                  <c:v>(30-35]</c:v>
                </c:pt>
                <c:pt idx="6">
                  <c:v>(35-40]</c:v>
                </c:pt>
              </c:strCache>
            </c:strRef>
          </c:cat>
          <c:val>
            <c:numRef>
              <c:f>Zad3_r!$N$3:$N$9</c:f>
              <c:numCache>
                <c:formatCode>0.00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0.23333333333333334</c:v>
                </c:pt>
                <c:pt idx="3">
                  <c:v>0.3</c:v>
                </c:pt>
                <c:pt idx="4">
                  <c:v>0.2</c:v>
                </c:pt>
                <c:pt idx="5">
                  <c:v>6.6666666666666666E-2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4-4B57-AEEF-883A7FF06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2144320"/>
        <c:axId val="1022145984"/>
      </c:barChart>
      <c:lineChart>
        <c:grouping val="standard"/>
        <c:varyColors val="0"/>
        <c:ser>
          <c:idx val="1"/>
          <c:order val="1"/>
          <c:tx>
            <c:strRef>
              <c:f>Zad3_r!$O$2</c:f>
              <c:strCache>
                <c:ptCount val="1"/>
                <c:pt idx="0">
                  <c:v>fi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Zad3_r!$O$3:$O$9</c:f>
              <c:numCache>
                <c:formatCode>0.00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0.23333333333333334</c:v>
                </c:pt>
                <c:pt idx="3">
                  <c:v>0.3</c:v>
                </c:pt>
                <c:pt idx="4">
                  <c:v>0.2</c:v>
                </c:pt>
                <c:pt idx="5">
                  <c:v>6.6666666666666666E-2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34-4B57-AEEF-883A7FF06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144320"/>
        <c:axId val="1022145984"/>
      </c:lineChart>
      <c:catAx>
        <c:axId val="102214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2145984"/>
        <c:crosses val="autoZero"/>
        <c:auto val="1"/>
        <c:lblAlgn val="ctr"/>
        <c:lblOffset val="100"/>
        <c:noMultiLvlLbl val="0"/>
      </c:catAx>
      <c:valAx>
        <c:axId val="102214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214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Zad4_r!$L$3</c:f>
              <c:strCache>
                <c:ptCount val="1"/>
                <c:pt idx="0">
                  <c:v>f_i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Zad4_r!$K$4:$K$7</c:f>
              <c:strCache>
                <c:ptCount val="4"/>
                <c:pt idx="0">
                  <c:v>(0-2]</c:v>
                </c:pt>
                <c:pt idx="1">
                  <c:v>(2-4]</c:v>
                </c:pt>
                <c:pt idx="2">
                  <c:v>(4-6]</c:v>
                </c:pt>
                <c:pt idx="3">
                  <c:v>(6-8]</c:v>
                </c:pt>
              </c:strCache>
            </c:strRef>
          </c:cat>
          <c:val>
            <c:numRef>
              <c:f>Zad4_r!$L$4:$L$7</c:f>
              <c:numCache>
                <c:formatCode>General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0.4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7-4833-ACE0-FAF4186E7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45702223"/>
        <c:axId val="601686895"/>
      </c:barChart>
      <c:lineChart>
        <c:grouping val="standard"/>
        <c:varyColors val="0"/>
        <c:ser>
          <c:idx val="1"/>
          <c:order val="1"/>
          <c:tx>
            <c:strRef>
              <c:f>Zad4_r!$M$3</c:f>
              <c:strCache>
                <c:ptCount val="1"/>
                <c:pt idx="0">
                  <c:v>f_i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Zad4_r!$K$4:$K$7</c:f>
              <c:strCache>
                <c:ptCount val="4"/>
                <c:pt idx="0">
                  <c:v>(0-2]</c:v>
                </c:pt>
                <c:pt idx="1">
                  <c:v>(2-4]</c:v>
                </c:pt>
                <c:pt idx="2">
                  <c:v>(4-6]</c:v>
                </c:pt>
                <c:pt idx="3">
                  <c:v>(6-8]</c:v>
                </c:pt>
              </c:strCache>
            </c:strRef>
          </c:cat>
          <c:val>
            <c:numRef>
              <c:f>Zad4_r!$M$4:$M$7</c:f>
              <c:numCache>
                <c:formatCode>0%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0.4</c:v>
                </c:pt>
                <c:pt idx="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97-4833-ACE0-FAF4186E7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702223"/>
        <c:axId val="601686895"/>
      </c:lineChart>
      <c:catAx>
        <c:axId val="64570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1686895"/>
        <c:crosses val="autoZero"/>
        <c:auto val="1"/>
        <c:lblAlgn val="ctr"/>
        <c:lblOffset val="100"/>
        <c:noMultiLvlLbl val="0"/>
      </c:catAx>
      <c:valAx>
        <c:axId val="60168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570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Zad4_r!$F$3</c:f>
              <c:strCache>
                <c:ptCount val="1"/>
                <c:pt idx="0">
                  <c:v>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Zad4_r!$B$4:$B$7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Zad4_r!$F$4:$F$7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40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8-4C8C-BFBD-67C804F5E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081507071"/>
        <c:axId val="2005353647"/>
      </c:barChart>
      <c:lineChart>
        <c:grouping val="standard"/>
        <c:varyColors val="0"/>
        <c:ser>
          <c:idx val="1"/>
          <c:order val="1"/>
          <c:tx>
            <c:strRef>
              <c:f>Zad4_r!$M$3</c:f>
              <c:strCache>
                <c:ptCount val="1"/>
                <c:pt idx="0">
                  <c:v>f_i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Zad4_r!$B$4:$B$7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Zad4_r!$M$4:$M$7</c:f>
              <c:numCache>
                <c:formatCode>0%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0.4</c:v>
                </c:pt>
                <c:pt idx="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A8-4C8C-BFBD-67C804F5E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506671"/>
        <c:axId val="2005358223"/>
      </c:lineChart>
      <c:catAx>
        <c:axId val="208150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05353647"/>
        <c:crosses val="autoZero"/>
        <c:auto val="1"/>
        <c:lblAlgn val="ctr"/>
        <c:lblOffset val="100"/>
        <c:noMultiLvlLbl val="0"/>
      </c:catAx>
      <c:valAx>
        <c:axId val="20053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1507071"/>
        <c:crosses val="autoZero"/>
        <c:crossBetween val="between"/>
      </c:valAx>
      <c:valAx>
        <c:axId val="2005358223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1506671"/>
        <c:crosses val="max"/>
        <c:crossBetween val="between"/>
      </c:valAx>
      <c:catAx>
        <c:axId val="20815066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53582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54A28AC4-1B0B-4176-AA21-03E5F9BA1E4C}">
          <cx:tx>
            <cx:txData>
              <cx:f>_xlchart.v1.0</cx:f>
              <cx:v>Czas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0A47D67C-EB59-450A-8BB7-3D2B89F0A57D}">
          <cx:tx>
            <cx:txData>
              <cx:f>_xlchart.v1.2</cx:f>
              <cx:v>Czas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318</xdr:colOff>
      <xdr:row>0</xdr:row>
      <xdr:rowOff>0</xdr:rowOff>
    </xdr:from>
    <xdr:to>
      <xdr:col>17</xdr:col>
      <xdr:colOff>217170</xdr:colOff>
      <xdr:row>15</xdr:row>
      <xdr:rowOff>6350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17780</xdr:colOff>
      <xdr:row>15</xdr:row>
      <xdr:rowOff>14605</xdr:rowOff>
    </xdr:from>
    <xdr:to>
      <xdr:col>17</xdr:col>
      <xdr:colOff>234632</xdr:colOff>
      <xdr:row>30</xdr:row>
      <xdr:rowOff>20955</xdr:rowOff>
    </xdr:to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68580</xdr:colOff>
      <xdr:row>0</xdr:row>
      <xdr:rowOff>45720</xdr:rowOff>
    </xdr:from>
    <xdr:to>
      <xdr:col>13</xdr:col>
      <xdr:colOff>533400</xdr:colOff>
      <xdr:row>21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4FC2ADC-2074-4FA0-AAD0-A624E3DD19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70420" y="45720"/>
              <a:ext cx="1805940" cy="3749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0</xdr:row>
      <xdr:rowOff>160020</xdr:rowOff>
    </xdr:from>
    <xdr:to>
      <xdr:col>10</xdr:col>
      <xdr:colOff>228600</xdr:colOff>
      <xdr:row>27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BCB0C9C-71DA-4FCB-B675-E6D2D07C57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6840" y="160020"/>
              <a:ext cx="1722120" cy="461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497840</xdr:colOff>
      <xdr:row>19</xdr:row>
      <xdr:rowOff>6350</xdr:rowOff>
    </xdr:from>
    <xdr:to>
      <xdr:col>12</xdr:col>
      <xdr:colOff>24130</xdr:colOff>
      <xdr:row>36</xdr:row>
      <xdr:rowOff>58420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21590</xdr:colOff>
      <xdr:row>18</xdr:row>
      <xdr:rowOff>167640</xdr:rowOff>
    </xdr:from>
    <xdr:to>
      <xdr:col>20</xdr:col>
      <xdr:colOff>364490</xdr:colOff>
      <xdr:row>36</xdr:row>
      <xdr:rowOff>44450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316852</xdr:colOff>
      <xdr:row>1</xdr:row>
      <xdr:rowOff>10497</xdr:rowOff>
    </xdr:from>
    <xdr:to>
      <xdr:col>25</xdr:col>
      <xdr:colOff>207995</xdr:colOff>
      <xdr:row>16</xdr:row>
      <xdr:rowOff>113911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BCE9A6-D453-4415-8600-E6542E9D1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545122</xdr:colOff>
      <xdr:row>9</xdr:row>
      <xdr:rowOff>70339</xdr:rowOff>
    </xdr:from>
    <xdr:to>
      <xdr:col>13</xdr:col>
      <xdr:colOff>328246</xdr:colOff>
      <xdr:row>25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D4AFF1-6985-48A6-8659-260D56D07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456640</xdr:colOff>
      <xdr:row>25</xdr:row>
      <xdr:rowOff>1121</xdr:rowOff>
    </xdr:from>
    <xdr:to>
      <xdr:col>13</xdr:col>
      <xdr:colOff>344581</xdr:colOff>
      <xdr:row>40</xdr:row>
      <xdr:rowOff>54909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8B0F5A-DBDF-4165-9638-22026019C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WORD/PJWSTK/SAD%20Informatyka%20zaoczne%202016-2017/C1/C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ad1"/>
      <sheetName val="Zad2"/>
      <sheetName val="Zad3"/>
      <sheetName val="Zad4"/>
      <sheetName val="Zad5"/>
      <sheetName val="Zad6"/>
      <sheetName val="Zad1-r"/>
      <sheetName val="Zad2-r"/>
      <sheetName val="Zad2a-r"/>
      <sheetName val="Zad3-r"/>
      <sheetName val="Zad4-r"/>
      <sheetName val="Zad5-r"/>
      <sheetName val="Zad6-r"/>
      <sheetName val="Arkusz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C2" t="str">
            <v>A</v>
          </cell>
          <cell r="D2">
            <v>6</v>
          </cell>
        </row>
        <row r="3">
          <cell r="C3" t="str">
            <v>B</v>
          </cell>
          <cell r="D3">
            <v>4</v>
          </cell>
        </row>
        <row r="4">
          <cell r="C4" t="str">
            <v>AB</v>
          </cell>
          <cell r="D4">
            <v>2</v>
          </cell>
        </row>
        <row r="5">
          <cell r="C5" t="str">
            <v>O</v>
          </cell>
          <cell r="D5">
            <v>8</v>
          </cell>
        </row>
      </sheetData>
      <sheetData sheetId="7"/>
      <sheetData sheetId="8"/>
      <sheetData sheetId="9"/>
      <sheetData sheetId="10">
        <row r="2">
          <cell r="M2" t="str">
            <v>ni</v>
          </cell>
          <cell r="N2" t="str">
            <v>fi</v>
          </cell>
        </row>
        <row r="3">
          <cell r="L3" t="str">
            <v>(5-10]</v>
          </cell>
          <cell r="M3">
            <v>0</v>
          </cell>
          <cell r="N3">
            <v>0</v>
          </cell>
        </row>
        <row r="4">
          <cell r="L4" t="str">
            <v>(10-15]</v>
          </cell>
          <cell r="M4">
            <v>6</v>
          </cell>
          <cell r="N4">
            <v>0.2</v>
          </cell>
        </row>
        <row r="5">
          <cell r="L5" t="str">
            <v>(15-20]</v>
          </cell>
          <cell r="M5">
            <v>7</v>
          </cell>
          <cell r="N5">
            <v>0.23333333333333334</v>
          </cell>
        </row>
        <row r="6">
          <cell r="L6" t="str">
            <v>(20-25]</v>
          </cell>
          <cell r="M6">
            <v>9</v>
          </cell>
          <cell r="N6">
            <v>0.3</v>
          </cell>
        </row>
        <row r="7">
          <cell r="L7" t="str">
            <v>(25-30]</v>
          </cell>
          <cell r="M7">
            <v>6</v>
          </cell>
          <cell r="N7">
            <v>0.2</v>
          </cell>
        </row>
        <row r="8">
          <cell r="L8" t="str">
            <v>(30-35]</v>
          </cell>
          <cell r="M8">
            <v>2</v>
          </cell>
          <cell r="N8">
            <v>6.6666666666666666E-2</v>
          </cell>
        </row>
        <row r="9">
          <cell r="L9" t="str">
            <v>(35-40]</v>
          </cell>
          <cell r="M9">
            <v>0</v>
          </cell>
          <cell r="N9">
            <v>0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O23" sqref="O23"/>
    </sheetView>
  </sheetViews>
  <sheetFormatPr defaultRowHeight="13.8"/>
  <sheetData>
    <row r="1" spans="1:8" ht="15.6">
      <c r="A1" s="1" t="s">
        <v>0</v>
      </c>
      <c r="B1" s="2"/>
      <c r="C1" s="2"/>
      <c r="D1" s="2"/>
      <c r="E1" s="2"/>
      <c r="F1" s="2"/>
      <c r="G1" s="2"/>
      <c r="H1" s="2"/>
    </row>
    <row r="2" spans="1:8" ht="15.6">
      <c r="A2" s="2"/>
      <c r="B2" s="2"/>
      <c r="C2" s="2"/>
      <c r="D2" s="3" t="s">
        <v>1</v>
      </c>
      <c r="E2" s="2"/>
      <c r="F2" s="2"/>
      <c r="G2" s="2"/>
      <c r="H2" s="2"/>
    </row>
    <row r="3" spans="1:8" ht="15.6">
      <c r="A3" s="4" t="s">
        <v>2</v>
      </c>
      <c r="B3" s="2"/>
      <c r="C3" s="2"/>
      <c r="D3" s="2"/>
      <c r="E3" s="2"/>
      <c r="F3" s="2"/>
      <c r="G3" s="2"/>
      <c r="H3" s="2"/>
    </row>
    <row r="4" spans="1:8" ht="15.6">
      <c r="A4" s="4" t="s">
        <v>3</v>
      </c>
      <c r="B4" s="2"/>
      <c r="C4" s="2"/>
      <c r="D4" s="2"/>
      <c r="E4" s="2"/>
      <c r="F4" s="2"/>
      <c r="G4" s="2"/>
      <c r="H4" s="2"/>
    </row>
    <row r="6" spans="1:8">
      <c r="E6" s="21" t="s">
        <v>96</v>
      </c>
      <c r="F6" s="21" t="s">
        <v>97</v>
      </c>
      <c r="G6" s="21" t="s">
        <v>98</v>
      </c>
      <c r="H6" s="21" t="s">
        <v>90</v>
      </c>
    </row>
    <row r="7" spans="1:8">
      <c r="E7" s="22">
        <v>1</v>
      </c>
      <c r="F7" s="22" t="s">
        <v>29</v>
      </c>
      <c r="G7" s="22"/>
      <c r="H7" s="22"/>
    </row>
    <row r="8" spans="1:8">
      <c r="B8" t="s">
        <v>29</v>
      </c>
      <c r="C8" t="s">
        <v>29</v>
      </c>
      <c r="D8" s="7">
        <f>IF(B8="A",1,IF(B8="B",2,IF(B8="AB",3,IF(B8="O",4,"****"))))</f>
        <v>1</v>
      </c>
      <c r="E8" s="22">
        <v>2</v>
      </c>
      <c r="F8" s="22" t="s">
        <v>30</v>
      </c>
      <c r="G8" s="22"/>
      <c r="H8" s="22"/>
    </row>
    <row r="9" spans="1:8">
      <c r="B9" t="s">
        <v>29</v>
      </c>
      <c r="C9" t="s">
        <v>29</v>
      </c>
      <c r="D9" s="7">
        <f t="shared" ref="D9:D27" si="0">IF(B9="A",1,IF(B9="B",2,IF(B9="AB",3,IF(B9="O",4,"****"))))</f>
        <v>1</v>
      </c>
      <c r="E9" s="22">
        <v>3</v>
      </c>
      <c r="F9" s="22" t="s">
        <v>31</v>
      </c>
      <c r="G9" s="22"/>
      <c r="H9" s="22"/>
    </row>
    <row r="10" spans="1:8">
      <c r="B10" t="s">
        <v>30</v>
      </c>
      <c r="C10" t="s">
        <v>29</v>
      </c>
      <c r="D10" s="7">
        <f t="shared" si="0"/>
        <v>2</v>
      </c>
      <c r="E10" s="22">
        <v>4</v>
      </c>
      <c r="F10" s="22" t="s">
        <v>32</v>
      </c>
      <c r="G10" s="22"/>
      <c r="H10" s="22"/>
    </row>
    <row r="11" spans="1:8">
      <c r="B11" t="s">
        <v>32</v>
      </c>
      <c r="C11" t="s">
        <v>29</v>
      </c>
      <c r="D11" s="7">
        <f t="shared" si="0"/>
        <v>4</v>
      </c>
    </row>
    <row r="12" spans="1:8">
      <c r="B12" t="s">
        <v>32</v>
      </c>
      <c r="C12" t="s">
        <v>29</v>
      </c>
      <c r="D12" s="7">
        <f t="shared" si="0"/>
        <v>4</v>
      </c>
    </row>
    <row r="13" spans="1:8">
      <c r="B13" t="s">
        <v>31</v>
      </c>
      <c r="C13" t="s">
        <v>29</v>
      </c>
      <c r="D13" s="7">
        <f t="shared" si="0"/>
        <v>3</v>
      </c>
    </row>
    <row r="14" spans="1:8">
      <c r="B14" t="s">
        <v>30</v>
      </c>
      <c r="C14" t="s">
        <v>31</v>
      </c>
      <c r="D14" s="7">
        <f t="shared" si="0"/>
        <v>2</v>
      </c>
    </row>
    <row r="15" spans="1:8">
      <c r="B15" t="s">
        <v>32</v>
      </c>
      <c r="C15" t="s">
        <v>31</v>
      </c>
      <c r="D15" s="7">
        <f t="shared" si="0"/>
        <v>4</v>
      </c>
    </row>
    <row r="16" spans="1:8">
      <c r="B16" t="s">
        <v>31</v>
      </c>
      <c r="C16" t="s">
        <v>30</v>
      </c>
      <c r="D16" s="7">
        <f>IF(B16="A",1,IF(B16="B",2,IF(B16="AB",3,IF(B16="O",4,"****"))))</f>
        <v>3</v>
      </c>
    </row>
    <row r="17" spans="2:4">
      <c r="B17" t="s">
        <v>32</v>
      </c>
      <c r="C17" t="s">
        <v>30</v>
      </c>
      <c r="D17" s="7">
        <f t="shared" si="0"/>
        <v>4</v>
      </c>
    </row>
    <row r="18" spans="2:4">
      <c r="B18" t="s">
        <v>32</v>
      </c>
      <c r="C18" t="s">
        <v>30</v>
      </c>
      <c r="D18" s="7">
        <f t="shared" si="0"/>
        <v>4</v>
      </c>
    </row>
    <row r="19" spans="2:4">
      <c r="B19" t="s">
        <v>29</v>
      </c>
      <c r="C19" t="s">
        <v>30</v>
      </c>
      <c r="D19" s="7">
        <f t="shared" si="0"/>
        <v>1</v>
      </c>
    </row>
    <row r="20" spans="2:4">
      <c r="B20" t="s">
        <v>32</v>
      </c>
      <c r="C20" t="s">
        <v>32</v>
      </c>
      <c r="D20" s="7">
        <f t="shared" si="0"/>
        <v>4</v>
      </c>
    </row>
    <row r="21" spans="2:4">
      <c r="B21" t="s">
        <v>29</v>
      </c>
      <c r="C21" t="s">
        <v>32</v>
      </c>
      <c r="D21" s="7">
        <f t="shared" si="0"/>
        <v>1</v>
      </c>
    </row>
    <row r="22" spans="2:4">
      <c r="B22" t="s">
        <v>30</v>
      </c>
      <c r="C22" t="s">
        <v>32</v>
      </c>
      <c r="D22" s="7">
        <f t="shared" si="0"/>
        <v>2</v>
      </c>
    </row>
    <row r="23" spans="2:4">
      <c r="B23" t="s">
        <v>32</v>
      </c>
      <c r="C23" t="s">
        <v>32</v>
      </c>
      <c r="D23" s="7">
        <f t="shared" si="0"/>
        <v>4</v>
      </c>
    </row>
    <row r="24" spans="2:4">
      <c r="B24" t="s">
        <v>29</v>
      </c>
      <c r="C24" t="s">
        <v>32</v>
      </c>
      <c r="D24" s="7">
        <f t="shared" si="0"/>
        <v>1</v>
      </c>
    </row>
    <row r="25" spans="2:4">
      <c r="B25" t="s">
        <v>32</v>
      </c>
      <c r="C25" t="s">
        <v>32</v>
      </c>
      <c r="D25" s="7">
        <f t="shared" si="0"/>
        <v>4</v>
      </c>
    </row>
    <row r="26" spans="2:4">
      <c r="B26" t="s">
        <v>30</v>
      </c>
      <c r="C26" t="s">
        <v>32</v>
      </c>
      <c r="D26" s="7">
        <f t="shared" si="0"/>
        <v>2</v>
      </c>
    </row>
    <row r="27" spans="2:4">
      <c r="B27" t="s">
        <v>29</v>
      </c>
      <c r="C27" t="s">
        <v>32</v>
      </c>
      <c r="D27" s="7">
        <f t="shared" si="0"/>
        <v>1</v>
      </c>
    </row>
  </sheetData>
  <sortState xmlns:xlrd2="http://schemas.microsoft.com/office/spreadsheetml/2017/richdata2" ref="C8:C27">
    <sortCondition ref="C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zoomScale="120" zoomScaleNormal="120" workbookViewId="0">
      <selection activeCell="C9" sqref="C9"/>
    </sheetView>
  </sheetViews>
  <sheetFormatPr defaultRowHeight="13.8"/>
  <sheetData>
    <row r="1" spans="1:10" ht="15.6">
      <c r="A1" s="31" t="s">
        <v>4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5.6">
      <c r="A2" s="33" t="s">
        <v>5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15.6">
      <c r="A3" s="33" t="s">
        <v>8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ht="15.6">
      <c r="A4" s="34" t="s">
        <v>9</v>
      </c>
      <c r="B4" s="32"/>
      <c r="C4" s="32"/>
      <c r="D4" s="32"/>
      <c r="E4" s="32"/>
      <c r="F4" s="32"/>
      <c r="G4" s="32"/>
      <c r="H4" s="32"/>
      <c r="I4" s="32"/>
      <c r="J4" s="32"/>
    </row>
    <row r="5" spans="1:10">
      <c r="A5" s="32" t="s">
        <v>6</v>
      </c>
      <c r="B5" s="32"/>
      <c r="C5" s="32"/>
      <c r="D5" s="32"/>
      <c r="E5" s="32"/>
      <c r="F5" s="32"/>
      <c r="G5" s="32"/>
      <c r="H5" s="32"/>
      <c r="I5" s="32"/>
      <c r="J5" s="32"/>
    </row>
    <row r="6" spans="1:10">
      <c r="A6" s="32" t="s">
        <v>7</v>
      </c>
      <c r="B6" s="32"/>
      <c r="C6" s="32"/>
      <c r="D6" s="32"/>
      <c r="E6" s="32"/>
      <c r="F6" s="32"/>
      <c r="G6" s="32"/>
      <c r="H6" s="32"/>
      <c r="I6" s="32"/>
      <c r="J6" s="3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zoomScale="140" zoomScaleNormal="140" workbookViewId="0">
      <selection sqref="A1:XFD1048576"/>
    </sheetView>
  </sheetViews>
  <sheetFormatPr defaultRowHeight="13.8"/>
  <sheetData>
    <row r="1" spans="1:11" ht="15.6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6">
      <c r="A2" s="4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6">
      <c r="A3" s="4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6">
      <c r="A4" s="4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zoomScale="130" zoomScaleNormal="130" workbookViewId="0">
      <selection sqref="A1:XFD1048576"/>
    </sheetView>
  </sheetViews>
  <sheetFormatPr defaultRowHeight="13.8"/>
  <cols>
    <col min="1" max="1" width="6.8984375" customWidth="1"/>
    <col min="2" max="2" width="4" customWidth="1"/>
    <col min="3" max="3" width="6.59765625" customWidth="1"/>
    <col min="4" max="4" width="3.19921875" customWidth="1"/>
    <col min="14" max="14" width="19.59765625" customWidth="1"/>
  </cols>
  <sheetData>
    <row r="1" spans="1:14" ht="15.6">
      <c r="A1" s="8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6.2" thickBot="1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6.8" thickBot="1">
      <c r="A3" s="9" t="s">
        <v>15</v>
      </c>
      <c r="B3" s="54" t="s">
        <v>16</v>
      </c>
      <c r="C3" s="55"/>
      <c r="D3" s="56"/>
      <c r="E3" s="10" t="s">
        <v>17</v>
      </c>
      <c r="F3" s="5"/>
      <c r="G3" s="5"/>
      <c r="H3" s="5"/>
      <c r="I3" s="5"/>
      <c r="J3" s="5"/>
      <c r="K3" s="5"/>
      <c r="L3" s="5"/>
      <c r="M3" s="5"/>
      <c r="N3" s="5"/>
    </row>
    <row r="4" spans="1:14" ht="16.2" thickBot="1">
      <c r="A4" s="11">
        <v>1</v>
      </c>
      <c r="B4" s="49">
        <v>0</v>
      </c>
      <c r="C4" s="12" t="s">
        <v>18</v>
      </c>
      <c r="D4" s="50">
        <v>2</v>
      </c>
      <c r="E4" s="13">
        <v>10</v>
      </c>
      <c r="F4" s="5"/>
      <c r="G4" s="5"/>
      <c r="H4" s="5"/>
      <c r="I4" s="5"/>
      <c r="J4" s="5"/>
      <c r="K4" s="5"/>
      <c r="L4" s="5"/>
      <c r="M4" s="5"/>
      <c r="N4" s="5"/>
    </row>
    <row r="5" spans="1:14" ht="16.2" thickBot="1">
      <c r="A5" s="11">
        <v>2</v>
      </c>
      <c r="B5" s="49">
        <v>2</v>
      </c>
      <c r="C5" s="12" t="s">
        <v>18</v>
      </c>
      <c r="D5" s="50">
        <v>4</v>
      </c>
      <c r="E5" s="13">
        <v>30</v>
      </c>
      <c r="F5" s="5"/>
      <c r="G5" s="5"/>
      <c r="H5" s="5"/>
      <c r="I5" s="5"/>
      <c r="J5" s="5"/>
      <c r="K5" s="5"/>
      <c r="L5" s="5"/>
      <c r="M5" s="5"/>
      <c r="N5" s="5"/>
    </row>
    <row r="6" spans="1:14" ht="16.2" thickBot="1">
      <c r="A6" s="11">
        <v>3</v>
      </c>
      <c r="B6" s="49">
        <v>4</v>
      </c>
      <c r="C6" s="12" t="s">
        <v>18</v>
      </c>
      <c r="D6" s="50">
        <v>6</v>
      </c>
      <c r="E6" s="13">
        <v>40</v>
      </c>
      <c r="F6" s="5"/>
      <c r="G6" s="5"/>
      <c r="H6" s="5"/>
      <c r="I6" s="5"/>
      <c r="J6" s="5"/>
      <c r="K6" s="5"/>
      <c r="L6" s="5"/>
      <c r="M6" s="5"/>
      <c r="N6" s="5"/>
    </row>
    <row r="7" spans="1:14" ht="16.2" thickBot="1">
      <c r="A7" s="11">
        <v>4</v>
      </c>
      <c r="B7" s="49">
        <v>6</v>
      </c>
      <c r="C7" s="12" t="s">
        <v>18</v>
      </c>
      <c r="D7" s="50">
        <v>8</v>
      </c>
      <c r="E7" s="13">
        <v>20</v>
      </c>
      <c r="F7" s="5"/>
      <c r="G7" s="5"/>
      <c r="H7" s="5"/>
      <c r="I7" s="5"/>
      <c r="J7" s="5"/>
      <c r="K7" s="5"/>
      <c r="L7" s="5"/>
      <c r="M7" s="5"/>
      <c r="N7" s="5"/>
    </row>
    <row r="8" spans="1:14" ht="16.2" thickBot="1">
      <c r="A8" s="14"/>
      <c r="B8" s="55" t="s">
        <v>19</v>
      </c>
      <c r="C8" s="55"/>
      <c r="D8" s="56"/>
      <c r="E8" s="15">
        <v>100</v>
      </c>
      <c r="F8" s="5"/>
      <c r="G8" s="5"/>
      <c r="H8" s="5"/>
      <c r="I8" s="5"/>
      <c r="J8" s="5"/>
      <c r="K8" s="5"/>
      <c r="L8" s="5"/>
      <c r="M8" s="5"/>
      <c r="N8" s="5"/>
    </row>
    <row r="9" spans="1:14" ht="15.6">
      <c r="A9" s="16"/>
      <c r="B9" s="17"/>
      <c r="C9" s="17"/>
      <c r="D9" s="17"/>
      <c r="E9" s="17"/>
      <c r="F9" s="5"/>
      <c r="G9" s="5"/>
      <c r="H9" s="5"/>
      <c r="I9" s="5"/>
      <c r="J9" s="5"/>
      <c r="K9" s="5"/>
      <c r="L9" s="5"/>
      <c r="M9" s="5"/>
      <c r="N9" s="5"/>
    </row>
    <row r="10" spans="1:14" ht="15.6">
      <c r="A10" s="6" t="s">
        <v>20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6">
      <c r="A11" s="18" t="s">
        <v>21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6">
      <c r="A12" s="18" t="s">
        <v>22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6">
      <c r="A13" s="18" t="s">
        <v>23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6">
      <c r="A14" s="18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22" spans="3:3">
      <c r="C22" s="51"/>
    </row>
  </sheetData>
  <mergeCells count="2">
    <mergeCell ref="B3:D3"/>
    <mergeCell ref="B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zoomScale="130" zoomScaleNormal="130" workbookViewId="0">
      <selection activeCell="F5" sqref="F5"/>
    </sheetView>
  </sheetViews>
  <sheetFormatPr defaultRowHeight="13.8"/>
  <cols>
    <col min="1" max="1" width="9.19921875" customWidth="1"/>
    <col min="2" max="2" width="9.5" customWidth="1"/>
    <col min="3" max="3" width="6.3984375" customWidth="1"/>
    <col min="4" max="4" width="5.8984375" customWidth="1"/>
    <col min="5" max="5" width="10.69921875" customWidth="1"/>
  </cols>
  <sheetData>
    <row r="1" spans="1:6">
      <c r="A1" s="21" t="s">
        <v>25</v>
      </c>
      <c r="B1" s="21" t="s">
        <v>26</v>
      </c>
      <c r="C1" s="21" t="s">
        <v>64</v>
      </c>
      <c r="D1" s="21" t="s">
        <v>65</v>
      </c>
      <c r="E1" s="21" t="s">
        <v>27</v>
      </c>
      <c r="F1" s="21" t="s">
        <v>28</v>
      </c>
    </row>
    <row r="2" spans="1:6">
      <c r="A2" s="22" t="s">
        <v>29</v>
      </c>
      <c r="B2" s="22" t="s">
        <v>29</v>
      </c>
      <c r="C2" s="22">
        <f>IF(A2="A",1,IF(A2="B",2,IF(A2="AB",3,IF(A2="O",4,"***"))))</f>
        <v>1</v>
      </c>
      <c r="D2" s="22">
        <v>1</v>
      </c>
      <c r="E2" s="22" t="s">
        <v>29</v>
      </c>
      <c r="F2" s="22">
        <f t="array" ref="F2:F5">FREQUENCY(C2:C21,D2:D5)</f>
        <v>6</v>
      </c>
    </row>
    <row r="3" spans="1:6">
      <c r="A3" s="22" t="s">
        <v>29</v>
      </c>
      <c r="B3" s="22" t="s">
        <v>29</v>
      </c>
      <c r="C3" s="22">
        <f t="shared" ref="C3:C21" si="0">IF(A3="A",1,IF(A3="B",2,IF(A3="AB",3,IF(A3="O",4,"***"))))</f>
        <v>1</v>
      </c>
      <c r="D3" s="22">
        <v>2</v>
      </c>
      <c r="E3" s="22" t="s">
        <v>30</v>
      </c>
      <c r="F3" s="22">
        <v>4</v>
      </c>
    </row>
    <row r="4" spans="1:6">
      <c r="A4" s="22" t="s">
        <v>30</v>
      </c>
      <c r="B4" s="22" t="s">
        <v>29</v>
      </c>
      <c r="C4" s="22">
        <f t="shared" si="0"/>
        <v>2</v>
      </c>
      <c r="D4" s="22">
        <v>3</v>
      </c>
      <c r="E4" s="22" t="s">
        <v>31</v>
      </c>
      <c r="F4" s="22">
        <v>2</v>
      </c>
    </row>
    <row r="5" spans="1:6">
      <c r="A5" s="22" t="s">
        <v>32</v>
      </c>
      <c r="B5" s="22" t="s">
        <v>29</v>
      </c>
      <c r="C5" s="22">
        <f t="shared" si="0"/>
        <v>4</v>
      </c>
      <c r="D5" s="22">
        <v>4</v>
      </c>
      <c r="E5" s="22" t="s">
        <v>32</v>
      </c>
      <c r="F5" s="22">
        <v>8</v>
      </c>
    </row>
    <row r="6" spans="1:6">
      <c r="A6" s="22" t="s">
        <v>32</v>
      </c>
      <c r="B6" s="22" t="s">
        <v>29</v>
      </c>
      <c r="C6" s="22">
        <f t="shared" si="0"/>
        <v>4</v>
      </c>
      <c r="D6" s="7"/>
      <c r="E6" s="7"/>
      <c r="F6" s="7"/>
    </row>
    <row r="7" spans="1:6">
      <c r="A7" s="22" t="s">
        <v>31</v>
      </c>
      <c r="B7" s="22" t="s">
        <v>29</v>
      </c>
      <c r="C7" s="22">
        <f t="shared" si="0"/>
        <v>3</v>
      </c>
      <c r="D7" s="7"/>
      <c r="E7" s="7"/>
      <c r="F7" s="7"/>
    </row>
    <row r="8" spans="1:6">
      <c r="A8" s="22" t="s">
        <v>30</v>
      </c>
      <c r="B8" s="22" t="s">
        <v>31</v>
      </c>
      <c r="C8" s="22">
        <f t="shared" si="0"/>
        <v>2</v>
      </c>
      <c r="D8" s="7"/>
      <c r="E8" s="7"/>
      <c r="F8" s="7"/>
    </row>
    <row r="9" spans="1:6">
      <c r="A9" s="22" t="s">
        <v>32</v>
      </c>
      <c r="B9" s="22" t="s">
        <v>31</v>
      </c>
      <c r="C9" s="22">
        <f t="shared" si="0"/>
        <v>4</v>
      </c>
      <c r="D9" s="7"/>
      <c r="E9" s="7"/>
      <c r="F9" s="7"/>
    </row>
    <row r="10" spans="1:6">
      <c r="A10" s="22" t="s">
        <v>31</v>
      </c>
      <c r="B10" s="22" t="s">
        <v>30</v>
      </c>
      <c r="C10" s="22">
        <f t="shared" si="0"/>
        <v>3</v>
      </c>
      <c r="D10" s="7"/>
      <c r="E10" s="7"/>
      <c r="F10" s="7"/>
    </row>
    <row r="11" spans="1:6">
      <c r="A11" s="22" t="s">
        <v>32</v>
      </c>
      <c r="B11" s="22" t="s">
        <v>30</v>
      </c>
      <c r="C11" s="22">
        <f t="shared" si="0"/>
        <v>4</v>
      </c>
      <c r="D11" s="7"/>
      <c r="E11" s="7"/>
      <c r="F11" s="7"/>
    </row>
    <row r="12" spans="1:6">
      <c r="A12" s="22" t="s">
        <v>32</v>
      </c>
      <c r="B12" s="22" t="s">
        <v>30</v>
      </c>
      <c r="C12" s="22">
        <f t="shared" si="0"/>
        <v>4</v>
      </c>
      <c r="D12" s="7"/>
      <c r="E12" s="7"/>
      <c r="F12" s="7"/>
    </row>
    <row r="13" spans="1:6">
      <c r="A13" s="22" t="s">
        <v>29</v>
      </c>
      <c r="B13" s="22" t="s">
        <v>30</v>
      </c>
      <c r="C13" s="22">
        <f t="shared" si="0"/>
        <v>1</v>
      </c>
      <c r="D13" s="7"/>
      <c r="E13" s="7"/>
      <c r="F13" s="7"/>
    </row>
    <row r="14" spans="1:6">
      <c r="A14" s="22" t="s">
        <v>32</v>
      </c>
      <c r="B14" s="22" t="s">
        <v>32</v>
      </c>
      <c r="C14" s="22">
        <f t="shared" si="0"/>
        <v>4</v>
      </c>
      <c r="D14" s="7"/>
      <c r="E14" s="7"/>
      <c r="F14" s="7"/>
    </row>
    <row r="15" spans="1:6">
      <c r="A15" s="22" t="s">
        <v>29</v>
      </c>
      <c r="B15" s="22" t="s">
        <v>32</v>
      </c>
      <c r="C15" s="22">
        <f t="shared" si="0"/>
        <v>1</v>
      </c>
      <c r="D15" s="7"/>
      <c r="E15" s="7"/>
      <c r="F15" s="7"/>
    </row>
    <row r="16" spans="1:6">
      <c r="A16" s="22" t="s">
        <v>30</v>
      </c>
      <c r="B16" s="22" t="s">
        <v>32</v>
      </c>
      <c r="C16" s="22">
        <f t="shared" si="0"/>
        <v>2</v>
      </c>
      <c r="D16" s="7"/>
      <c r="E16" s="7"/>
      <c r="F16" s="7"/>
    </row>
    <row r="17" spans="1:6">
      <c r="A17" s="22" t="s">
        <v>32</v>
      </c>
      <c r="B17" s="22" t="s">
        <v>32</v>
      </c>
      <c r="C17" s="22">
        <f t="shared" si="0"/>
        <v>4</v>
      </c>
      <c r="D17" s="7"/>
      <c r="E17" s="7"/>
      <c r="F17" s="7"/>
    </row>
    <row r="18" spans="1:6">
      <c r="A18" s="22" t="s">
        <v>29</v>
      </c>
      <c r="B18" s="22" t="s">
        <v>32</v>
      </c>
      <c r="C18" s="22">
        <f t="shared" si="0"/>
        <v>1</v>
      </c>
      <c r="D18" s="7"/>
      <c r="E18" s="7"/>
      <c r="F18" s="7"/>
    </row>
    <row r="19" spans="1:6">
      <c r="A19" s="22" t="s">
        <v>32</v>
      </c>
      <c r="B19" s="22" t="s">
        <v>32</v>
      </c>
      <c r="C19" s="22">
        <f t="shared" si="0"/>
        <v>4</v>
      </c>
      <c r="D19" s="7"/>
      <c r="E19" s="7"/>
      <c r="F19" s="7"/>
    </row>
    <row r="20" spans="1:6">
      <c r="A20" s="22" t="s">
        <v>30</v>
      </c>
      <c r="B20" s="22" t="s">
        <v>32</v>
      </c>
      <c r="C20" s="22">
        <f t="shared" si="0"/>
        <v>2</v>
      </c>
      <c r="D20" s="7"/>
      <c r="E20" s="7"/>
      <c r="F20" s="7"/>
    </row>
    <row r="21" spans="1:6">
      <c r="A21" s="22" t="s">
        <v>29</v>
      </c>
      <c r="B21" s="22" t="s">
        <v>32</v>
      </c>
      <c r="C21" s="22">
        <f t="shared" si="0"/>
        <v>1</v>
      </c>
      <c r="D21" s="7"/>
      <c r="E21" s="7"/>
      <c r="F21" s="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7"/>
  <sheetViews>
    <sheetView topLeftCell="A6" zoomScale="120" zoomScaleNormal="120" workbookViewId="0">
      <selection activeCell="G7" sqref="G7"/>
    </sheetView>
  </sheetViews>
  <sheetFormatPr defaultRowHeight="13.8"/>
  <cols>
    <col min="6" max="6" width="8.69921875" style="24"/>
    <col min="7" max="7" width="8.69921875" style="25"/>
    <col min="8" max="8" width="5.3984375" style="25" customWidth="1"/>
  </cols>
  <sheetData>
    <row r="1" spans="1:9" ht="14.4" thickBot="1">
      <c r="A1" s="40" t="s">
        <v>33</v>
      </c>
      <c r="B1" s="7"/>
      <c r="C1" s="40" t="s">
        <v>44</v>
      </c>
      <c r="D1" s="7"/>
    </row>
    <row r="2" spans="1:9">
      <c r="A2" s="36">
        <v>3</v>
      </c>
      <c r="B2" s="7"/>
      <c r="C2" s="36">
        <v>3</v>
      </c>
      <c r="D2" s="7"/>
      <c r="F2" s="24" t="s">
        <v>66</v>
      </c>
      <c r="G2" s="25">
        <f>MIN(A2:A12)</f>
        <v>3</v>
      </c>
    </row>
    <row r="3" spans="1:9">
      <c r="A3" s="36">
        <v>5</v>
      </c>
      <c r="B3" s="7"/>
      <c r="C3" s="36">
        <v>3</v>
      </c>
      <c r="D3" s="7"/>
    </row>
    <row r="4" spans="1:9">
      <c r="A4" s="36">
        <v>3</v>
      </c>
      <c r="B4" s="7"/>
      <c r="C4" s="38">
        <v>3</v>
      </c>
      <c r="D4" s="7"/>
      <c r="F4" s="24" t="s">
        <v>68</v>
      </c>
      <c r="G4" s="25">
        <f>_xlfn.QUARTILE.EXC(A2:A12,1)</f>
        <v>3</v>
      </c>
      <c r="H4" s="25">
        <f>_xlfn.QUARTILE.INC(A2:A12,1)</f>
        <v>3.5</v>
      </c>
      <c r="I4" t="s">
        <v>92</v>
      </c>
    </row>
    <row r="5" spans="1:9">
      <c r="A5" s="36">
        <v>7</v>
      </c>
      <c r="B5" s="7"/>
      <c r="C5" s="38">
        <v>4</v>
      </c>
      <c r="D5" s="7"/>
    </row>
    <row r="6" spans="1:9">
      <c r="A6" s="36">
        <v>4</v>
      </c>
      <c r="B6" s="7"/>
      <c r="C6" s="36">
        <v>5</v>
      </c>
      <c r="D6" s="7"/>
    </row>
    <row r="7" spans="1:9">
      <c r="A7" s="36">
        <v>5</v>
      </c>
      <c r="B7" s="7"/>
      <c r="C7" s="39">
        <v>5</v>
      </c>
      <c r="D7" s="7" t="s">
        <v>36</v>
      </c>
      <c r="F7" s="24" t="s">
        <v>62</v>
      </c>
      <c r="G7" s="25">
        <f>MEDIAN(A2:A12)</f>
        <v>5</v>
      </c>
    </row>
    <row r="8" spans="1:9">
      <c r="A8" s="36">
        <v>6</v>
      </c>
      <c r="B8" s="7"/>
      <c r="C8" s="36">
        <v>5</v>
      </c>
      <c r="D8" s="7"/>
    </row>
    <row r="9" spans="1:9">
      <c r="A9" s="36">
        <v>3</v>
      </c>
      <c r="B9" s="7"/>
      <c r="C9" s="38">
        <v>6</v>
      </c>
      <c r="D9" s="7"/>
    </row>
    <row r="10" spans="1:9">
      <c r="A10" s="36">
        <v>6</v>
      </c>
      <c r="B10" s="7"/>
      <c r="C10" s="38">
        <v>6</v>
      </c>
      <c r="D10" s="7"/>
      <c r="F10" s="24" t="s">
        <v>69</v>
      </c>
      <c r="G10" s="25">
        <f>_xlfn.QUARTILE.EXC(A2:A12,3)</f>
        <v>6</v>
      </c>
      <c r="H10" s="25">
        <f>_xlfn.QUARTILE.INC(A2:A12,3)</f>
        <v>6</v>
      </c>
      <c r="I10" t="s">
        <v>92</v>
      </c>
    </row>
    <row r="11" spans="1:9">
      <c r="A11" s="36">
        <v>5</v>
      </c>
      <c r="B11" s="7"/>
      <c r="C11" s="36">
        <v>7</v>
      </c>
      <c r="D11" s="7"/>
    </row>
    <row r="12" spans="1:9" ht="14.4" thickBot="1">
      <c r="A12" s="37">
        <v>25</v>
      </c>
      <c r="B12" s="7"/>
      <c r="C12" s="37">
        <v>25</v>
      </c>
      <c r="D12" s="7"/>
      <c r="F12" s="24" t="s">
        <v>67</v>
      </c>
      <c r="G12" s="25">
        <f>MAX(A2:A12)</f>
        <v>25</v>
      </c>
    </row>
    <row r="14" spans="1:9">
      <c r="F14" s="24" t="s">
        <v>70</v>
      </c>
      <c r="G14" s="25">
        <f>AVERAGE(A2:A12)</f>
        <v>6.5454545454545459</v>
      </c>
    </row>
    <row r="15" spans="1:9">
      <c r="F15" s="24" t="s">
        <v>73</v>
      </c>
      <c r="G15" s="25">
        <f>G10-G4</f>
        <v>3</v>
      </c>
      <c r="H15" s="25">
        <f>H10-H4</f>
        <v>2.5</v>
      </c>
      <c r="I15" t="s">
        <v>92</v>
      </c>
    </row>
    <row r="17" spans="2:9">
      <c r="F17" s="41" t="s">
        <v>71</v>
      </c>
      <c r="G17" s="42">
        <f t="array" ref="G17:G18">_xlfn.MODE.MULT(A2:A12)</f>
        <v>3</v>
      </c>
    </row>
    <row r="18" spans="2:9">
      <c r="B18" t="s">
        <v>76</v>
      </c>
      <c r="F18" s="41"/>
      <c r="G18" s="42">
        <v>5</v>
      </c>
    </row>
    <row r="20" spans="2:9">
      <c r="F20" s="24" t="s">
        <v>72</v>
      </c>
      <c r="G20" s="25">
        <f>G15*1.5</f>
        <v>4.5</v>
      </c>
      <c r="H20" s="25">
        <f>H15*1.5</f>
        <v>3.75</v>
      </c>
      <c r="I20" t="s">
        <v>92</v>
      </c>
    </row>
    <row r="21" spans="2:9">
      <c r="B21" t="s">
        <v>70</v>
      </c>
      <c r="C21">
        <f>AVERAGE(A2:A12)</f>
        <v>6.5454545454545459</v>
      </c>
    </row>
    <row r="22" spans="2:9">
      <c r="F22" s="24" t="s">
        <v>74</v>
      </c>
      <c r="G22" s="25">
        <f>G4-G20</f>
        <v>-1.5</v>
      </c>
      <c r="H22" s="25">
        <f>H4-H20</f>
        <v>-0.25</v>
      </c>
    </row>
    <row r="23" spans="2:9">
      <c r="B23" t="s">
        <v>93</v>
      </c>
      <c r="C23">
        <f>_xlfn.STDEV.S(A2:A12)</f>
        <v>6.2667956144051224</v>
      </c>
    </row>
    <row r="24" spans="2:9">
      <c r="F24" s="24" t="s">
        <v>75</v>
      </c>
      <c r="G24" s="25">
        <f>G10+G20</f>
        <v>10.5</v>
      </c>
      <c r="H24" s="25">
        <f>H10+H20</f>
        <v>9.75</v>
      </c>
    </row>
    <row r="25" spans="2:9">
      <c r="C25" t="s">
        <v>94</v>
      </c>
      <c r="D25">
        <f>C21-2*C23</f>
        <v>-5.988136683355699</v>
      </c>
    </row>
    <row r="27" spans="2:9">
      <c r="C27" t="s">
        <v>95</v>
      </c>
      <c r="D27">
        <f>C21+2*C23</f>
        <v>19.079045774264792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4"/>
  <sheetViews>
    <sheetView workbookViewId="0">
      <selection activeCell="P14" sqref="P14"/>
    </sheetView>
  </sheetViews>
  <sheetFormatPr defaultRowHeight="13.8"/>
  <cols>
    <col min="6" max="6" width="8.69921875" style="24"/>
    <col min="7" max="7" width="8.69921875" style="25"/>
  </cols>
  <sheetData>
    <row r="1" spans="1:7" ht="14.4" thickBot="1">
      <c r="A1" s="40" t="s">
        <v>33</v>
      </c>
      <c r="B1" s="7"/>
      <c r="C1" s="40" t="s">
        <v>44</v>
      </c>
      <c r="D1" s="7"/>
    </row>
    <row r="2" spans="1:7">
      <c r="A2" s="35">
        <v>3</v>
      </c>
      <c r="B2" s="7"/>
      <c r="C2" s="35">
        <v>3</v>
      </c>
      <c r="D2" s="7"/>
      <c r="F2" s="24" t="s">
        <v>66</v>
      </c>
      <c r="G2" s="25">
        <f>MIN(A2:A11)</f>
        <v>3</v>
      </c>
    </row>
    <row r="3" spans="1:7">
      <c r="A3" s="36">
        <v>5</v>
      </c>
      <c r="B3" s="7"/>
      <c r="C3" s="36">
        <v>3</v>
      </c>
      <c r="D3" s="7"/>
    </row>
    <row r="4" spans="1:7">
      <c r="A4" s="36">
        <v>3</v>
      </c>
      <c r="B4" s="7"/>
      <c r="C4" s="43">
        <v>3</v>
      </c>
      <c r="D4" s="7"/>
      <c r="F4" s="24" t="s">
        <v>68</v>
      </c>
      <c r="G4" s="25">
        <f>_xlfn.QUARTILE.EXC(A2:A11,1)</f>
        <v>3</v>
      </c>
    </row>
    <row r="5" spans="1:7">
      <c r="A5" s="36">
        <v>7</v>
      </c>
      <c r="B5" s="7"/>
      <c r="C5" s="43">
        <v>4</v>
      </c>
      <c r="D5" s="7"/>
    </row>
    <row r="6" spans="1:7">
      <c r="A6" s="36">
        <v>4</v>
      </c>
      <c r="B6" s="7"/>
      <c r="C6" s="45">
        <v>5</v>
      </c>
      <c r="D6" s="7"/>
    </row>
    <row r="7" spans="1:7">
      <c r="A7" s="36">
        <v>5</v>
      </c>
      <c r="B7" s="7"/>
      <c r="C7" s="45">
        <v>5</v>
      </c>
      <c r="D7" s="7"/>
      <c r="F7" s="24" t="s">
        <v>62</v>
      </c>
      <c r="G7" s="25">
        <f>MEDIAN(A2:A11)</f>
        <v>5</v>
      </c>
    </row>
    <row r="8" spans="1:7">
      <c r="A8" s="36">
        <v>6</v>
      </c>
      <c r="B8" s="7"/>
      <c r="C8" s="43">
        <v>5</v>
      </c>
      <c r="D8" s="7"/>
    </row>
    <row r="9" spans="1:7">
      <c r="A9" s="36">
        <v>3</v>
      </c>
      <c r="B9" s="7"/>
      <c r="C9" s="43">
        <v>6</v>
      </c>
      <c r="D9" s="7"/>
    </row>
    <row r="10" spans="1:7">
      <c r="A10" s="36">
        <v>6</v>
      </c>
      <c r="B10" s="7"/>
      <c r="C10" s="43">
        <v>6</v>
      </c>
      <c r="D10" s="7"/>
      <c r="F10" s="24" t="s">
        <v>69</v>
      </c>
      <c r="G10" s="25">
        <f>_xlfn.QUARTILE.EXC(A2:A11,3)</f>
        <v>6</v>
      </c>
    </row>
    <row r="11" spans="1:7" ht="14.4" thickBot="1">
      <c r="A11" s="37">
        <v>5</v>
      </c>
      <c r="B11" s="7"/>
      <c r="C11" s="44">
        <v>7</v>
      </c>
      <c r="D11" s="7"/>
    </row>
    <row r="12" spans="1:7">
      <c r="D12" s="7"/>
      <c r="F12" s="24" t="s">
        <v>67</v>
      </c>
      <c r="G12" s="25">
        <f>MAX(A2:A11)</f>
        <v>7</v>
      </c>
    </row>
    <row r="14" spans="1:7">
      <c r="F14" s="24" t="s">
        <v>70</v>
      </c>
      <c r="G14" s="25">
        <f>AVERAGE(A2:A11)</f>
        <v>4.7</v>
      </c>
    </row>
    <row r="15" spans="1:7">
      <c r="F15" s="24" t="s">
        <v>73</v>
      </c>
      <c r="G15" s="25">
        <f>G10-G4</f>
        <v>3</v>
      </c>
    </row>
    <row r="17" spans="2:7">
      <c r="B17" t="s">
        <v>76</v>
      </c>
      <c r="F17" s="41" t="s">
        <v>71</v>
      </c>
      <c r="G17" s="42">
        <f t="array" ref="G17:G18">_xlfn.MODE.MULT(A2:A11)</f>
        <v>3</v>
      </c>
    </row>
    <row r="18" spans="2:7">
      <c r="F18" s="41"/>
      <c r="G18" s="42">
        <v>5</v>
      </c>
    </row>
    <row r="20" spans="2:7">
      <c r="F20" s="24" t="s">
        <v>72</v>
      </c>
      <c r="G20" s="25">
        <f>G15*1.5</f>
        <v>4.5</v>
      </c>
    </row>
    <row r="22" spans="2:7">
      <c r="F22" s="24" t="s">
        <v>74</v>
      </c>
      <c r="G22" s="25">
        <f>G4-G20</f>
        <v>-1.5</v>
      </c>
    </row>
    <row r="24" spans="2:7">
      <c r="F24" s="24" t="s">
        <v>75</v>
      </c>
      <c r="G24" s="25">
        <f>G10+G20</f>
        <v>10.5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1"/>
  <sheetViews>
    <sheetView zoomScale="130" zoomScaleNormal="130" workbookViewId="0">
      <selection activeCell="E18" sqref="E18"/>
    </sheetView>
  </sheetViews>
  <sheetFormatPr defaultRowHeight="13.8"/>
  <cols>
    <col min="6" max="6" width="19.5" customWidth="1"/>
    <col min="7" max="7" width="14.19921875" customWidth="1"/>
    <col min="9" max="9" width="3.19921875" customWidth="1"/>
    <col min="10" max="10" width="3" customWidth="1"/>
    <col min="11" max="11" width="3.59765625" customWidth="1"/>
    <col min="12" max="12" width="5.8984375" style="7" customWidth="1"/>
    <col min="13" max="13" width="3.3984375" customWidth="1"/>
    <col min="14" max="14" width="4.8984375" customWidth="1"/>
    <col min="15" max="15" width="6.69921875" customWidth="1"/>
    <col min="17" max="17" width="14.69921875" customWidth="1"/>
    <col min="18" max="18" width="13.3984375" customWidth="1"/>
  </cols>
  <sheetData>
    <row r="1" spans="1:18" ht="14.4" thickBot="1">
      <c r="A1" t="s">
        <v>33</v>
      </c>
    </row>
    <row r="2" spans="1:18" ht="14.4">
      <c r="A2">
        <v>14</v>
      </c>
      <c r="C2" s="24" t="s">
        <v>99</v>
      </c>
      <c r="D2" s="25">
        <f>MAX(A2:A31)-MIN(A2:A31)</f>
        <v>21</v>
      </c>
      <c r="F2" s="20" t="s">
        <v>33</v>
      </c>
      <c r="G2" s="20"/>
      <c r="I2" s="21" t="s">
        <v>45</v>
      </c>
      <c r="J2" s="21" t="s">
        <v>46</v>
      </c>
      <c r="K2" s="21" t="s">
        <v>47</v>
      </c>
      <c r="L2" s="21" t="s">
        <v>48</v>
      </c>
      <c r="M2" s="21" t="s">
        <v>17</v>
      </c>
      <c r="N2" s="21" t="s">
        <v>49</v>
      </c>
      <c r="O2" t="s">
        <v>49</v>
      </c>
      <c r="Q2" s="46" t="s">
        <v>33</v>
      </c>
      <c r="R2" s="46"/>
    </row>
    <row r="3" spans="1:18">
      <c r="A3">
        <v>15</v>
      </c>
      <c r="I3" s="19">
        <v>0</v>
      </c>
      <c r="J3" s="19">
        <v>5</v>
      </c>
      <c r="K3" s="19">
        <v>10</v>
      </c>
      <c r="L3" s="22" t="str">
        <f>"("&amp;J3&amp;"-"&amp;K3&amp;"]"</f>
        <v>(5-10]</v>
      </c>
      <c r="M3" s="19">
        <f t="array" ref="M3:M9">FREQUENCY(A2:A31,K3:K9)</f>
        <v>0</v>
      </c>
      <c r="N3" s="53">
        <f>M3/$M$11</f>
        <v>0</v>
      </c>
      <c r="O3" s="52">
        <v>0</v>
      </c>
    </row>
    <row r="4" spans="1:18">
      <c r="A4">
        <v>25</v>
      </c>
      <c r="F4" t="s">
        <v>34</v>
      </c>
      <c r="G4">
        <v>21.933333333333334</v>
      </c>
      <c r="I4" s="19">
        <v>1</v>
      </c>
      <c r="J4" s="19">
        <v>10</v>
      </c>
      <c r="K4" s="19">
        <v>15</v>
      </c>
      <c r="L4" s="22" t="str">
        <f t="shared" ref="L4:L9" si="0">"("&amp;J4&amp;"-"&amp;K4&amp;"]"</f>
        <v>(10-15]</v>
      </c>
      <c r="M4" s="19">
        <v>6</v>
      </c>
      <c r="N4" s="53">
        <f t="shared" ref="N4:N9" si="1">M4/$M$11</f>
        <v>0.2</v>
      </c>
      <c r="O4" s="52">
        <v>0.2</v>
      </c>
      <c r="Q4" t="s">
        <v>77</v>
      </c>
      <c r="R4">
        <v>21.933333333333334</v>
      </c>
    </row>
    <row r="5" spans="1:18">
      <c r="A5">
        <v>33</v>
      </c>
      <c r="F5" t="s">
        <v>35</v>
      </c>
      <c r="G5">
        <v>1.0816476717599659</v>
      </c>
      <c r="I5" s="19">
        <v>2</v>
      </c>
      <c r="J5" s="19">
        <v>15</v>
      </c>
      <c r="K5" s="19">
        <v>20</v>
      </c>
      <c r="L5" s="22" t="str">
        <f t="shared" si="0"/>
        <v>(15-20]</v>
      </c>
      <c r="M5" s="19">
        <v>7</v>
      </c>
      <c r="N5" s="53">
        <f t="shared" si="1"/>
        <v>0.23333333333333334</v>
      </c>
      <c r="O5" s="52">
        <v>0.23333333333333334</v>
      </c>
      <c r="Q5" t="s">
        <v>78</v>
      </c>
      <c r="R5">
        <v>1.0816476717599659</v>
      </c>
    </row>
    <row r="6" spans="1:18">
      <c r="A6">
        <v>20</v>
      </c>
      <c r="F6" t="s">
        <v>36</v>
      </c>
      <c r="G6">
        <v>21.5</v>
      </c>
      <c r="I6" s="19">
        <v>3</v>
      </c>
      <c r="J6" s="19">
        <v>20</v>
      </c>
      <c r="K6" s="19">
        <v>25</v>
      </c>
      <c r="L6" s="22" t="str">
        <f t="shared" si="0"/>
        <v>(20-25]</v>
      </c>
      <c r="M6" s="19">
        <v>9</v>
      </c>
      <c r="N6" s="53">
        <f t="shared" si="1"/>
        <v>0.3</v>
      </c>
      <c r="O6" s="52">
        <v>0.3</v>
      </c>
      <c r="Q6" t="s">
        <v>79</v>
      </c>
      <c r="R6">
        <v>21.5</v>
      </c>
    </row>
    <row r="7" spans="1:18">
      <c r="A7">
        <v>24</v>
      </c>
      <c r="F7" t="s">
        <v>50</v>
      </c>
      <c r="G7">
        <v>15</v>
      </c>
      <c r="I7" s="19">
        <v>4</v>
      </c>
      <c r="J7" s="19">
        <v>25</v>
      </c>
      <c r="K7" s="19">
        <v>30</v>
      </c>
      <c r="L7" s="22" t="str">
        <f t="shared" si="0"/>
        <v>(25-30]</v>
      </c>
      <c r="M7" s="19">
        <v>6</v>
      </c>
      <c r="N7" s="53">
        <f t="shared" si="1"/>
        <v>0.2</v>
      </c>
      <c r="O7" s="52">
        <v>0.2</v>
      </c>
      <c r="Q7" t="s">
        <v>80</v>
      </c>
      <c r="R7">
        <v>15</v>
      </c>
    </row>
    <row r="8" spans="1:18">
      <c r="A8">
        <v>15</v>
      </c>
      <c r="F8" t="s">
        <v>37</v>
      </c>
      <c r="G8">
        <v>5.9244282909587698</v>
      </c>
      <c r="I8" s="19">
        <v>5</v>
      </c>
      <c r="J8" s="19">
        <v>30</v>
      </c>
      <c r="K8" s="19">
        <v>35</v>
      </c>
      <c r="L8" s="22" t="str">
        <f t="shared" si="0"/>
        <v>(30-35]</v>
      </c>
      <c r="M8" s="19">
        <v>2</v>
      </c>
      <c r="N8" s="53">
        <f t="shared" si="1"/>
        <v>6.6666666666666666E-2</v>
      </c>
      <c r="O8" s="52">
        <v>6.6666666666666666E-2</v>
      </c>
      <c r="Q8" t="s">
        <v>81</v>
      </c>
      <c r="R8">
        <v>5.9244282909587698</v>
      </c>
    </row>
    <row r="9" spans="1:18">
      <c r="A9">
        <v>20</v>
      </c>
      <c r="F9" t="s">
        <v>38</v>
      </c>
      <c r="G9">
        <v>35.09885057471265</v>
      </c>
      <c r="I9" s="19">
        <v>6</v>
      </c>
      <c r="J9" s="19">
        <v>35</v>
      </c>
      <c r="K9" s="19">
        <v>40</v>
      </c>
      <c r="L9" s="22" t="str">
        <f t="shared" si="0"/>
        <v>(35-40]</v>
      </c>
      <c r="M9" s="19">
        <v>0</v>
      </c>
      <c r="N9" s="53">
        <f t="shared" si="1"/>
        <v>0</v>
      </c>
      <c r="O9" s="52">
        <v>0</v>
      </c>
      <c r="Q9" t="s">
        <v>82</v>
      </c>
      <c r="R9">
        <v>35.09885057471265</v>
      </c>
    </row>
    <row r="10" spans="1:18">
      <c r="A10">
        <v>28</v>
      </c>
      <c r="F10" t="s">
        <v>39</v>
      </c>
      <c r="G10">
        <v>-0.87029336125456602</v>
      </c>
      <c r="Q10" t="s">
        <v>83</v>
      </c>
      <c r="R10">
        <v>-0.87029336125456602</v>
      </c>
    </row>
    <row r="11" spans="1:18">
      <c r="A11">
        <v>24</v>
      </c>
      <c r="F11" t="s">
        <v>40</v>
      </c>
      <c r="G11">
        <v>9.5514824537332566E-2</v>
      </c>
      <c r="L11" s="7" t="s">
        <v>51</v>
      </c>
      <c r="M11">
        <f>SUM(M3:M9)</f>
        <v>30</v>
      </c>
      <c r="Q11" t="s">
        <v>84</v>
      </c>
      <c r="R11">
        <v>9.5514824537332566E-2</v>
      </c>
    </row>
    <row r="12" spans="1:18">
      <c r="A12">
        <v>25</v>
      </c>
      <c r="F12" t="s">
        <v>52</v>
      </c>
      <c r="G12">
        <v>21</v>
      </c>
      <c r="Q12" t="s">
        <v>85</v>
      </c>
      <c r="R12">
        <v>21</v>
      </c>
    </row>
    <row r="13" spans="1:18">
      <c r="A13">
        <v>12</v>
      </c>
      <c r="F13" t="s">
        <v>41</v>
      </c>
      <c r="G13">
        <v>12</v>
      </c>
      <c r="Q13" t="s">
        <v>41</v>
      </c>
      <c r="R13">
        <v>12</v>
      </c>
    </row>
    <row r="14" spans="1:18">
      <c r="A14">
        <v>21</v>
      </c>
      <c r="F14" t="s">
        <v>42</v>
      </c>
      <c r="G14">
        <v>33</v>
      </c>
      <c r="Q14" t="s">
        <v>86</v>
      </c>
      <c r="R14">
        <v>33</v>
      </c>
    </row>
    <row r="15" spans="1:18">
      <c r="A15">
        <v>28</v>
      </c>
      <c r="F15" t="s">
        <v>43</v>
      </c>
      <c r="G15">
        <v>658</v>
      </c>
      <c r="Q15" t="s">
        <v>87</v>
      </c>
      <c r="R15">
        <v>658</v>
      </c>
    </row>
    <row r="16" spans="1:18" ht="14.4" thickBot="1">
      <c r="A16">
        <v>30</v>
      </c>
      <c r="F16" s="23" t="s">
        <v>53</v>
      </c>
      <c r="G16" s="23">
        <v>30</v>
      </c>
      <c r="Q16" s="23" t="s">
        <v>88</v>
      </c>
      <c r="R16" s="23">
        <v>30</v>
      </c>
    </row>
    <row r="17" spans="1:5">
      <c r="A17">
        <v>12</v>
      </c>
    </row>
    <row r="18" spans="1:5">
      <c r="A18">
        <v>29</v>
      </c>
      <c r="D18" s="24" t="s">
        <v>54</v>
      </c>
      <c r="E18" s="25">
        <f>_xlfn.CEILING.MATH(D2/E19)</f>
        <v>5</v>
      </c>
    </row>
    <row r="19" spans="1:5">
      <c r="A19">
        <v>15</v>
      </c>
      <c r="D19" s="24" t="s">
        <v>55</v>
      </c>
      <c r="E19" s="25">
        <f>_xlfn.FLOOR.MATH(SQRT(G16))</f>
        <v>5</v>
      </c>
    </row>
    <row r="20" spans="1:5">
      <c r="A20">
        <v>22</v>
      </c>
    </row>
    <row r="21" spans="1:5">
      <c r="A21">
        <v>24</v>
      </c>
    </row>
    <row r="22" spans="1:5">
      <c r="A22">
        <v>18</v>
      </c>
    </row>
    <row r="23" spans="1:5">
      <c r="A23">
        <v>30</v>
      </c>
    </row>
    <row r="24" spans="1:5">
      <c r="A24">
        <v>20</v>
      </c>
    </row>
    <row r="25" spans="1:5">
      <c r="A25">
        <v>26</v>
      </c>
    </row>
    <row r="26" spans="1:5">
      <c r="A26">
        <v>18</v>
      </c>
    </row>
    <row r="27" spans="1:5">
      <c r="A27">
        <v>19</v>
      </c>
    </row>
    <row r="28" spans="1:5">
      <c r="A28">
        <v>22</v>
      </c>
    </row>
    <row r="29" spans="1:5">
      <c r="A29">
        <v>32</v>
      </c>
    </row>
    <row r="30" spans="1:5">
      <c r="A30">
        <v>16</v>
      </c>
    </row>
    <row r="31" spans="1:5">
      <c r="A31">
        <v>21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M28"/>
  <sheetViews>
    <sheetView zoomScale="120" zoomScaleNormal="120" workbookViewId="0">
      <selection activeCell="G37" sqref="G37"/>
    </sheetView>
  </sheetViews>
  <sheetFormatPr defaultRowHeight="13.8"/>
  <cols>
    <col min="2" max="2" width="4.8984375" customWidth="1"/>
    <col min="3" max="3" width="5.69921875" customWidth="1"/>
    <col min="4" max="4" width="5" customWidth="1"/>
    <col min="5" max="5" width="7.09765625" customWidth="1"/>
    <col min="7" max="7" width="6.3984375" customWidth="1"/>
    <col min="9" max="9" width="10.19921875" customWidth="1"/>
  </cols>
  <sheetData>
    <row r="1" spans="2:13">
      <c r="K1" s="7"/>
      <c r="L1" s="7"/>
      <c r="M1" s="7"/>
    </row>
    <row r="2" spans="2:13" ht="14.4" thickBot="1">
      <c r="K2" s="7"/>
      <c r="L2" s="7"/>
      <c r="M2" s="7"/>
    </row>
    <row r="3" spans="2:13" ht="16.8" thickBot="1">
      <c r="B3" s="9" t="s">
        <v>15</v>
      </c>
      <c r="C3" s="54" t="s">
        <v>16</v>
      </c>
      <c r="D3" s="55"/>
      <c r="E3" s="56"/>
      <c r="F3" s="26" t="s">
        <v>17</v>
      </c>
      <c r="G3" s="29" t="s">
        <v>56</v>
      </c>
      <c r="H3" s="29" t="s">
        <v>57</v>
      </c>
      <c r="I3" s="29" t="s">
        <v>58</v>
      </c>
      <c r="K3" s="29" t="s">
        <v>89</v>
      </c>
      <c r="L3" s="22" t="s">
        <v>90</v>
      </c>
      <c r="M3" s="22" t="s">
        <v>90</v>
      </c>
    </row>
    <row r="4" spans="2:13" ht="16.2" thickBot="1">
      <c r="B4" s="11">
        <v>1</v>
      </c>
      <c r="C4" s="49">
        <v>0</v>
      </c>
      <c r="D4" s="12" t="s">
        <v>18</v>
      </c>
      <c r="E4" s="50">
        <v>2</v>
      </c>
      <c r="F4" s="12">
        <v>10</v>
      </c>
      <c r="G4" s="22">
        <f>(C4+E4)/2</f>
        <v>1</v>
      </c>
      <c r="H4" s="19">
        <f>F4*G4</f>
        <v>10</v>
      </c>
      <c r="I4" s="19">
        <f>G4*H4</f>
        <v>10</v>
      </c>
      <c r="K4" s="22" t="str">
        <f>"("&amp;C4&amp;"-"&amp;E4&amp;"]"</f>
        <v>(0-2]</v>
      </c>
      <c r="L4" s="22">
        <f>F4/$F$8</f>
        <v>0.1</v>
      </c>
      <c r="M4" s="47">
        <v>0.1</v>
      </c>
    </row>
    <row r="5" spans="2:13" ht="16.2" thickBot="1">
      <c r="B5" s="11">
        <v>2</v>
      </c>
      <c r="C5" s="49">
        <v>2</v>
      </c>
      <c r="D5" s="12" t="s">
        <v>18</v>
      </c>
      <c r="E5" s="50">
        <v>4</v>
      </c>
      <c r="F5" s="12">
        <v>30</v>
      </c>
      <c r="G5" s="22">
        <f t="shared" ref="G5:G7" si="0">(C5+E5)/2</f>
        <v>3</v>
      </c>
      <c r="H5" s="19">
        <f t="shared" ref="H5:H7" si="1">F5*G5</f>
        <v>90</v>
      </c>
      <c r="I5" s="19">
        <f t="shared" ref="I5:I7" si="2">G5*H5</f>
        <v>270</v>
      </c>
      <c r="K5" s="22" t="str">
        <f t="shared" ref="K5:K7" si="3">"("&amp;C5&amp;"-"&amp;E5&amp;"]"</f>
        <v>(2-4]</v>
      </c>
      <c r="L5" s="22">
        <f t="shared" ref="L5:L7" si="4">F5/$F$8</f>
        <v>0.3</v>
      </c>
      <c r="M5" s="47">
        <v>0.3</v>
      </c>
    </row>
    <row r="6" spans="2:13" ht="16.2" thickBot="1">
      <c r="B6" s="11">
        <v>3</v>
      </c>
      <c r="C6" s="49">
        <v>4</v>
      </c>
      <c r="D6" s="12" t="s">
        <v>18</v>
      </c>
      <c r="E6" s="50">
        <v>6</v>
      </c>
      <c r="F6" s="12">
        <v>40</v>
      </c>
      <c r="G6" s="22">
        <f t="shared" si="0"/>
        <v>5</v>
      </c>
      <c r="H6" s="19">
        <f t="shared" si="1"/>
        <v>200</v>
      </c>
      <c r="I6" s="19">
        <f t="shared" si="2"/>
        <v>1000</v>
      </c>
      <c r="K6" s="22" t="str">
        <f t="shared" si="3"/>
        <v>(4-6]</v>
      </c>
      <c r="L6" s="22">
        <f t="shared" si="4"/>
        <v>0.4</v>
      </c>
      <c r="M6" s="47">
        <v>0.4</v>
      </c>
    </row>
    <row r="7" spans="2:13" ht="16.2" thickBot="1">
      <c r="B7" s="11">
        <v>4</v>
      </c>
      <c r="C7" s="49">
        <v>6</v>
      </c>
      <c r="D7" s="12" t="s">
        <v>18</v>
      </c>
      <c r="E7" s="50">
        <v>8</v>
      </c>
      <c r="F7" s="12">
        <v>20</v>
      </c>
      <c r="G7" s="22">
        <f t="shared" si="0"/>
        <v>7</v>
      </c>
      <c r="H7" s="19">
        <f t="shared" si="1"/>
        <v>140</v>
      </c>
      <c r="I7" s="19">
        <f t="shared" si="2"/>
        <v>980</v>
      </c>
      <c r="K7" s="22" t="str">
        <f t="shared" si="3"/>
        <v>(6-8]</v>
      </c>
      <c r="L7" s="22">
        <f t="shared" si="4"/>
        <v>0.2</v>
      </c>
      <c r="M7" s="47">
        <v>0.2</v>
      </c>
    </row>
    <row r="8" spans="2:13" ht="16.2" thickBot="1">
      <c r="B8" s="14"/>
      <c r="C8" s="55" t="s">
        <v>19</v>
      </c>
      <c r="D8" s="55"/>
      <c r="E8" s="56"/>
      <c r="F8" s="27">
        <v>100</v>
      </c>
      <c r="G8" s="19"/>
      <c r="H8" s="28">
        <f>SUM(H4:H7)</f>
        <v>440</v>
      </c>
      <c r="I8" s="28">
        <f>SUM(I4:I7)</f>
        <v>2260</v>
      </c>
    </row>
    <row r="12" spans="2:13">
      <c r="D12" s="24" t="s">
        <v>59</v>
      </c>
      <c r="E12" s="25">
        <f>H8/F8</f>
        <v>4.4000000000000004</v>
      </c>
    </row>
    <row r="13" spans="2:13">
      <c r="D13" s="24"/>
      <c r="E13" s="25"/>
    </row>
    <row r="14" spans="2:13">
      <c r="D14" s="24" t="s">
        <v>60</v>
      </c>
      <c r="E14" s="30">
        <f>(I8-F8*E12^2)/(F8-1)</f>
        <v>3.2727272727272703</v>
      </c>
    </row>
    <row r="15" spans="2:13">
      <c r="D15" s="24"/>
      <c r="E15" s="30"/>
    </row>
    <row r="16" spans="2:13">
      <c r="D16" s="24" t="s">
        <v>61</v>
      </c>
      <c r="E16" s="30">
        <f>E14^0.5</f>
        <v>1.8090680674665811</v>
      </c>
    </row>
    <row r="17" spans="4:6">
      <c r="D17" s="24"/>
      <c r="E17" s="25"/>
    </row>
    <row r="18" spans="4:6">
      <c r="D18" s="24" t="s">
        <v>62</v>
      </c>
      <c r="E18" s="25">
        <f>C6+((F8/2-SUM(F4:F5))/F6)*(E6-C6)</f>
        <v>4.5</v>
      </c>
    </row>
    <row r="19" spans="4:6">
      <c r="D19" s="24"/>
      <c r="E19" s="25"/>
    </row>
    <row r="20" spans="4:6">
      <c r="D20" s="24" t="s">
        <v>63</v>
      </c>
      <c r="E20" s="30">
        <f>C6+(F6-F5)/((F6-F5)+(F6-F7))*(E6-C6)</f>
        <v>4.666666666666667</v>
      </c>
    </row>
    <row r="22" spans="4:6">
      <c r="D22" s="24" t="s">
        <v>91</v>
      </c>
      <c r="E22" s="48">
        <f>M6+M7</f>
        <v>0.60000000000000009</v>
      </c>
    </row>
    <row r="27" spans="4:6">
      <c r="F27">
        <f>SUMPRODUCT(F4:F7,G4:G7)</f>
        <v>440</v>
      </c>
    </row>
    <row r="28" spans="4:6">
      <c r="F28">
        <f>SUMPRODUCT(G4:G7,H4:H7)</f>
        <v>2260</v>
      </c>
    </row>
  </sheetData>
  <mergeCells count="2">
    <mergeCell ref="C3:E3"/>
    <mergeCell ref="C8:E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Zad1</vt:lpstr>
      <vt:lpstr>Zad2</vt:lpstr>
      <vt:lpstr>Zad3</vt:lpstr>
      <vt:lpstr>Zad4</vt:lpstr>
      <vt:lpstr>Zad1_r</vt:lpstr>
      <vt:lpstr>Zad2_r</vt:lpstr>
      <vt:lpstr>Zad2_ra</vt:lpstr>
      <vt:lpstr>Zad3_r</vt:lpstr>
      <vt:lpstr>Zad4_r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asier</cp:lastModifiedBy>
  <dcterms:created xsi:type="dcterms:W3CDTF">2018-03-23T18:47:14Z</dcterms:created>
  <dcterms:modified xsi:type="dcterms:W3CDTF">2023-02-21T13:08:11Z</dcterms:modified>
</cp:coreProperties>
</file>