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51270" windowHeight="18120" activeTab="3"/>
  </bookViews>
  <sheets>
    <sheet name="zad1" sheetId="1" r:id="rId1"/>
    <sheet name="zad2" sheetId="2" r:id="rId2"/>
    <sheet name="zad3" sheetId="3" r:id="rId3"/>
    <sheet name="zad4" sheetId="4" r:id="rId4"/>
  </sheets>
  <calcPr calcId="125725"/>
</workbook>
</file>

<file path=xl/calcChain.xml><?xml version="1.0" encoding="utf-8"?>
<calcChain xmlns="http://schemas.openxmlformats.org/spreadsheetml/2006/main">
  <c r="R34" i="4"/>
  <c r="Q30"/>
  <c r="Q29"/>
  <c r="X28"/>
  <c r="V28"/>
  <c r="V27"/>
  <c r="W19"/>
  <c r="W18"/>
  <c r="Q25"/>
  <c r="T24"/>
  <c r="T19"/>
  <c r="T18"/>
  <c r="T23"/>
  <c r="R26" i="3"/>
  <c r="T23" s="1"/>
  <c r="R25"/>
  <c r="T22" s="1"/>
  <c r="Q27" i="2"/>
  <c r="Q26"/>
  <c r="Q21"/>
  <c r="M24" i="1"/>
  <c r="N15"/>
  <c r="M20" s="1"/>
  <c r="Q23" i="3" l="1"/>
  <c r="Y22"/>
  <c r="Z22"/>
  <c r="R22"/>
  <c r="Q22"/>
  <c r="U22"/>
  <c r="U23"/>
  <c r="V22"/>
  <c r="Y23"/>
  <c r="R23"/>
  <c r="S23"/>
  <c r="Z23"/>
  <c r="V23"/>
  <c r="AA22"/>
  <c r="W22"/>
  <c r="S22"/>
  <c r="AA23"/>
  <c r="W23"/>
  <c r="AB22"/>
  <c r="X22"/>
  <c r="AB23"/>
  <c r="X23"/>
  <c r="R27" l="1"/>
  <c r="R28"/>
  <c r="T31" l="1"/>
  <c r="S32" s="1"/>
  <c r="N38" s="1"/>
  <c r="N37" l="1"/>
</calcChain>
</file>

<file path=xl/sharedStrings.xml><?xml version="1.0" encoding="utf-8"?>
<sst xmlns="http://schemas.openxmlformats.org/spreadsheetml/2006/main" count="99" uniqueCount="75">
  <si>
    <t>H1</t>
  </si>
  <si>
    <t>H0</t>
  </si>
  <si>
    <t>p &lt;</t>
  </si>
  <si>
    <t xml:space="preserve">p^ = </t>
  </si>
  <si>
    <t>a =</t>
  </si>
  <si>
    <t>p =</t>
  </si>
  <si>
    <t xml:space="preserve">z = </t>
  </si>
  <si>
    <t>p^-p0 / sqrt ( (p0(1-p0)/n) )</t>
  </si>
  <si>
    <t>z =</t>
  </si>
  <si>
    <t xml:space="preserve">n = </t>
  </si>
  <si>
    <t xml:space="preserve">za = </t>
  </si>
  <si>
    <t>z &lt; za ?</t>
  </si>
  <si>
    <t>Na poziomie istotności 5% nie mamy podstaw do odrzucenia hipotezy zerowej. Oznacza to, że nie możemy stwierdzić, że wskaźnik palenia wśród dorosłych w Warszawie spadł poniżej 16%.</t>
  </si>
  <si>
    <t xml:space="preserve">u = </t>
  </si>
  <si>
    <t>u =/=</t>
  </si>
  <si>
    <t xml:space="preserve">a = </t>
  </si>
  <si>
    <t xml:space="preserve">t = </t>
  </si>
  <si>
    <t xml:space="preserve">x = </t>
  </si>
  <si>
    <t>(x-u0) / (s / sqrt(n))</t>
  </si>
  <si>
    <t xml:space="preserve">s = </t>
  </si>
  <si>
    <t xml:space="preserve">df = </t>
  </si>
  <si>
    <t>war. Kryt.</t>
  </si>
  <si>
    <t>t &lt; z ?</t>
  </si>
  <si>
    <t>t &lt; -z ?</t>
  </si>
  <si>
    <t>Na poziomie istotności 10%, istnieją wystarczające dowody, aby odrzucić hipotezę, że średnia masa monet wynosi 5,25 grama. Sugeruje to, że pochodzenie monet może nie być związane ze stanowiskiem archeologicznym.</t>
  </si>
  <si>
    <t>praca_s24512_zadanie_2</t>
  </si>
  <si>
    <t>praca_s24512_zadanie_1</t>
  </si>
  <si>
    <t>praca_s24512_zadanie_3</t>
  </si>
  <si>
    <t xml:space="preserve">u1 = </t>
  </si>
  <si>
    <t>u2</t>
  </si>
  <si>
    <t>u1 =/=</t>
  </si>
  <si>
    <t>Dyfuzja przez drobną glebę</t>
  </si>
  <si>
    <t xml:space="preserve">Dyfuzja przez grubą glebę </t>
  </si>
  <si>
    <t xml:space="preserve">x1 (średnia dla drobnej gleby) </t>
  </si>
  <si>
    <t xml:space="preserve">x2 (średnia dla grubej gleby) </t>
  </si>
  <si>
    <t>s1(odchylenie standardowe dla drobnej gleby)</t>
  </si>
  <si>
    <t>s2(odchylenie standardowe dla grubej gleby)</t>
  </si>
  <si>
    <t xml:space="preserve">x1 = </t>
  </si>
  <si>
    <t>x2 =</t>
  </si>
  <si>
    <t xml:space="preserve">s1 = </t>
  </si>
  <si>
    <t xml:space="preserve">s2 = </t>
  </si>
  <si>
    <t>(xi-x1)^2</t>
  </si>
  <si>
    <t>(xi-x2)^2</t>
  </si>
  <si>
    <t xml:space="preserve">sp = </t>
  </si>
  <si>
    <t>wspolne odchylenie</t>
  </si>
  <si>
    <t>statystyka t</t>
  </si>
  <si>
    <t>sqrt( ((n-1)/s1^2 + (n-1)s2^2) / 2n-2)</t>
  </si>
  <si>
    <t>=</t>
  </si>
  <si>
    <t>(x1-x2) / ( sp*sqrt(2/n))</t>
  </si>
  <si>
    <t>czy t &gt; z ?</t>
  </si>
  <si>
    <t>czy t &gt; -z ?</t>
  </si>
  <si>
    <t>Na poziomie istotności 1%, nie ma wystarczających dowodów, aby stwierdzić, że średnia szybkość dyfuzji CO2 różni się pomiędzy drobną a grubą glebą.</t>
  </si>
  <si>
    <t xml:space="preserve">ODP: </t>
  </si>
  <si>
    <t>ware. Kryt.</t>
  </si>
  <si>
    <t>praca_s24512_zadanie_4</t>
  </si>
  <si>
    <t xml:space="preserve">xa = </t>
  </si>
  <si>
    <t xml:space="preserve">xb = </t>
  </si>
  <si>
    <t xml:space="preserve">sa = </t>
  </si>
  <si>
    <t xml:space="preserve">sb = </t>
  </si>
  <si>
    <t xml:space="preserve">na = </t>
  </si>
  <si>
    <t xml:space="preserve">nb = </t>
  </si>
  <si>
    <t>sqrt(sa^2/na + sb^2/nb)</t>
  </si>
  <si>
    <t>(xa - xb)</t>
  </si>
  <si>
    <t xml:space="preserve">sb^2 = </t>
  </si>
  <si>
    <t xml:space="preserve">sa^2 = </t>
  </si>
  <si>
    <t>(sa^2/na + sb^2/nb)^2</t>
  </si>
  <si>
    <t>(sa^2/na)^2/na-1 + (sb^2/nb)^2/nb-1</t>
  </si>
  <si>
    <t>sb^2/nb =</t>
  </si>
  <si>
    <t xml:space="preserve">sa^2/na = </t>
  </si>
  <si>
    <t>+</t>
  </si>
  <si>
    <t xml:space="preserve">df ~ </t>
  </si>
  <si>
    <t xml:space="preserve">tk = </t>
  </si>
  <si>
    <t>czy |t| &gt; tk ?</t>
  </si>
  <si>
    <t>ODP:</t>
  </si>
  <si>
    <t>Na poziomie istotności 0,02, istnieją wystarczające dowody, aby stwierdzić, że średnia rezystancja drutu stalowego producenta A różni się od średniej rezystancji drutu producenta 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</si>
</sst>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2" borderId="0" xfId="0" applyFill="1" applyAlignment="1">
      <alignment horizontal="center" vertical="center"/>
    </xf>
    <xf numFmtId="0" fontId="0" fillId="11" borderId="0" xfId="0" applyFill="1"/>
    <xf numFmtId="0" fontId="1" fillId="13" borderId="0" xfId="0" applyFont="1" applyFill="1"/>
    <xf numFmtId="0" fontId="0" fillId="6" borderId="0" xfId="0" applyFill="1" applyAlignment="1">
      <alignment horizontal="center" vertical="top" wrapText="1"/>
    </xf>
    <xf numFmtId="0" fontId="0" fillId="8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4" borderId="0" xfId="0" applyFill="1"/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/>
    <xf numFmtId="0" fontId="0" fillId="9" borderId="0" xfId="0" applyFill="1" applyAlignment="1">
      <alignment horizontal="left" vertic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0:P29"/>
  <sheetViews>
    <sheetView workbookViewId="0">
      <selection activeCell="L11" sqref="L11"/>
    </sheetView>
  </sheetViews>
  <sheetFormatPr defaultRowHeight="15"/>
  <sheetData>
    <row r="10" spans="12:14">
      <c r="L10" s="1" t="s">
        <v>26</v>
      </c>
      <c r="M10" s="1"/>
      <c r="N10" s="1"/>
    </row>
    <row r="12" spans="12:14">
      <c r="L12" s="3" t="s">
        <v>1</v>
      </c>
      <c r="M12" s="3" t="s">
        <v>5</v>
      </c>
      <c r="N12" s="3">
        <v>0.16</v>
      </c>
    </row>
    <row r="13" spans="12:14">
      <c r="L13" s="3" t="s">
        <v>0</v>
      </c>
      <c r="M13" s="3" t="s">
        <v>2</v>
      </c>
      <c r="N13" s="3">
        <v>0.16</v>
      </c>
    </row>
    <row r="14" spans="12:14">
      <c r="L14" s="3"/>
      <c r="M14" s="3" t="s">
        <v>4</v>
      </c>
      <c r="N14" s="3">
        <v>0.05</v>
      </c>
    </row>
    <row r="15" spans="12:14">
      <c r="L15" s="3"/>
      <c r="M15" s="3" t="s">
        <v>3</v>
      </c>
      <c r="N15" s="3">
        <f>10/64</f>
        <v>0.15625</v>
      </c>
    </row>
    <row r="16" spans="12:14">
      <c r="L16" s="3"/>
      <c r="M16" s="3" t="s">
        <v>9</v>
      </c>
      <c r="N16" s="3">
        <v>64</v>
      </c>
    </row>
    <row r="18" spans="12:16">
      <c r="L18" s="2" t="s">
        <v>6</v>
      </c>
      <c r="M18" s="2" t="s">
        <v>7</v>
      </c>
      <c r="N18" s="2"/>
      <c r="O18" s="2"/>
    </row>
    <row r="19" spans="12:16">
      <c r="L19" s="2"/>
      <c r="M19" s="2"/>
      <c r="N19" s="2"/>
      <c r="O19" s="2"/>
    </row>
    <row r="20" spans="12:16">
      <c r="L20" s="2" t="s">
        <v>8</v>
      </c>
      <c r="M20" s="2">
        <f>(N15-N12)/SQRT(N12*(1-N12)/64)</f>
        <v>-8.1831708838497219E-2</v>
      </c>
      <c r="N20" s="2"/>
      <c r="O20" s="2"/>
    </row>
    <row r="22" spans="12:16">
      <c r="L22" s="4" t="s">
        <v>10</v>
      </c>
      <c r="M22" s="4">
        <v>-1.645</v>
      </c>
    </row>
    <row r="23" spans="12:16">
      <c r="L23" s="4"/>
      <c r="M23" s="4"/>
    </row>
    <row r="24" spans="12:16">
      <c r="L24" s="4" t="s">
        <v>11</v>
      </c>
      <c r="M24" s="4" t="b">
        <f>M20 &lt; M22</f>
        <v>0</v>
      </c>
    </row>
    <row r="26" spans="12:16" ht="15" customHeight="1">
      <c r="L26" s="12" t="s">
        <v>12</v>
      </c>
      <c r="M26" s="12"/>
      <c r="N26" s="12"/>
      <c r="O26" s="12"/>
      <c r="P26" s="12"/>
    </row>
    <row r="27" spans="12:16">
      <c r="L27" s="12"/>
      <c r="M27" s="12"/>
      <c r="N27" s="12"/>
      <c r="O27" s="12"/>
      <c r="P27" s="12"/>
    </row>
    <row r="28" spans="12:16">
      <c r="L28" s="12"/>
      <c r="M28" s="12"/>
      <c r="N28" s="12"/>
      <c r="O28" s="12"/>
      <c r="P28" s="12"/>
    </row>
    <row r="29" spans="12:16">
      <c r="L29" s="12"/>
      <c r="M29" s="12"/>
      <c r="N29" s="12"/>
      <c r="O29" s="12"/>
      <c r="P29" s="12"/>
    </row>
  </sheetData>
  <mergeCells count="1">
    <mergeCell ref="L26:P2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O11:T32"/>
  <sheetViews>
    <sheetView workbookViewId="0">
      <selection activeCell="O11" sqref="O11:Q14"/>
    </sheetView>
  </sheetViews>
  <sheetFormatPr defaultRowHeight="15"/>
  <sheetData>
    <row r="11" spans="15:17">
      <c r="O11" s="1" t="s">
        <v>25</v>
      </c>
      <c r="P11" s="1"/>
      <c r="Q11" s="1"/>
    </row>
    <row r="13" spans="15:17">
      <c r="O13" s="5" t="s">
        <v>1</v>
      </c>
      <c r="P13" s="5" t="s">
        <v>13</v>
      </c>
      <c r="Q13" s="5">
        <v>5.25</v>
      </c>
    </row>
    <row r="14" spans="15:17">
      <c r="O14" s="5" t="s">
        <v>0</v>
      </c>
      <c r="P14" s="5" t="s">
        <v>14</v>
      </c>
      <c r="Q14" s="5">
        <v>5.25</v>
      </c>
    </row>
    <row r="15" spans="15:17">
      <c r="O15" s="5"/>
      <c r="P15" s="5" t="s">
        <v>17</v>
      </c>
      <c r="Q15" s="5">
        <v>4.7300000000000004</v>
      </c>
    </row>
    <row r="16" spans="15:17">
      <c r="O16" s="5"/>
      <c r="P16" s="5" t="s">
        <v>15</v>
      </c>
      <c r="Q16" s="5">
        <v>0.1</v>
      </c>
    </row>
    <row r="17" spans="15:20">
      <c r="O17" s="5"/>
      <c r="P17" s="5" t="s">
        <v>19</v>
      </c>
      <c r="Q17" s="5">
        <v>0.18</v>
      </c>
    </row>
    <row r="18" spans="15:20">
      <c r="O18" s="5"/>
      <c r="P18" s="5" t="s">
        <v>9</v>
      </c>
      <c r="Q18" s="5">
        <v>16</v>
      </c>
    </row>
    <row r="20" spans="15:20">
      <c r="O20" s="4"/>
      <c r="P20" s="4" t="s">
        <v>16</v>
      </c>
      <c r="Q20" s="4" t="s">
        <v>18</v>
      </c>
      <c r="R20" s="4"/>
    </row>
    <row r="21" spans="15:20">
      <c r="O21" s="4"/>
      <c r="P21" s="4" t="s">
        <v>16</v>
      </c>
      <c r="Q21" s="4">
        <f>(Q15-Q13)/(Q17/SQRT(Q18))</f>
        <v>-11.555555555555546</v>
      </c>
      <c r="R21" s="4"/>
    </row>
    <row r="22" spans="15:20">
      <c r="O22" s="4"/>
      <c r="P22" s="4"/>
      <c r="Q22" s="4"/>
      <c r="R22" s="4"/>
    </row>
    <row r="23" spans="15:20">
      <c r="O23" s="4"/>
      <c r="P23" s="4" t="s">
        <v>20</v>
      </c>
      <c r="Q23" s="4">
        <v>15</v>
      </c>
      <c r="R23" s="4"/>
    </row>
    <row r="24" spans="15:20">
      <c r="O24" s="4" t="s">
        <v>21</v>
      </c>
      <c r="P24" s="4" t="s">
        <v>6</v>
      </c>
      <c r="Q24" s="4">
        <v>1.7529999999999999</v>
      </c>
      <c r="R24" s="4"/>
    </row>
    <row r="26" spans="15:20">
      <c r="P26" s="7" t="s">
        <v>22</v>
      </c>
      <c r="Q26" s="7" t="b">
        <f>Q21 &lt; Q24</f>
        <v>1</v>
      </c>
    </row>
    <row r="27" spans="15:20">
      <c r="P27" s="7" t="s">
        <v>23</v>
      </c>
      <c r="Q27" s="7" t="b">
        <f>Q21 &lt; Q24*(-1)</f>
        <v>1</v>
      </c>
    </row>
    <row r="29" spans="15:20">
      <c r="O29" s="13" t="s">
        <v>24</v>
      </c>
      <c r="P29" s="13"/>
      <c r="Q29" s="13"/>
      <c r="R29" s="13"/>
      <c r="S29" s="13"/>
      <c r="T29" s="13"/>
    </row>
    <row r="30" spans="15:20">
      <c r="O30" s="13"/>
      <c r="P30" s="13"/>
      <c r="Q30" s="13"/>
      <c r="R30" s="13"/>
      <c r="S30" s="13"/>
      <c r="T30" s="13"/>
    </row>
    <row r="31" spans="15:20">
      <c r="O31" s="13"/>
      <c r="P31" s="13"/>
      <c r="Q31" s="13"/>
      <c r="R31" s="13"/>
      <c r="S31" s="13"/>
      <c r="T31" s="13"/>
    </row>
    <row r="32" spans="15:20">
      <c r="O32" s="13"/>
      <c r="P32" s="13"/>
      <c r="Q32" s="13"/>
      <c r="R32" s="13"/>
      <c r="S32" s="13"/>
      <c r="T32" s="13"/>
    </row>
  </sheetData>
  <mergeCells count="1">
    <mergeCell ref="O29:T32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M11:AB40"/>
  <sheetViews>
    <sheetView workbookViewId="0">
      <selection activeCell="AH38" sqref="AH38"/>
    </sheetView>
  </sheetViews>
  <sheetFormatPr defaultRowHeight="15"/>
  <cols>
    <col min="17" max="17" width="16.7109375" customWidth="1"/>
  </cols>
  <sheetData>
    <row r="11" spans="13:15">
      <c r="M11" s="1" t="s">
        <v>27</v>
      </c>
      <c r="N11" s="1"/>
      <c r="O11" s="1"/>
    </row>
    <row r="13" spans="13:15">
      <c r="M13" s="5" t="s">
        <v>1</v>
      </c>
      <c r="N13" s="5" t="s">
        <v>28</v>
      </c>
      <c r="O13" s="5" t="s">
        <v>29</v>
      </c>
    </row>
    <row r="14" spans="13:15">
      <c r="M14" s="5" t="s">
        <v>0</v>
      </c>
      <c r="N14" s="5" t="s">
        <v>30</v>
      </c>
      <c r="O14" s="5" t="s">
        <v>29</v>
      </c>
    </row>
    <row r="15" spans="13:15">
      <c r="M15" s="5"/>
      <c r="N15" s="5" t="s">
        <v>15</v>
      </c>
      <c r="O15" s="5">
        <v>0.01</v>
      </c>
    </row>
    <row r="17" spans="13:28">
      <c r="M17" s="6" t="s">
        <v>31</v>
      </c>
      <c r="N17" s="6"/>
      <c r="O17" s="6"/>
      <c r="P17" s="6"/>
      <c r="Q17" s="6">
        <v>20</v>
      </c>
      <c r="R17" s="6">
        <v>31</v>
      </c>
      <c r="S17" s="6">
        <v>31</v>
      </c>
      <c r="T17" s="6">
        <v>23</v>
      </c>
      <c r="U17" s="6">
        <v>28</v>
      </c>
      <c r="V17" s="6">
        <v>23</v>
      </c>
      <c r="W17" s="6">
        <v>26</v>
      </c>
      <c r="X17" s="6">
        <v>27</v>
      </c>
      <c r="Y17" s="6">
        <v>26</v>
      </c>
      <c r="Z17" s="6">
        <v>17</v>
      </c>
      <c r="AA17" s="6">
        <v>17</v>
      </c>
      <c r="AB17" s="6">
        <v>25</v>
      </c>
    </row>
    <row r="18" spans="13:28">
      <c r="M18" s="6" t="s">
        <v>32</v>
      </c>
      <c r="N18" s="6"/>
      <c r="O18" s="6"/>
      <c r="P18" s="6"/>
      <c r="Q18" s="6">
        <v>19</v>
      </c>
      <c r="R18" s="6">
        <v>30</v>
      </c>
      <c r="S18" s="6">
        <v>32</v>
      </c>
      <c r="T18" s="6">
        <v>28</v>
      </c>
      <c r="U18" s="6">
        <v>15</v>
      </c>
      <c r="V18" s="6">
        <v>26</v>
      </c>
      <c r="W18" s="6">
        <v>35</v>
      </c>
      <c r="X18" s="6">
        <v>18</v>
      </c>
      <c r="Y18" s="6">
        <v>25</v>
      </c>
      <c r="Z18" s="6">
        <v>27</v>
      </c>
      <c r="AA18" s="6">
        <v>35</v>
      </c>
      <c r="AB18" s="6">
        <v>34</v>
      </c>
    </row>
    <row r="19" spans="13:28"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3:28">
      <c r="M20" s="6"/>
      <c r="N20" s="6"/>
      <c r="O20" s="6"/>
      <c r="P20" s="6" t="s">
        <v>9</v>
      </c>
      <c r="Q20" s="6">
        <v>12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3:28"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3:28">
      <c r="M22" s="6"/>
      <c r="N22" s="6"/>
      <c r="O22" s="6"/>
      <c r="P22" s="6" t="s">
        <v>41</v>
      </c>
      <c r="Q22" s="6">
        <f t="shared" ref="Q22:AB22" si="0">POWER(Q17-$R$25, 2)</f>
        <v>20.25</v>
      </c>
      <c r="R22" s="6">
        <f t="shared" si="0"/>
        <v>42.25</v>
      </c>
      <c r="S22" s="6">
        <f t="shared" si="0"/>
        <v>42.25</v>
      </c>
      <c r="T22" s="6">
        <f t="shared" si="0"/>
        <v>2.25</v>
      </c>
      <c r="U22" s="6">
        <f t="shared" si="0"/>
        <v>12.25</v>
      </c>
      <c r="V22" s="6">
        <f t="shared" si="0"/>
        <v>2.25</v>
      </c>
      <c r="W22" s="6">
        <f t="shared" si="0"/>
        <v>2.25</v>
      </c>
      <c r="X22" s="6">
        <f t="shared" si="0"/>
        <v>6.25</v>
      </c>
      <c r="Y22" s="6">
        <f t="shared" si="0"/>
        <v>2.25</v>
      </c>
      <c r="Z22" s="6">
        <f t="shared" si="0"/>
        <v>56.25</v>
      </c>
      <c r="AA22" s="6">
        <f t="shared" si="0"/>
        <v>56.25</v>
      </c>
      <c r="AB22" s="6">
        <f t="shared" si="0"/>
        <v>0.25</v>
      </c>
    </row>
    <row r="23" spans="13:28">
      <c r="M23" s="6"/>
      <c r="N23" s="6"/>
      <c r="O23" s="6"/>
      <c r="P23" s="6" t="s">
        <v>42</v>
      </c>
      <c r="Q23" s="6">
        <f t="shared" ref="Q23:AB23" si="1">POWER(Q18-$R$26, 2)</f>
        <v>64</v>
      </c>
      <c r="R23" s="6">
        <f t="shared" si="1"/>
        <v>9</v>
      </c>
      <c r="S23" s="6">
        <f t="shared" si="1"/>
        <v>25</v>
      </c>
      <c r="T23" s="6">
        <f t="shared" si="1"/>
        <v>1</v>
      </c>
      <c r="U23" s="6">
        <f t="shared" si="1"/>
        <v>144</v>
      </c>
      <c r="V23" s="6">
        <f t="shared" si="1"/>
        <v>1</v>
      </c>
      <c r="W23" s="6">
        <f t="shared" si="1"/>
        <v>64</v>
      </c>
      <c r="X23" s="6">
        <f t="shared" si="1"/>
        <v>81</v>
      </c>
      <c r="Y23" s="6">
        <f t="shared" si="1"/>
        <v>4</v>
      </c>
      <c r="Z23" s="6">
        <f t="shared" si="1"/>
        <v>0</v>
      </c>
      <c r="AA23" s="6">
        <f t="shared" si="1"/>
        <v>64</v>
      </c>
      <c r="AB23" s="6">
        <f t="shared" si="1"/>
        <v>49</v>
      </c>
    </row>
    <row r="25" spans="13:28">
      <c r="M25" s="8"/>
      <c r="N25" s="9" t="s">
        <v>33</v>
      </c>
      <c r="O25" s="9"/>
      <c r="P25" s="9"/>
      <c r="Q25" s="9" t="s">
        <v>37</v>
      </c>
      <c r="R25" s="9">
        <f>SUM(Q17:AB17)/12</f>
        <v>24.5</v>
      </c>
    </row>
    <row r="26" spans="13:28">
      <c r="M26" s="8"/>
      <c r="N26" s="9" t="s">
        <v>34</v>
      </c>
      <c r="O26" s="9"/>
      <c r="P26" s="9"/>
      <c r="Q26" s="9" t="s">
        <v>38</v>
      </c>
      <c r="R26" s="9">
        <f>SUM(Q18:AB18)/12</f>
        <v>27</v>
      </c>
    </row>
    <row r="27" spans="13:28" ht="32.25" customHeight="1">
      <c r="M27" s="8"/>
      <c r="N27" s="14" t="s">
        <v>35</v>
      </c>
      <c r="O27" s="14"/>
      <c r="P27" s="14"/>
      <c r="Q27" s="9" t="s">
        <v>39</v>
      </c>
      <c r="R27" s="9">
        <f>SQRT(SUM(Q22:AB22)/(Q20-1))</f>
        <v>4.7193990372426944</v>
      </c>
    </row>
    <row r="28" spans="13:28" ht="29.25" customHeight="1">
      <c r="M28" s="8"/>
      <c r="N28" s="14" t="s">
        <v>36</v>
      </c>
      <c r="O28" s="14"/>
      <c r="P28" s="14"/>
      <c r="Q28" s="9" t="s">
        <v>40</v>
      </c>
      <c r="R28" s="9">
        <f>SQRT(SUM(Q23:AB23)/(Q20-1))</f>
        <v>6.7823299831252681</v>
      </c>
    </row>
    <row r="31" spans="13:28">
      <c r="M31" s="10" t="s">
        <v>44</v>
      </c>
      <c r="N31" s="10"/>
      <c r="O31" s="10" t="s">
        <v>43</v>
      </c>
      <c r="P31" s="10" t="s">
        <v>46</v>
      </c>
      <c r="Q31" s="10"/>
      <c r="R31" s="10"/>
      <c r="S31" s="10" t="s">
        <v>47</v>
      </c>
      <c r="T31" s="10">
        <f>SQRT( ((Q20-1)*POWER(R27,2) + (Q20-1)*POWER(R28,2)) / (2*Q20-2) )</f>
        <v>5.8426332792982683</v>
      </c>
    </row>
    <row r="32" spans="13:28">
      <c r="M32" s="10" t="s">
        <v>45</v>
      </c>
      <c r="N32" s="10"/>
      <c r="O32" s="10" t="s">
        <v>16</v>
      </c>
      <c r="P32" s="10" t="s">
        <v>48</v>
      </c>
      <c r="Q32" s="10"/>
      <c r="R32" s="10" t="s">
        <v>47</v>
      </c>
      <c r="S32" s="10">
        <f>(R25-R26) / (T31 * SQRT(2/Q20))</f>
        <v>-1.04811034070128</v>
      </c>
      <c r="T32" s="10"/>
    </row>
    <row r="33" spans="13:27">
      <c r="M33" s="10"/>
      <c r="N33" s="10"/>
      <c r="O33" s="10"/>
      <c r="P33" s="10"/>
      <c r="Q33" s="10"/>
      <c r="R33" s="10"/>
      <c r="S33" s="10"/>
      <c r="T33" s="10"/>
    </row>
    <row r="34" spans="13:27">
      <c r="M34" s="10"/>
      <c r="N34" s="10"/>
      <c r="O34" s="10" t="s">
        <v>20</v>
      </c>
      <c r="P34" s="10">
        <v>22</v>
      </c>
      <c r="Q34" s="10"/>
      <c r="R34" s="10"/>
      <c r="S34" s="10"/>
      <c r="T34" s="10"/>
    </row>
    <row r="35" spans="13:27">
      <c r="M35" s="10" t="s">
        <v>53</v>
      </c>
      <c r="N35" s="10"/>
      <c r="O35" s="10" t="s">
        <v>6</v>
      </c>
      <c r="P35" s="10">
        <v>2.819</v>
      </c>
      <c r="Q35" s="10"/>
      <c r="R35" s="10"/>
      <c r="S35" s="10"/>
      <c r="T35" s="10"/>
    </row>
    <row r="37" spans="13:27">
      <c r="M37" s="11" t="s">
        <v>49</v>
      </c>
      <c r="N37" s="11" t="b">
        <f xml:space="preserve"> S32 &gt; P35</f>
        <v>0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3:27">
      <c r="M38" s="11" t="s">
        <v>50</v>
      </c>
      <c r="N38" s="11" t="b">
        <f xml:space="preserve"> S32 &gt; P35*(-1)</f>
        <v>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3:27"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3:27">
      <c r="M40" s="11" t="s">
        <v>52</v>
      </c>
      <c r="N40" s="11" t="s">
        <v>51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</sheetData>
  <mergeCells count="2">
    <mergeCell ref="N27:P27"/>
    <mergeCell ref="N28:P2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P10:X38"/>
  <sheetViews>
    <sheetView tabSelected="1" workbookViewId="0">
      <selection activeCell="AG35" sqref="AG35"/>
    </sheetView>
  </sheetViews>
  <sheetFormatPr defaultRowHeight="15"/>
  <cols>
    <col min="18" max="18" width="12.7109375" customWidth="1"/>
  </cols>
  <sheetData>
    <row r="10" spans="16:23">
      <c r="P10" s="1" t="s">
        <v>54</v>
      </c>
      <c r="Q10" s="1"/>
      <c r="R10" s="1"/>
    </row>
    <row r="12" spans="16:23">
      <c r="P12" s="5" t="s">
        <v>1</v>
      </c>
      <c r="Q12" s="5" t="s">
        <v>13</v>
      </c>
      <c r="R12" s="5">
        <v>5.25</v>
      </c>
    </row>
    <row r="13" spans="16:23">
      <c r="P13" s="5" t="s">
        <v>0</v>
      </c>
      <c r="Q13" s="5" t="s">
        <v>14</v>
      </c>
      <c r="R13" s="5">
        <v>5.25</v>
      </c>
    </row>
    <row r="16" spans="16:23">
      <c r="P16" s="15" t="s">
        <v>55</v>
      </c>
      <c r="Q16" s="15">
        <v>75.819999999999993</v>
      </c>
      <c r="R16" s="15"/>
      <c r="S16" s="15"/>
      <c r="T16" s="15"/>
      <c r="U16" s="15"/>
      <c r="V16" s="15"/>
      <c r="W16" s="15"/>
    </row>
    <row r="17" spans="16:24">
      <c r="P17" s="15" t="s">
        <v>56</v>
      </c>
      <c r="Q17" s="15">
        <v>78.739999999999995</v>
      </c>
      <c r="R17" s="15"/>
      <c r="S17" s="15"/>
      <c r="T17" s="15"/>
      <c r="U17" s="15"/>
      <c r="V17" s="15"/>
      <c r="W17" s="15"/>
    </row>
    <row r="18" spans="16:24">
      <c r="P18" s="15" t="s">
        <v>57</v>
      </c>
      <c r="Q18" s="15">
        <v>3</v>
      </c>
      <c r="R18" s="15"/>
      <c r="S18" s="15" t="s">
        <v>64</v>
      </c>
      <c r="T18" s="15">
        <f>Q18*Q18</f>
        <v>9</v>
      </c>
      <c r="U18" s="15"/>
      <c r="V18" s="15" t="s">
        <v>68</v>
      </c>
      <c r="W18" s="15">
        <f>T18/Q20</f>
        <v>0.25714285714285712</v>
      </c>
    </row>
    <row r="19" spans="16:24">
      <c r="P19" s="15" t="s">
        <v>58</v>
      </c>
      <c r="Q19" s="15">
        <v>4</v>
      </c>
      <c r="R19" s="15"/>
      <c r="S19" s="15" t="s">
        <v>63</v>
      </c>
      <c r="T19" s="15">
        <f>Q19*Q19</f>
        <v>16</v>
      </c>
      <c r="U19" s="15"/>
      <c r="V19" s="15" t="s">
        <v>67</v>
      </c>
      <c r="W19" s="15">
        <f>T19/Q21</f>
        <v>0.4</v>
      </c>
    </row>
    <row r="20" spans="16:24">
      <c r="P20" s="15" t="s">
        <v>59</v>
      </c>
      <c r="Q20" s="15">
        <v>35</v>
      </c>
      <c r="R20" s="15"/>
      <c r="S20" s="15"/>
      <c r="T20" s="15"/>
      <c r="U20" s="15"/>
      <c r="V20" s="15"/>
      <c r="W20" s="15"/>
    </row>
    <row r="21" spans="16:24">
      <c r="P21" s="15" t="s">
        <v>60</v>
      </c>
      <c r="Q21" s="15">
        <v>40</v>
      </c>
      <c r="R21" s="15"/>
      <c r="S21" s="15"/>
      <c r="T21" s="15"/>
      <c r="U21" s="15"/>
      <c r="V21" s="15"/>
      <c r="W21" s="15"/>
    </row>
    <row r="23" spans="16:24">
      <c r="P23" s="16" t="s">
        <v>16</v>
      </c>
      <c r="Q23" s="17" t="s">
        <v>62</v>
      </c>
      <c r="R23" s="17"/>
      <c r="S23" s="18" t="s">
        <v>47</v>
      </c>
      <c r="T23" s="19">
        <f>Q16-Q17</f>
        <v>-2.9200000000000017</v>
      </c>
    </row>
    <row r="24" spans="16:24">
      <c r="P24" s="16"/>
      <c r="Q24" s="18" t="s">
        <v>61</v>
      </c>
      <c r="R24" s="18"/>
      <c r="S24" s="18"/>
      <c r="T24" s="4">
        <f>SQRT(T18/Q20 + T19/Q21)</f>
        <v>0.81064348337777759</v>
      </c>
    </row>
    <row r="25" spans="16:24">
      <c r="P25" s="4" t="s">
        <v>16</v>
      </c>
      <c r="Q25" s="4">
        <f>T23/T24</f>
        <v>-3.6020766957047354</v>
      </c>
      <c r="R25" s="4"/>
      <c r="S25" s="4"/>
      <c r="T25" s="4"/>
    </row>
    <row r="27" spans="16:24">
      <c r="P27" s="20" t="s">
        <v>20</v>
      </c>
      <c r="Q27" s="21" t="s">
        <v>65</v>
      </c>
      <c r="R27" s="21"/>
      <c r="S27" s="21"/>
      <c r="T27" s="21"/>
      <c r="U27" s="22" t="s">
        <v>47</v>
      </c>
      <c r="V27" s="21">
        <f>POWER(W18+W19,2)</f>
        <v>0.43183673469387757</v>
      </c>
      <c r="W27" s="21"/>
      <c r="X27" s="21"/>
    </row>
    <row r="28" spans="16:24">
      <c r="P28" s="20"/>
      <c r="Q28" s="23" t="s">
        <v>66</v>
      </c>
      <c r="R28" s="23"/>
      <c r="S28" s="23"/>
      <c r="T28" s="23"/>
      <c r="U28" s="22"/>
      <c r="V28" s="24">
        <f>POWER(W18, 2)/(Q20-1)</f>
        <v>1.9447779111644655E-3</v>
      </c>
      <c r="W28" s="24" t="s">
        <v>69</v>
      </c>
      <c r="X28" s="24">
        <f>POWER(W19, 2) / (Q21-1)</f>
        <v>4.1025641025641034E-3</v>
      </c>
    </row>
    <row r="29" spans="16:24">
      <c r="P29" s="6" t="s">
        <v>20</v>
      </c>
      <c r="Q29" s="6">
        <f>V27/(V28+X28)</f>
        <v>71.409345413824681</v>
      </c>
      <c r="R29" s="6"/>
      <c r="S29" s="6"/>
      <c r="T29" s="6"/>
      <c r="U29" s="6"/>
      <c r="V29" s="6"/>
      <c r="W29" s="6"/>
      <c r="X29" s="6"/>
    </row>
    <row r="30" spans="16:24">
      <c r="P30" s="6" t="s">
        <v>70</v>
      </c>
      <c r="Q30" s="6">
        <f>ROUND(Q29,0)</f>
        <v>71</v>
      </c>
      <c r="R30" s="6"/>
      <c r="S30" s="6"/>
      <c r="T30" s="6"/>
      <c r="U30" s="6"/>
      <c r="V30" s="6"/>
      <c r="W30" s="6"/>
      <c r="X30" s="6"/>
    </row>
    <row r="32" spans="16:24">
      <c r="P32" s="25" t="s">
        <v>71</v>
      </c>
      <c r="Q32" s="25">
        <v>2.3809999999999998</v>
      </c>
      <c r="R32" s="25"/>
    </row>
    <row r="33" spans="16:21">
      <c r="P33" s="25"/>
      <c r="Q33" s="25"/>
      <c r="R33" s="25"/>
    </row>
    <row r="34" spans="16:21">
      <c r="P34" s="25" t="s">
        <v>72</v>
      </c>
      <c r="Q34" s="26"/>
      <c r="R34" s="25" t="b">
        <f>(-1 * Q25) &gt; Q32</f>
        <v>1</v>
      </c>
    </row>
    <row r="36" spans="16:21">
      <c r="P36" s="27" t="s">
        <v>73</v>
      </c>
      <c r="Q36" s="27" t="s">
        <v>74</v>
      </c>
      <c r="R36" s="27"/>
      <c r="S36" s="27"/>
      <c r="T36" s="27"/>
      <c r="U36" s="27"/>
    </row>
    <row r="37" spans="16:21">
      <c r="P37" s="27"/>
      <c r="Q37" s="27"/>
      <c r="R37" s="27"/>
      <c r="S37" s="27"/>
      <c r="T37" s="27"/>
      <c r="U37" s="27"/>
    </row>
    <row r="38" spans="16:21">
      <c r="P38" s="27"/>
      <c r="Q38" s="27"/>
      <c r="R38" s="27"/>
      <c r="S38" s="27"/>
      <c r="T38" s="27"/>
      <c r="U38" s="27"/>
    </row>
  </sheetData>
  <mergeCells count="11">
    <mergeCell ref="Q28:T28"/>
    <mergeCell ref="P27:P28"/>
    <mergeCell ref="V27:X27"/>
    <mergeCell ref="U27:U28"/>
    <mergeCell ref="Q36:U38"/>
    <mergeCell ref="P36:P38"/>
    <mergeCell ref="Q23:R23"/>
    <mergeCell ref="Q24:R24"/>
    <mergeCell ref="P23:P24"/>
    <mergeCell ref="S23:S24"/>
    <mergeCell ref="Q27:T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zad1</vt:lpstr>
      <vt:lpstr>zad2</vt:lpstr>
      <vt:lpstr>zad3</vt:lpstr>
      <vt:lpstr>zad4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2024-06-19T11:31:59Z</dcterms:modified>
</cp:coreProperties>
</file>