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Womps/Documents/U/SkyDrive/Australia Life/PhD year 2/Scoping Review/R-files/"/>
    </mc:Choice>
  </mc:AlternateContent>
  <xr:revisionPtr revIDLastSave="74" documentId="11_BB84F4D13E4DA44C8CA9123F0FFCA372E0E5285D" xr6:coauthVersionLast="36" xr6:coauthVersionMax="36" xr10:uidLastSave="{30CD6940-8BC6-F345-8356-3D1E733518A1}"/>
  <bookViews>
    <workbookView xWindow="28800" yWindow="-2780" windowWidth="38400" windowHeight="23540" tabRatio="500" activeTab="1" xr2:uid="{00000000-000D-0000-FFFF-FFFF00000000}"/>
  </bookViews>
  <sheets>
    <sheet name="Included" sheetId="13" r:id="rId1"/>
    <sheet name="Excluded" sheetId="4" r:id="rId2"/>
  </sheets>
  <definedNames>
    <definedName name="_xlnm._FilterDatabase" localSheetId="1" hidden="1">Excluded!$A$1:$AC$323</definedName>
    <definedName name="_xlnm._FilterDatabase" localSheetId="0" hidden="1">Included!$A$1:$K$259</definedName>
  </definedNames>
  <calcPr calcId="191029"/>
  <customWorkbookViews>
    <customWorkbookView name="Author and Top" guid="{794BF780-2AEE-3C49-8C01-90D338977869}" windowWidth="1920" windowHeight="88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59" i="13" l="1"/>
  <c r="G212" i="13"/>
  <c r="G233" i="13"/>
  <c r="G236" i="13"/>
  <c r="G244" i="13"/>
  <c r="G216" i="13"/>
  <c r="G258" i="13"/>
  <c r="G255" i="13"/>
  <c r="G250" i="13"/>
  <c r="G247" i="13"/>
  <c r="G243" i="13"/>
  <c r="G241" i="13"/>
  <c r="G240" i="13"/>
  <c r="G237" i="13"/>
  <c r="G232" i="13"/>
  <c r="E228" i="13"/>
  <c r="G226" i="13"/>
  <c r="G223" i="13"/>
  <c r="G222" i="13"/>
  <c r="G221" i="13"/>
  <c r="G220" i="13"/>
  <c r="G217" i="13"/>
  <c r="G213" i="13"/>
  <c r="G161" i="13"/>
  <c r="G167" i="13"/>
  <c r="G72" i="13"/>
  <c r="G207" i="13"/>
  <c r="G186" i="13"/>
  <c r="G170" i="13"/>
  <c r="G121" i="13"/>
  <c r="G133" i="13"/>
  <c r="G111" i="13"/>
  <c r="G3" i="13"/>
  <c r="G190" i="13"/>
  <c r="G138" i="13"/>
  <c r="G202" i="13"/>
  <c r="G92" i="13"/>
  <c r="G210" i="13"/>
  <c r="G209" i="13"/>
  <c r="G201" i="13"/>
  <c r="G200" i="13"/>
  <c r="G192" i="13"/>
  <c r="G191" i="13"/>
  <c r="G185" i="13"/>
  <c r="G179" i="13"/>
  <c r="G178" i="13"/>
  <c r="G176" i="13"/>
  <c r="G174" i="13"/>
  <c r="G171" i="13"/>
  <c r="G166" i="13"/>
  <c r="G165" i="13"/>
  <c r="G163" i="13"/>
  <c r="G158" i="13"/>
  <c r="G154" i="13"/>
  <c r="G153" i="13"/>
  <c r="G151" i="13"/>
  <c r="G143" i="13"/>
  <c r="G141" i="13"/>
  <c r="G134" i="13"/>
  <c r="G132" i="13"/>
  <c r="G130" i="13"/>
  <c r="G128" i="13"/>
  <c r="G126" i="13"/>
  <c r="G124" i="13"/>
  <c r="G122" i="13"/>
  <c r="G120" i="13"/>
  <c r="G112" i="13"/>
  <c r="G105" i="13"/>
  <c r="G103" i="13"/>
  <c r="G98" i="13"/>
  <c r="G99" i="13"/>
  <c r="G97" i="13"/>
  <c r="G95" i="13"/>
  <c r="G94" i="13"/>
  <c r="G88" i="13"/>
  <c r="G84" i="13"/>
  <c r="G83" i="13"/>
  <c r="G82" i="13"/>
  <c r="G79" i="13"/>
  <c r="G77" i="13"/>
  <c r="G74" i="13"/>
  <c r="G71" i="13"/>
  <c r="G70" i="13"/>
  <c r="G69" i="13"/>
  <c r="G68" i="13"/>
  <c r="G66" i="13"/>
  <c r="G65" i="13"/>
  <c r="G62" i="13"/>
  <c r="G57" i="13"/>
  <c r="G55" i="13"/>
  <c r="G54" i="13"/>
  <c r="G51" i="13"/>
  <c r="G41" i="13"/>
  <c r="G40" i="13"/>
  <c r="G35" i="13"/>
  <c r="G33" i="13"/>
  <c r="G32" i="13"/>
  <c r="G31" i="13"/>
  <c r="G29" i="13"/>
  <c r="G27" i="13"/>
  <c r="G26" i="13"/>
  <c r="G25" i="13"/>
  <c r="G24" i="13"/>
  <c r="G22" i="13"/>
  <c r="G21" i="13"/>
  <c r="G19" i="13"/>
  <c r="G17" i="13"/>
  <c r="G14" i="13"/>
  <c r="G12" i="13"/>
  <c r="G11" i="13"/>
  <c r="G6" i="13"/>
  <c r="G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1" authorId="0" shapeId="0" xr:uid="{00000000-0006-0000-0100-000004000000}">
      <text>
        <r>
          <rPr>
            <b/>
            <sz val="10"/>
            <color indexed="81"/>
            <rFont val="Calibri"/>
            <family val="2"/>
          </rPr>
          <t>Go back to all the papers using MMSE and see what they said they were evaluating with it</t>
        </r>
        <r>
          <rPr>
            <sz val="10"/>
            <color indexed="81"/>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Z1" authorId="0" shapeId="0" xr:uid="{00000000-0006-0000-0200-000006000000}">
      <text>
        <r>
          <rPr>
            <b/>
            <sz val="10"/>
            <color indexed="81"/>
            <rFont val="Calibri"/>
            <family val="2"/>
          </rPr>
          <t>How do we define this??</t>
        </r>
      </text>
    </comment>
  </commentList>
</comments>
</file>

<file path=xl/sharedStrings.xml><?xml version="1.0" encoding="utf-8"?>
<sst xmlns="http://schemas.openxmlformats.org/spreadsheetml/2006/main" count="3064" uniqueCount="1811">
  <si>
    <t>Author and Country</t>
  </si>
  <si>
    <t>Year</t>
  </si>
  <si>
    <t>Study type</t>
  </si>
  <si>
    <t>Evaluation context</t>
  </si>
  <si>
    <t>Title</t>
  </si>
  <si>
    <t>Stroke type</t>
  </si>
  <si>
    <t>Nys, G. M. S., et al. (Netherlands)</t>
  </si>
  <si>
    <t>Three stroke units from three hospitals in the Netherlands (baseline); and follow-up visits</t>
  </si>
  <si>
    <t>Domain-specific cognitive recovery after first-ever stroke: A follow-up study of 111 cases</t>
  </si>
  <si>
    <t>no</t>
  </si>
  <si>
    <t>yes</t>
  </si>
  <si>
    <t>The prognostic value of domain-specific cognitive abilities in acute first-ever stroke</t>
  </si>
  <si>
    <t>First-ever stroke (hemorrhagic or infarct)</t>
  </si>
  <si>
    <t>Rasquin, S. M., et al. (Netherlands)</t>
  </si>
  <si>
    <t>Outpatient clinic of University Hospital Maastricht (Jan 2000- Aug 2001) for baseline, and follow-up appointments</t>
  </si>
  <si>
    <t>Predictors of reversible mild cognitive impairment after stroke: a 2-year follow-up study</t>
  </si>
  <si>
    <t>Cognitive performance after first ever stroke related to progression of vascular brain damage: a 2 year follow up CT scan study</t>
  </si>
  <si>
    <t>Saxena et al. (Singapore)</t>
  </si>
  <si>
    <t>Cognitive impairment (AMT)</t>
  </si>
  <si>
    <t>Two rehab hospitals in Singapore (baseline); and residential place (own home, daycare centers, and nursing homes) at time of follow-up</t>
  </si>
  <si>
    <t>Is improvement in impaired cognition and depressive symptoms in post-stroke patients associated with recovery in activities of daily living?</t>
  </si>
  <si>
    <t>Seo &amp; Oh (South Korea)</t>
  </si>
  <si>
    <t>Neurologic intensive care department for admission. Cognition measured directly or over the phone for those discharged</t>
  </si>
  <si>
    <t>Newman et al. (USA)</t>
  </si>
  <si>
    <t>56 medical Centers in the USA, Canada, and Scotland (VISP trial).  Intervention with pharmaceuticals. Baseline was evaluated at admission; follow-up visits followed.</t>
  </si>
  <si>
    <t>Association of diabetes, homocysteine, and HDL with cognition and disability after stroke</t>
  </si>
  <si>
    <t>Inpatient Rehabilitation Unit at University Hospital and follow-up visits</t>
  </si>
  <si>
    <t>Recovery after stroke: cognition, ADL function and return to work</t>
  </si>
  <si>
    <t xml:space="preserve">Intervention context: 40 traditional physio and 40 activating physio. Evaluation completed in the neurological ward </t>
  </si>
  <si>
    <t>The effect of two physiotherapy approaches on physical and cognitive functions and independent coping at home in stroke rehabilitation. A preliminary follow-up study</t>
  </si>
  <si>
    <t>RCT at rehab hospital in Hong Kong comparing voluntary trunk rotation (TR), TR plus half-eye patching, and controls; assessed by blinded assessors at follow-up at subjects' homes or other residence (i.e. institution)</t>
  </si>
  <si>
    <t>The effect of voluntary trunk rotation and half-field eye-patching for patients with unilateral neglect in stroke: a randomized controlled trial</t>
  </si>
  <si>
    <t>First or second, ischemic or hemorrhagic stroke patients with unilateral neglect or inattention, right handed</t>
  </si>
  <si>
    <t>Patel, M. D., et al. (UK)</t>
  </si>
  <si>
    <t>Clinical determinants of long-term quality of life after stroke</t>
  </si>
  <si>
    <t>Glymour et al. (USA)</t>
  </si>
  <si>
    <t>Social ties and cognitive recovery after stroke: Does social integration promote cognitive resilience?</t>
  </si>
  <si>
    <t>Ischemic and Hemorrhagic</t>
  </si>
  <si>
    <t>Hyperglycemia and cognitive outcome after ischemic stroke</t>
  </si>
  <si>
    <t>Stroke unit of the neurological department of the Institute of Psychiatry and Neurology; follow-up visit at 12 months</t>
  </si>
  <si>
    <t>Frequency and prognostic value of cognitive disorders in stroke patients</t>
  </si>
  <si>
    <t>First-ever ischemic or hemorrhagic stroke</t>
  </si>
  <si>
    <t>Cognitive deficits associated with acquired amusia after stroke: a neuropsychological follow-up study</t>
  </si>
  <si>
    <t>Cederfeldt et al. (Sweden)</t>
  </si>
  <si>
    <t>Recovery in personal care related to cognitive impairment before and after stroke - a 1-year follow-up</t>
  </si>
  <si>
    <t>Bour, A., et al. (Netherlands)</t>
  </si>
  <si>
    <t>How predictive is the MMSE for cognitive performance after stroke?</t>
  </si>
  <si>
    <t>Natural history of attention deficits and their influence on functional recovery from acute stages to 6 months after stroke</t>
  </si>
  <si>
    <t>da Costa et al. (Brazil)</t>
  </si>
  <si>
    <t>Cognitive evolution by MMSE in poststroke patients</t>
  </si>
  <si>
    <t>Feasibility of a 6-Month Exercise and Recreation Program to Improve Executive Functioning and Memory in Individuals With Chronic Stroke</t>
  </si>
  <si>
    <t>Auditory and cognitive deficits associated with acquired amusia after stroke: a magnetoencephalography and neuropsychological follow-up study</t>
  </si>
  <si>
    <t>Ayerbe, L., et al. (UK)</t>
  </si>
  <si>
    <t>Natural History, Predictors, and Associations of Depression 5 Years After Stroke The South London Stroke Register</t>
  </si>
  <si>
    <t>Barret et al. (USA)</t>
  </si>
  <si>
    <t>Enhancing Recovery After Acute Ischemic Stroke with Donepezil as an Adjuvant Therapy to Standard Medical Care: Results of a Phase IIa Clinical Trial</t>
  </si>
  <si>
    <t>Changes in Cognitive Function over 3 Years after First-Ever Stroke and Predictors of Cognitive Impairment and Long-Term Cognitive Stability: The Erlangen Stroke Project</t>
  </si>
  <si>
    <t>Satisfaction with activity and participation and its relationships with body functions, activities, or environmental factors in stroke patients.</t>
  </si>
  <si>
    <t>Effect of Methylphenidate and/or Levodopa Combined with Physiotherapy on Mood and Cognition after Stroke: A Randomized, Double-Blind, Placebo-Controlled Trial</t>
  </si>
  <si>
    <t>Cognitive function and improvement of balance after stroke in elderly people: the Gothenburg Cognitive Stroke Study in the Elderly</t>
  </si>
  <si>
    <t>Randomized controlled trial of home rehabilitation for patients with ischemic stroke: impact upon disability and elderly depression</t>
  </si>
  <si>
    <t>Kang et al. (South Korea)</t>
  </si>
  <si>
    <t>White matter hyperintensities and functional outcomes at 2 weeks and 1 year after stroke</t>
  </si>
  <si>
    <t>Alvarez-Sabín, J., et al. (Spain)</t>
  </si>
  <si>
    <t>Long-term treatment with citicoline may improve poststroke vascular cognitive impairment</t>
  </si>
  <si>
    <t>Kauranen, T., et al. (Finland)</t>
  </si>
  <si>
    <t>The severity of cognitive deficits predicts return to work after a first-ever ischaemic stroke</t>
  </si>
  <si>
    <t>Dacosta-Aguayo et al. (Spain)</t>
  </si>
  <si>
    <t>Structural Integrity of the Contralesional Hemisphere Predicts Cognitive Impairment in Ischemic Stroke at Three Months</t>
  </si>
  <si>
    <t>El Hachioui et al. (Netherlands)</t>
  </si>
  <si>
    <t>Nonlinguistic cognitive impairment in poststroke aphasia: A prospective study</t>
  </si>
  <si>
    <t>The long-term outcomes of depression up to 10 years after stroke; the South London Stroke Register</t>
  </si>
  <si>
    <t>A comparative study of conventional physiotherapy versus robotic training combined with physiotherapy in patients with stroke</t>
  </si>
  <si>
    <t>Prophylaxis of stroke in patients with cerebral ischemia with depressive syndrome</t>
  </si>
  <si>
    <t>Park et al. (South Korea)</t>
  </si>
  <si>
    <t>Ghosal et al. (India)</t>
  </si>
  <si>
    <t>Correlates of Functional Outcome among Stroke Survivors in a Developing Country-A Prospective Community-based Study from India</t>
  </si>
  <si>
    <t>Richter, K. M., et al. (Germany)</t>
  </si>
  <si>
    <t>Recovery after brain damage: Is there any indication for generalization between different cognitive functions?</t>
  </si>
  <si>
    <t>Appelros</t>
  </si>
  <si>
    <t>Long-lasting effects of a new memory self-efficacy training for stroke patients: a randomized controlled trial</t>
  </si>
  <si>
    <t>Effect of simulator training on driving after stroke: a randomized controlled trial</t>
  </si>
  <si>
    <t>Cognitive impairment one year after ischemic stroke: Predictors and dynamics of significant determinants</t>
  </si>
  <si>
    <t>Long-Term Treatment with Citicoline Prevents Cognitive Decline and Predicts a Better Quality of Life after a First Ischemic Stroke</t>
  </si>
  <si>
    <t>Characteristics of mini-mental state examination 1 year after stroke</t>
  </si>
  <si>
    <t>Observational</t>
  </si>
  <si>
    <t>Aben et al. (Netherlands)</t>
  </si>
  <si>
    <t>Home environment</t>
  </si>
  <si>
    <t>Intervention</t>
  </si>
  <si>
    <t>Cognitive status (MMSE)</t>
  </si>
  <si>
    <t>Ischemic stroke</t>
  </si>
  <si>
    <t>Not specified</t>
  </si>
  <si>
    <t>Alexandrova et al. (Bulgaria)</t>
  </si>
  <si>
    <t>First ischemic stroke</t>
  </si>
  <si>
    <t>Comments</t>
  </si>
  <si>
    <t>Tests administered by two clinical neuropsychologists blinded to the patients' treatment. FU's evaluations completed by the same neuropsychologist in identical order of administration</t>
  </si>
  <si>
    <t>Alvarez-Sabin et al. (Spain)</t>
  </si>
  <si>
    <t>Rehabilitation hospital, administered by neuropsychologists and driving assessment experts</t>
  </si>
  <si>
    <t>Akinwuntan et al. (Belgium)</t>
  </si>
  <si>
    <t>Not longitudinal</t>
  </si>
  <si>
    <t>Vascular mild cognitive impairment is highly prevalent after lacunar stroke but does not increase over time: A 2-year follow-up study</t>
  </si>
  <si>
    <t>Rasquin et al (Netherlands)</t>
  </si>
  <si>
    <t>Post stroke urinary loss, incontinence and life satisfaction: When does post-stroke urinary loss become incontinence?</t>
  </si>
  <si>
    <t>Edwards et al.</t>
  </si>
  <si>
    <t>Mild cognitive impairment in symptomatic and asymptomatic cerebrovascular disease</t>
  </si>
  <si>
    <t>Weight change and lower body disability in older Mexican Americans</t>
  </si>
  <si>
    <t>Al Snih et al.</t>
  </si>
  <si>
    <t>Lacunar infarcts: Functional and cognitive outcomes at five years in relation to MRI findings</t>
  </si>
  <si>
    <t>Appelros et al.</t>
  </si>
  <si>
    <t>Depression among caregivers of stroke survivors</t>
  </si>
  <si>
    <t>Alcohol and cognitive performance: a longitudinal study of older Japanese Americans. The Kame Project</t>
  </si>
  <si>
    <t>Bond et al.</t>
  </si>
  <si>
    <t>Computed tomographic changes in lacunar syndromes</t>
  </si>
  <si>
    <t>De Reuck et al.</t>
  </si>
  <si>
    <t>Late multidisciplinary rehabilitation in young people after stroke</t>
  </si>
  <si>
    <t>Research fellow in rehabilitation medicine carried out the assessments at the Hospital.</t>
  </si>
  <si>
    <t>O'Connor et al. (Ireland)</t>
  </si>
  <si>
    <t>Berg et al.  (Finland)</t>
  </si>
  <si>
    <t>Appelros et al. (Sweden)</t>
  </si>
  <si>
    <t>Functional status and satisfaction with community participation in persons with stroke following medical rehabilitation</t>
  </si>
  <si>
    <t xml:space="preserve">Follow-up information collected by nurses trained in functional assessments and telephone data collection methods </t>
  </si>
  <si>
    <t>Stroke (ICD Codes 4.36-4.39 - Cerebrovascular disease, no hemorrhage, no ICH, no SAH, and no TIA)</t>
  </si>
  <si>
    <t>Cardiovascular diseases and decline in cognitive function in an elderly community population: The Edinburgh Artery Study</t>
  </si>
  <si>
    <t>Rafnsson et al. (Scotland)</t>
  </si>
  <si>
    <t>Ostir et al. (USA)</t>
  </si>
  <si>
    <t>Serrano et al. (Spain)</t>
  </si>
  <si>
    <t>Ischemic (88.4%) and hemorrhagic (11.6%)</t>
  </si>
  <si>
    <t>Depressive symptoms, vascular disease, and mild cognitive impairment: findings from the Cardiovascular Health Study</t>
  </si>
  <si>
    <t>Barnes et al.</t>
  </si>
  <si>
    <t>Vascular depression in older people with diabetes</t>
  </si>
  <si>
    <t>Bruce et al.</t>
  </si>
  <si>
    <t>Prediction of cognitive decline after stroke using proton magnetic resonance spectroscopy</t>
  </si>
  <si>
    <t>Ross et al. (Australia)</t>
  </si>
  <si>
    <t>Effects of Day Hospital Rehabilitation After Stroke</t>
  </si>
  <si>
    <t>Administered by accredited FIM educator</t>
  </si>
  <si>
    <t>Olsson et al. (Sweden)</t>
  </si>
  <si>
    <t xml:space="preserve">Saxena et al </t>
  </si>
  <si>
    <t>Functional outcomes in inpatient rehabilitative care of stroke patients: predictive factors and the effect of therapy intensity</t>
  </si>
  <si>
    <t>Confirmation of the accuracy of a short battery to predict fitness-to-drive of stroke survivors without severe deficits</t>
  </si>
  <si>
    <t>Akinwuntan et al.</t>
  </si>
  <si>
    <t>Anosognosia versus unilateral neglect. Coexistence and their relations to age, stroke severity, lesion site and cognition</t>
  </si>
  <si>
    <t xml:space="preserve">Interdependence of stroke survivors' recovery and their relatives' attitudes and health: A contribution to investigating the causal effects
</t>
  </si>
  <si>
    <t xml:space="preserve">Barskova et al. </t>
  </si>
  <si>
    <t>Functional status of acute stroke patients in University Malaya Medical Centre (UMMC), Kuala Lumpur, Malaysia</t>
  </si>
  <si>
    <t>Rameezan et al. (Malaysia)</t>
  </si>
  <si>
    <t>Assessed by principal investigator (master in rehab medicine)</t>
  </si>
  <si>
    <t xml:space="preserve">The association between psychiatric and cognitive symptoms after stroke: A prospective study
</t>
  </si>
  <si>
    <t>Not specified in methods</t>
  </si>
  <si>
    <t>Rates of depression at 3 and 15 months poststroke and their relationship with cognitive decline: the Sydney Stroke Study</t>
  </si>
  <si>
    <t>Performance on the California Verbal Learning Test following right hemisphere stroke: A longitudinal study</t>
  </si>
  <si>
    <t>Brodaty et al. (Australia)</t>
  </si>
  <si>
    <t>Ischemic (n=14) and hemorrhagic (n=4)</t>
  </si>
  <si>
    <t>Administered by a trained research assistant.</t>
  </si>
  <si>
    <t>Visit to a neurologist or by telephone contact</t>
  </si>
  <si>
    <t xml:space="preserve">Early epileptic seizures after stroke are associated with increased risk of new-onset dementia
</t>
  </si>
  <si>
    <t>Seizures and epilepsy in patients with lacunar strokes</t>
  </si>
  <si>
    <t>The influence of attention deficits on functional recovery post stroke during the first 12 months after discharge from hospital</t>
  </si>
  <si>
    <t>Hyndman et al. (UK)</t>
  </si>
  <si>
    <t>Cherney et al. (USA)</t>
  </si>
  <si>
    <t>Mobility assistive device utilization in a prospective study of patients with first-ever stroke</t>
  </si>
  <si>
    <t>Jutai et al. (Canada)</t>
  </si>
  <si>
    <t>Cognitive impairment (MMSE)</t>
  </si>
  <si>
    <t>First ever ischemic and hemorrhagic</t>
  </si>
  <si>
    <t>Registered occupational or physical therapists (at baseline) while the person was still hospitalized; FU evaluations done over the telephone by therapists experienced in interviewing</t>
  </si>
  <si>
    <t>A prospective study in one year cumulative incidence of depression after ischemic stroke and Parkinson's disease: A preliminary study</t>
  </si>
  <si>
    <t>face-to-face interview by experienced research worker and physician</t>
  </si>
  <si>
    <t>Kulkantrakorn et al. (Thailand)</t>
  </si>
  <si>
    <t>First time ischemic stroke</t>
  </si>
  <si>
    <t>Comparison of clinical characteristics and functional outcomes of ischemic stroke in different vascular territories</t>
  </si>
  <si>
    <t>Ng et al. (USA)</t>
  </si>
  <si>
    <t>First ever ischemic</t>
  </si>
  <si>
    <t>Ischemic and hemorrhagic</t>
  </si>
  <si>
    <t>Individuals with first-ever clinical presentation of a lacunar infarction syndrome: Is there an increased likelihood of developing mild cognitive impairment in the first 12 months after stroke?</t>
  </si>
  <si>
    <t>Anderson et al. (Australia)</t>
  </si>
  <si>
    <t>First ever lacunar syndrome</t>
  </si>
  <si>
    <t>Fear of falling in stroke patients: relationship with previous falls and functional characteristics</t>
  </si>
  <si>
    <t>Andersson et al. (Sweden)</t>
  </si>
  <si>
    <t>Outcome predictors of rehabilitation for first stroke in the elderly</t>
  </si>
  <si>
    <t>Denti et al. (Italy)</t>
  </si>
  <si>
    <t>Effects of aspirin plus extended-release dipyridamole versus clopidogrel and telmisartan on disability and cognitive function after recurrent stroke in patients with ischaemic stroke in the Prevention Regimen for Effectively Avoiding Second Strokes (PRoFESS) trial: a double-blind, active and placebo-controlled study</t>
  </si>
  <si>
    <t>Duits et al. (Netherlands)</t>
  </si>
  <si>
    <t>Cognitive complaints in the early phase after stroke are not indicative of cognitive impairment</t>
  </si>
  <si>
    <t>The influence of psychiatric morbidity on return to paid work after stroke in younger adults: the Auckland Regional Community Stroke (ARCOS) Study, 2002 to 2003</t>
  </si>
  <si>
    <t>Glozier et al. (New Zealand)</t>
  </si>
  <si>
    <t>No cognition</t>
  </si>
  <si>
    <t>Predictors of long-term survival after stroke in Taiwan</t>
  </si>
  <si>
    <t>Han et al. (Taiwan)</t>
  </si>
  <si>
    <t>A case-controlled study of cognitive progression in Chinese lacunar stroke patients</t>
  </si>
  <si>
    <t>Mok et al. (China)</t>
  </si>
  <si>
    <t>One of the authors from the Department of Medicine and Therapeutics) administered the cognitive tests at both assessments</t>
  </si>
  <si>
    <t>Associations between positive emotion and recovery of functional status following stroke</t>
  </si>
  <si>
    <t>Intensive nutritional supplements can improve outcomes in stroke rehabilitation</t>
  </si>
  <si>
    <t>Rabadi et al. (USA)</t>
  </si>
  <si>
    <t>A pilot study of activity-based therapy in the arm motor recovery post stroke: a randomized controlled trial</t>
  </si>
  <si>
    <t>Recorded by certified therapist blinded to treatment allocation</t>
  </si>
  <si>
    <t>Trained, certified therapists</t>
  </si>
  <si>
    <t>Prestroke cognitive performance, incident stroke, and risk of dementia: the Rotterdam Study</t>
  </si>
  <si>
    <t>Predicting recovery of dextrous hand function in acute stroke</t>
  </si>
  <si>
    <t>Au-Yeung et al. (China)</t>
  </si>
  <si>
    <t>Barker-Collo et al. (New Zealand)</t>
  </si>
  <si>
    <t>Stroke (all pathological subtypes)</t>
  </si>
  <si>
    <t>Administration and scoring were via standard procedures. Assessments took up to 2.5 hours and were well-tolerated, occurring over 2 sessions if required</t>
  </si>
  <si>
    <t>Effect of Modafinil on Subjective Fatigue in Multiple Sclerosis and Stroke Patients</t>
  </si>
  <si>
    <t>Severe Cerebral White Matter Hyperintensities Predict Severe Cognitive Decline in Patients With Cerebrovascular Disease History</t>
  </si>
  <si>
    <t>Fourteen-year longitudinal study of vascular risk factors, APOE genotype, and cognition: The ARIC MRI Study</t>
  </si>
  <si>
    <t>Knopman et al. (USA)</t>
  </si>
  <si>
    <t>Predictors of poststroke quality of life in older Chinese adults</t>
  </si>
  <si>
    <t>Lee et al. (China)</t>
  </si>
  <si>
    <t>Severity of CIND and MCI predict incidence of dementia in an ischemic stroke cohort</t>
  </si>
  <si>
    <t>Narasimhalu et al. (Singapore)</t>
  </si>
  <si>
    <t>Ischemic</t>
  </si>
  <si>
    <t>Albumin, apolipoprotein E-epsilon4 and cognitive decline in community-dwelling Chinese older adults</t>
  </si>
  <si>
    <t>Ng et al. (Singapore)</t>
  </si>
  <si>
    <t>Cognitive impairment predicts poststroke death in long-term follow-up</t>
  </si>
  <si>
    <t>Oksala et al (Finland)</t>
  </si>
  <si>
    <t>The determinants and longitudinal course of post-stroke mild cognitive impairment</t>
  </si>
  <si>
    <t>Sachdev et al. (Australia)</t>
  </si>
  <si>
    <t>Assessments performed by trained clinical psychologists.</t>
  </si>
  <si>
    <t>Retraining moderately impaired stroke survivors in driving-related visual attention skills</t>
  </si>
  <si>
    <t>Akinwuntan et  al. (Belgium)</t>
  </si>
  <si>
    <t>First ever ischemic or hemorrhagic</t>
  </si>
  <si>
    <t>Cognitive and Functional Outcome After Aneurysmal Subarachnoid Hemorrhage</t>
  </si>
  <si>
    <t>Al-Khindi et al.</t>
  </si>
  <si>
    <t>B-Vitamins Reduce the Long-Term Risk of Depression After Stroke: The VITATOPS-DEP Trial</t>
  </si>
  <si>
    <t>Almeida et al. (Australia)</t>
  </si>
  <si>
    <t xml:space="preserve">Auckland Stroke Outcomes Study. Part 2: Cognition and functional outcomes 5 years poststroke
</t>
  </si>
  <si>
    <t>The Effect of the APOE-epsilon 4 Allele and ACE-I/D Polymorphism on Cognition during a Two-Year Follow-Up in First-Ever Stroke Patients</t>
  </si>
  <si>
    <t>Bour et al. (Netherlands)</t>
  </si>
  <si>
    <t>The same neuropsychologist measured cognitive functions with neuropsychological battery during the acute phase at the geriatric stroke unit and at 12 months after stroke onset at the policlinic (87%) or in the persons' home (13%)</t>
  </si>
  <si>
    <t>Five-Year Outcome of a Stroke Cohort in Martinique, French West Indies Etude Realisee en Martinique et Centree sur l'Incidence des Accidents vasculaires cerebraux, Part 2</t>
  </si>
  <si>
    <t>Depressive symptoms, chronic diseases, and physical disabilities as predictors of cognitive functioning trajectories in older Americans</t>
  </si>
  <si>
    <t xml:space="preserve">Chodosch et al. </t>
  </si>
  <si>
    <t>Frequency and Determinants of Poststroke Cognitive Impairment at Three and Twelve Months in Chile</t>
  </si>
  <si>
    <t>Delgado et al. (Chile)</t>
  </si>
  <si>
    <t>Effect of Simulator Training on Fitness-to-Drive After Stroke: A 5-Year Follow-up of a Randomized Controlled Trial</t>
  </si>
  <si>
    <t>Devos et al. (Belgium)</t>
  </si>
  <si>
    <t xml:space="preserve">Depressive symptoms in stroke patients: A 13 month follow-up study of patients referred to a rehabilitation unit
</t>
  </si>
  <si>
    <t>Farner et al. (Norway)</t>
  </si>
  <si>
    <t>Ischemic or Hemorrhagic</t>
  </si>
  <si>
    <t>Progressive Gray Matter Atrophy in Lacunar Patients with Vascular Mild Cognitive Impairment</t>
  </si>
  <si>
    <t>Grau-Olivares et al. (Spain)</t>
  </si>
  <si>
    <t xml:space="preserve">Outcome three years after motor stroke
</t>
  </si>
  <si>
    <t>Effects of hypnotics on sleep patterns and functional recovery of patients with subacute stroke</t>
  </si>
  <si>
    <t>Kim et al. (Korea)</t>
  </si>
  <si>
    <t>Examiners were blinded to the identity and symptoms of each patient</t>
  </si>
  <si>
    <t>Vascular risk aggravates the progression of Alzheimer's disease in a Chinese cohort</t>
  </si>
  <si>
    <t>Li et al. (China)</t>
  </si>
  <si>
    <t>Lipton et al. (USA)</t>
  </si>
  <si>
    <t xml:space="preserve">Exceptional parental longevity associated with lower risk of Alzheimer's disease and memory decline
</t>
  </si>
  <si>
    <t>Patient Factors Associated With Return to Driving Poststroke: Findings From a Multicenter Cohort Study</t>
  </si>
  <si>
    <t>Perrier et al. (Canada)</t>
  </si>
  <si>
    <t>Effectiveness of a low intensity outpatient cognitive rehabilitation programme for patients in the chronic phase after acquired brain injury</t>
  </si>
  <si>
    <t>Long term incidence of dementia, predictors of mortality and pathological diagnosis in older stroke survivors</t>
  </si>
  <si>
    <t>Allan et al. (England)</t>
  </si>
  <si>
    <t>Depressive symptoms and executive functioning in stroke patients: a follow-up study</t>
  </si>
  <si>
    <t>Stroke Survivor Depressive Symptoms Are Associated With Family Caregiver Depression During the First 2 Years Poststroke</t>
  </si>
  <si>
    <t>Cameron et al. (Canada)</t>
  </si>
  <si>
    <t>Neural correlates of donepezil-induced cognitive improvement in patients with right hemisphere stroke: a pilot study</t>
  </si>
  <si>
    <t>Chang et al. (Korea)</t>
  </si>
  <si>
    <t>First-ever ischemic or hemorrhagic (including ICH)</t>
  </si>
  <si>
    <t>Natural Patterns of Change in Poststroke Depressive Symptoms and Function</t>
  </si>
  <si>
    <t>Hadidi et al. (USA)</t>
  </si>
  <si>
    <t>Effective rehabilitation of older people in a district rehabilitation centre</t>
  </si>
  <si>
    <t>Johansen et al. (Norway)</t>
  </si>
  <si>
    <t>Lin et al. (Taiwan)</t>
  </si>
  <si>
    <t>Interprofessional Stroke Rehabilitation for Stroke Survivors Using Home Care</t>
  </si>
  <si>
    <t>Markle-Reid et al. (Canada)</t>
  </si>
  <si>
    <t>Interviews completed by independent health professionals, blinded to the purpose of the study and group assignment</t>
  </si>
  <si>
    <t>Transient Cognitive Impairment in TIA and Minor Stroke</t>
  </si>
  <si>
    <t>Pendlebury et al. (England)</t>
  </si>
  <si>
    <t>TIA or minor stroke (NIHSS 3 or less)</t>
  </si>
  <si>
    <t>A behavioral analysis of spatial neglect and its recovery after stroke</t>
  </si>
  <si>
    <t>First ever right hemisphere stroke, ischemic or hemorrhagic</t>
  </si>
  <si>
    <t xml:space="preserve">Persistent shoulder pain in the first 6 months after stroke: results of a prospective cohort study
</t>
  </si>
  <si>
    <t>How Can We Tell Who Is Aware? Where Does the Veracity Lie?</t>
  </si>
  <si>
    <t>Bjorkdahl et al. (Sweden)</t>
  </si>
  <si>
    <t>Stroke rehabilitation is associated with a reduction in dementia risk: a population-based retrospective cohort study</t>
  </si>
  <si>
    <t>Chou et al. (Taiwan)</t>
  </si>
  <si>
    <t xml:space="preserve">Levetiracetam versus carbamazepine in patients with late poststroke seizures: a multicenter prospective randomized open-label study (EpIC Project)
</t>
  </si>
  <si>
    <t>Consoli et al. (Italy)</t>
  </si>
  <si>
    <t>Cumming et al. (Australia)</t>
  </si>
  <si>
    <t xml:space="preserve">Cutting a long story short: reaction times in acute stroke are associated with longer term cognitive outcomes
</t>
  </si>
  <si>
    <t>Different cognitive tests at different time-points</t>
  </si>
  <si>
    <t>Evaluation of rehabilitation of memory in neurological disabilities (ReMiND): a randomized controlled trial</t>
  </si>
  <si>
    <t>Das Nair et al (England)</t>
  </si>
  <si>
    <t xml:space="preserve">Exercise to enhance mobility and prevent falls after stroke: the community stroke club randomized trial
</t>
  </si>
  <si>
    <t>Dean et al. (Australia)</t>
  </si>
  <si>
    <t>Characteristics of 478 very old neurologic outpatients evaluated over 20 years in Guayaquil, Ecuador</t>
  </si>
  <si>
    <t>Del Brutto et al. (Ecuador)</t>
  </si>
  <si>
    <t>Firbank et al. (UK)</t>
  </si>
  <si>
    <t>Stroke (multiple subtypes)</t>
  </si>
  <si>
    <t>Gorgoraptis et al. (England)</t>
  </si>
  <si>
    <t xml:space="preserve">The effects of the dopamine agonist rotigotine on hemispatial neglect following stroke
</t>
  </si>
  <si>
    <t>Cerebral Microbleeds and Long-Term Cognitive Outcome: Longitudinal Cohort Study of Stroke Clinic Patients</t>
  </si>
  <si>
    <t>Gregoire et al. (England)</t>
  </si>
  <si>
    <t>Neuropsychologist blinded to clinical details and MRI data at the time of assessing</t>
  </si>
  <si>
    <t xml:space="preserve">Structured community-based inpatient rehabilitation of older patients is better than standard primary health care rehabilitation - an open comparative study
</t>
  </si>
  <si>
    <t>Working memory training for patients with acquired brain injury: effects in daily life</t>
  </si>
  <si>
    <t>Johansson et al. (Sweden)</t>
  </si>
  <si>
    <t>Kettunen et al. (Finland)</t>
  </si>
  <si>
    <t xml:space="preserve">Recovery From Visual Neglect After Right Hemisphere Stroke: Does Starting Point in Cancellation Tasks Change After 6 Months?
</t>
  </si>
  <si>
    <t>Kim (Korea)</t>
  </si>
  <si>
    <t>Effects of an Enjoyable Nurse-Led Intervention to Promote Movement in Poststroke Inpatients</t>
  </si>
  <si>
    <t>Stroke patients (type undefined)</t>
  </si>
  <si>
    <t>Koh et al. (Singapore)</t>
  </si>
  <si>
    <t>Effect of cardiovascular and metabolic disease on cognitive test performance and cognitive change in older adults</t>
  </si>
  <si>
    <t>Liman et al. (Germany)</t>
  </si>
  <si>
    <t>Impact of low mini-mental status on health outcome up to 5 years after stroke: the Erlangen Stroke Project</t>
  </si>
  <si>
    <t>First ever Ischemic, primary ICH, SAH and undefined type of stroke</t>
  </si>
  <si>
    <t xml:space="preserve">Predictors for cognitive decline in patients with confluent white matter hyperintensities
</t>
  </si>
  <si>
    <t>An experienced psychologist administered the CDR (other instruments not specified)</t>
  </si>
  <si>
    <t>Educational History Is an Independent Predictor of Cognitive Deficits and Long-Term Survival in Postacute Patients With Mild to Moderate Ischemic Stroke</t>
  </si>
  <si>
    <t>Ojala-Oksala et al. (Finland)</t>
  </si>
  <si>
    <t>Ischemic and TIA</t>
  </si>
  <si>
    <t>Cognitive Dysfunction and Physical Activity After Stroke: The Gothenburg Cognitive Stroke Study in the Elderly</t>
  </si>
  <si>
    <t>All patients were assessed by a neuropsychologist</t>
  </si>
  <si>
    <t>Patients generally seen in outpatient setting on both initial and follow-up visits; none seen at home</t>
  </si>
  <si>
    <t>Improving Memory in Outpatients with Neurological Disorders Using a Group-Based Training Program</t>
  </si>
  <si>
    <t>Radford et al. (Australia)</t>
  </si>
  <si>
    <t>Radman et al. (Switzerland)</t>
  </si>
  <si>
    <t>First ischemic or hemorrhagic "nondisabling" stroke (&lt; 7 days of onset and &lt; 7 NIHSS)</t>
  </si>
  <si>
    <t>A neuropsychologist conducted a detailed cognitive examination</t>
  </si>
  <si>
    <t xml:space="preserve">Long-term incidence of depression and predictors of depressive symptoms in older stroke survivors
</t>
  </si>
  <si>
    <t xml:space="preserve">Hip fractures in persons with stroke
</t>
  </si>
  <si>
    <t xml:space="preserve">Results from a prospective acute inpatient rehabilitation database: clinical characteristics and functional outcomes using the Functional Independence Measure
</t>
  </si>
  <si>
    <t>The longitudinal course of post-stroke apathy over five years</t>
  </si>
  <si>
    <t>Post-Stroke Apathy: An Exploratory Longitudinal Study</t>
  </si>
  <si>
    <t xml:space="preserve">Unilateral Neglect in Stroke A Comparative Study
</t>
  </si>
  <si>
    <t>Chan et al. (China)</t>
  </si>
  <si>
    <t xml:space="preserve">A prospective trial of hyperbaric oxygen for chronic sequelae after brain injury (HYBOBI)
</t>
  </si>
  <si>
    <t>Churchill et al. (USA)</t>
  </si>
  <si>
    <t xml:space="preserve">A prospective, multidimensional follow-up study of a geriatric hospitalised population: predictors of discharge and well-being
</t>
  </si>
  <si>
    <t>Dagani et al. (Italy)</t>
  </si>
  <si>
    <t xml:space="preserve">Effectiveness of an electronic cognitive aid in patients with acquired brain injury: A multicentre randomised parallel-group study
</t>
  </si>
  <si>
    <t>de Joode et al. (Netherlands)</t>
  </si>
  <si>
    <t>Duoiri et al. (England)</t>
  </si>
  <si>
    <t>Special trained study nurses and field workers collected all data</t>
  </si>
  <si>
    <t>El Senousy et al. (Egypt)</t>
  </si>
  <si>
    <t>Leukoaraiosis as a predictor of short term outcome of acute Ischemic stroke</t>
  </si>
  <si>
    <t>Presence of Motor-Intentional Aiming Deficit Predicts Functional Improvement of Spatial Neglect with Prism Adaptation</t>
  </si>
  <si>
    <t>Goedert et al. (USA)</t>
  </si>
  <si>
    <t xml:space="preserve">Course and etiology of dysexecutive MCI in a community sample
</t>
  </si>
  <si>
    <t>Huey et al. (USA)</t>
  </si>
  <si>
    <t xml:space="preserve">Smooth Pursuit Eye Movement Training Promotes Recovery From Auditory and Visual Neglect: A Randomized Controlled Study
</t>
  </si>
  <si>
    <t>Kerkhoff et al. (Germany)</t>
  </si>
  <si>
    <t xml:space="preserve">Impact of Gender and Blood Pressure on Poststroke Cognitive Decline among Older Latinos
</t>
  </si>
  <si>
    <t>Levine et al. (USA)</t>
  </si>
  <si>
    <t>Mikami et al. (USA)</t>
  </si>
  <si>
    <t>Ischemic or hemorrhagic</t>
  </si>
  <si>
    <t>First ischemic</t>
  </si>
  <si>
    <t xml:space="preserve">First time ischemic (67%),  left-sided stroke (57%) </t>
  </si>
  <si>
    <t>Ischemic or TIA</t>
  </si>
  <si>
    <t>First ischemic or Hemorrhagic</t>
  </si>
  <si>
    <t>Assessed by a neurologist and an occupational therapist</t>
  </si>
  <si>
    <t>Ischemic (n=42), and hemorrhagic (n=5) [36 cases were first ever, and 15 recurrent]</t>
  </si>
  <si>
    <t>First Ischemic</t>
  </si>
  <si>
    <t>First ever lacunar</t>
  </si>
  <si>
    <t>Functional outcomes after inpatient rehabilitation in a prospective stroke cohort</t>
  </si>
  <si>
    <t>First ischemic or hemorrhagic (within 4 weeks of admission to inpatient rehab)</t>
  </si>
  <si>
    <t>Lacunar</t>
  </si>
  <si>
    <t xml:space="preserve">A multidisciplinary team led by a rehabilitation physician assesses and scores the FIM for all stroke rehabilitation inpatients </t>
  </si>
  <si>
    <t>Paul et al. (India)</t>
  </si>
  <si>
    <t>Door-to-door interviews</t>
  </si>
  <si>
    <t xml:space="preserve">Telephone Assessment of Cognition After Transient Ischemic Attack and Stroke Modified Telephone Interview of Cognitive Status and Telephone Montreal Cognitive Assessment Versus Face-to-Face Montreal Cognitive Assessment and Neuropsychological Battery
</t>
  </si>
  <si>
    <t>Prokopenko et al. (Russia)</t>
  </si>
  <si>
    <t>Trained assessor blind to randomization</t>
  </si>
  <si>
    <t>Hemisphere stroke</t>
  </si>
  <si>
    <t>Rachpukdee et al. (Thailand)</t>
  </si>
  <si>
    <t>Ischemic or hemorrhagic (including ICH and SAH)</t>
  </si>
  <si>
    <t>Predictive value of MoCA in the acute phase of stroke on the diagnosis of mid-term cognitive impairment</t>
  </si>
  <si>
    <t>Salvadori et al. (Italy)</t>
  </si>
  <si>
    <t>Arauz et al. (Mexico)</t>
  </si>
  <si>
    <t>Ayerbe et al. (England)</t>
  </si>
  <si>
    <t>Natural history, predictors and associated outcomes of anxiety up to 10 years after stroke: the South London Stroke Register</t>
  </si>
  <si>
    <t>Boe et al. (Denmark)</t>
  </si>
  <si>
    <t>Tests administered in the same order at every session by an experienced neuropsychologist or by a student in psychology supervised by the former</t>
  </si>
  <si>
    <t>Interviews were conducted by trained research assistants using structured questionnaires</t>
  </si>
  <si>
    <t>Can short-term residential care for stroke rehabilitation help to reduce the institutionalization of stroke survivors?</t>
  </si>
  <si>
    <t>Chau et al. (China)</t>
  </si>
  <si>
    <t>Chaudhari et al. (India)</t>
  </si>
  <si>
    <t xml:space="preserve">The importance of cognition to quality of life after stroke
</t>
  </si>
  <si>
    <t xml:space="preserve">Vascular Cognitive Disorders and Depression After First-Ever Stroke: The Fogarty-Mexico Stroke Cohort
</t>
  </si>
  <si>
    <t>de Brujin et al. (Netherlands)</t>
  </si>
  <si>
    <t xml:space="preserve">Long-Term Cognitive Outcome of Ischaemic Stroke in Young Adults
</t>
  </si>
  <si>
    <t>De Ryck et al. (Belgium)</t>
  </si>
  <si>
    <t>Ischemic, hemorrhagic, and TIA</t>
  </si>
  <si>
    <t xml:space="preserve">Psychosocial problems associated with depression at 18 months poststroke
</t>
  </si>
  <si>
    <t>Ding et al. (China)</t>
  </si>
  <si>
    <t>Multifactorial vascular risk factor intervention to prevent cognitive impairment after stroke and TIA: a 12-month randomized controlled trial</t>
  </si>
  <si>
    <t>Ihle-Hansen et al. (Norway)</t>
  </si>
  <si>
    <t xml:space="preserve">The cognitive burden of stroke emerges even with an intact NIH Stroke Scale Score: a cohort study
</t>
  </si>
  <si>
    <t>Kauranen et al. (Finland)</t>
  </si>
  <si>
    <t>First-ever ischemic</t>
  </si>
  <si>
    <t xml:space="preserve">Smooth Pursuit "Bedside" Training Reduces Disability and Unawareness During the Activities of Daily Living in Neglect: A Randomized Controlled Trial
</t>
  </si>
  <si>
    <t xml:space="preserve">Functional disability and cognitive impairment after hospitalization for myocardial infarction and stroke
</t>
  </si>
  <si>
    <t xml:space="preserve">Body awareness therapy in persons with stroke: a pilot randomized controlled trial
</t>
  </si>
  <si>
    <t>Lindvall et al. (Sweden)</t>
  </si>
  <si>
    <t>Motta et al. (USA)</t>
  </si>
  <si>
    <t xml:space="preserve">Diffusion-perfusion mismatch: An opportunity for improvement in cortical function
</t>
  </si>
  <si>
    <t>Acute ischemic</t>
  </si>
  <si>
    <t xml:space="preserve">Effects of long-term blood pressure lowering and dual antiplatelet treatment on cognitive function in patients with recent lacunar stroke: a secondary analysis from the SPS3 randomised trial
</t>
  </si>
  <si>
    <t>Pearce et al. (Multinational)</t>
  </si>
  <si>
    <t>First subcortical nonthalamic stroke (ischemic or hemorrhagic)</t>
  </si>
  <si>
    <t>Percy et al. (Canada)</t>
  </si>
  <si>
    <t xml:space="preserve">Risk factors for development of dementia in a unique six-year cohort study. I. An exploratory, pilot study of involvement of the E4 allele of apolipoprotein E, mutations of the hemochromatosis-HFE gene, type 2 diabetes, and stroke
</t>
  </si>
  <si>
    <t>Pihlaja et al. (Finland)</t>
  </si>
  <si>
    <t>First ever supratentorial ischemic stroke</t>
  </si>
  <si>
    <t xml:space="preserve">Association of Cognitive Functioning, Incident Stroke, and Mortality in Older Adults
</t>
  </si>
  <si>
    <t>Rajan et al. (USA)</t>
  </si>
  <si>
    <t>Progression of cognitive impairment in stroke/TIA patients over 3 years</t>
  </si>
  <si>
    <t>Ischemic stroke or TIA</t>
  </si>
  <si>
    <t xml:space="preserve">Impact of first-ever mild stroke on participation at 3 and 6 month post-event: the TABASCO study
</t>
  </si>
  <si>
    <t>Adamit et al. (Israel)</t>
  </si>
  <si>
    <t>Validation of the Brazilian-Portuguese version of the Modified Telephone Interview for cognitive status among stroke patients</t>
  </si>
  <si>
    <t>Baccaro et al. (Brazil)</t>
  </si>
  <si>
    <t>Test validation study (looks at psychometric properties)</t>
  </si>
  <si>
    <t>Gait Measures as Predictors of Poststroke Cognitive Function Evidence From the TABASCO Study</t>
  </si>
  <si>
    <t>Ben Assayag et al. (Israel)</t>
  </si>
  <si>
    <t>First-ever ischemic stroke or TIA</t>
  </si>
  <si>
    <t>Assessments reviewed by consensus forum including the assessor [not specified], 3 senior neurologists specializing in memory disorders, and a neuropsychologist</t>
  </si>
  <si>
    <t xml:space="preserve">Coronary Heart Disease Risk Factors and Outcomes in the Twenty-First Century: Findings from the REasons for Geographic and Racial Differences in Stroke (REGARDS) Study
</t>
  </si>
  <si>
    <t>Bhatt et al. (USA)</t>
  </si>
  <si>
    <t xml:space="preserve">Socioeconomic disparities in work performance following mild stroke
</t>
  </si>
  <si>
    <t>Brey et al. (USA)</t>
  </si>
  <si>
    <t>The role of P300 event-related potentials in the cognitive recovery after the stroke</t>
  </si>
  <si>
    <t>Dejanovic et al. (Serbia)</t>
  </si>
  <si>
    <t xml:space="preserve">Physical activity in the elderly is associated with improved executive function and processing speed: The LADIS study
</t>
  </si>
  <si>
    <t>Global cognitive function (MMSE)</t>
  </si>
  <si>
    <t>Frederiksen et al. (Multinational)</t>
  </si>
  <si>
    <t>First ischemic or hemorrhagic</t>
  </si>
  <si>
    <t>Gregorovich et al. (Canada)</t>
  </si>
  <si>
    <t>Restricted Participation in Stroke Caregivers: Who Is at Risk?</t>
  </si>
  <si>
    <t>Horstmann et al. (Germany)</t>
  </si>
  <si>
    <t>Cognitive Impairment Is Not a Predictor of Failure to Adhere to Anticoagulation of Stroke Patients with Atrial Fibrillation</t>
  </si>
  <si>
    <t>Huang et al. (China)</t>
  </si>
  <si>
    <t>Factors related to long-term post-stroke cognitive impairment in young adult ischemic stroke</t>
  </si>
  <si>
    <t>First ever ischemic stroke</t>
  </si>
  <si>
    <t xml:space="preserve">Improvement of Cerebral Glucose Metabolism in Symptomatic Patients With Carotid Artery Stenosis After Stenting
</t>
  </si>
  <si>
    <t>Kao et al.</t>
  </si>
  <si>
    <t>Use of Stroke-Related Income Supplements and Predictors of Use in a Working-Aged Finnish Ischemic Stroke Cohort</t>
  </si>
  <si>
    <t>Kristensen et al. (Denmark)</t>
  </si>
  <si>
    <t xml:space="preserve">Constraint-induced aphasia therapy in subacute neurorehabilitation
</t>
  </si>
  <si>
    <t>Kumral et al. (Turkey)</t>
  </si>
  <si>
    <t>Cognitive Decline in Patients with Leukoaraiosis Within 5 Years after Initial Stroke</t>
  </si>
  <si>
    <t>Effects of a virtual reality-based exercise program on functional recovery in stroke patients: part 1</t>
  </si>
  <si>
    <t>Cognitive function (MMSE)</t>
  </si>
  <si>
    <t>Lawrence et al. (England)</t>
  </si>
  <si>
    <t>Lacunar stroke patients</t>
  </si>
  <si>
    <t>All patients were screened by one physiotherapist</t>
  </si>
  <si>
    <t>First ever ischemic or hemorrhagic stoke</t>
  </si>
  <si>
    <t>Liu et al. (China)</t>
  </si>
  <si>
    <t>Liu-Ambrose et al. (Canada)</t>
  </si>
  <si>
    <t>Lu et al. (China)</t>
  </si>
  <si>
    <t>Assessment done associate chief physician from the rehabilitation division. Accuracy of results verified by the chief physician</t>
  </si>
  <si>
    <t>Mehrabian et al. (Bulgaria)</t>
  </si>
  <si>
    <t>Naidech et al. (USA)</t>
  </si>
  <si>
    <t xml:space="preserve">Dichotomous "Good Outcome" Indicates Mobility More Than Cognitive or Social Quality of Life
</t>
  </si>
  <si>
    <t xml:space="preserve">Inflammatory markers and their association with post stroke cognitive decline
</t>
  </si>
  <si>
    <t>Ntsiea et al. (South Africa)</t>
  </si>
  <si>
    <t>Stroke (not specified)</t>
  </si>
  <si>
    <t>Researchers who assessed outcomes at three and six months remained blinded to participant allocation throughout the study</t>
  </si>
  <si>
    <t xml:space="preserve">Methodological factors in determining rates of dementia in transient ischemic attack and stroke: (I) impact of baseline selection bias
</t>
  </si>
  <si>
    <t>Ischemic, hemorrhagic and TIA</t>
  </si>
  <si>
    <t>Methodological Factors in Determining Risk of Dementia After Transient Ischemic Attack and Stroke: (II) Effect of Attrition on Follow-Up</t>
  </si>
  <si>
    <t>Methodological Factors in Determining Risk of Dementia After Transient Ischemic Attack and Stroke: (III) Applicability of Cognitive Tests</t>
  </si>
  <si>
    <t xml:space="preserve">Spouses of Stroke Survivors Report Reduced Health-Related Quality of Life Even in Long-Term Follow-Up Results From Sahlgrenska Academy Study on Ischemic Stroke
</t>
  </si>
  <si>
    <t>Persson et al. (Sweden)</t>
  </si>
  <si>
    <t xml:space="preserve">Stroke and TIA survivors' cognitive beliefs and affective responses regarding treatment and future stroke risk differentially predict medication adherence and categorised stroke risk
</t>
  </si>
  <si>
    <t>Phillips et al (USA)</t>
  </si>
  <si>
    <t>Qu et al. (China)</t>
  </si>
  <si>
    <t>These examinations were conducted by independent physicians of relevant specialties who were not involved in the operation or in the administration of medication</t>
  </si>
  <si>
    <t>Minor stroke (NIHSS 5 or less)</t>
  </si>
  <si>
    <t xml:space="preserve">Exploring associations between self-reported executive functions, impulsive personality traits, driving self-efficacy, and functional abilities in driver behaviour after brain injury
</t>
  </si>
  <si>
    <t>Rike et al. (Norway)</t>
  </si>
  <si>
    <t xml:space="preserve">Long-term sensorimotor and therapeutical effects of a mild regime of prism adaptation in spatial neglect. A double-blind RCT essay
</t>
  </si>
  <si>
    <t>Rode et al. (France)</t>
  </si>
  <si>
    <t>Computerised and self-administered</t>
  </si>
  <si>
    <t>Blanchet et al. (Canada)</t>
  </si>
  <si>
    <t>Cardiorespiratory fitness and cognitive functioning following short-term interventions in chronic stroke survivors with cognitive impairment: a pilot study</t>
  </si>
  <si>
    <t>Assessors blinded to group allocation</t>
  </si>
  <si>
    <t>Dementia after Three Months and One Year from Stroke: New Onset or Previous Cognitive Impairment?</t>
  </si>
  <si>
    <t>Chronic stroke (type not specified)</t>
  </si>
  <si>
    <t xml:space="preserve">IQCODE was self- administered by a patient’s informant. MMSE administered by telephone </t>
  </si>
  <si>
    <t>Caratozzolo et al. (Italy)</t>
  </si>
  <si>
    <t>Chen et al. (China)</t>
  </si>
  <si>
    <t>Crichton et al. (England)</t>
  </si>
  <si>
    <t xml:space="preserve">Patient outcomes up to 15 years after stroke: Survival, disability, quality of life, cognition and mental health
</t>
  </si>
  <si>
    <t>Deniz et al. (Turkey)</t>
  </si>
  <si>
    <t>Minor stroke and TIA</t>
  </si>
  <si>
    <t>Di Cesare et al. (Multinational)</t>
  </si>
  <si>
    <t>Phosphodiesterase-5 Inhibitor PF-03049423 Effect on Stroke Recovery: A Double-Blind, Placebo-Controlled Randomized Clinical Trial</t>
  </si>
  <si>
    <t xml:space="preserve">The relationship between novel word learning and anomia treatment success in adults with chronic aphasia
</t>
  </si>
  <si>
    <t>Dignam et al. (Australia)</t>
  </si>
  <si>
    <t>Fang et al. (China)</t>
  </si>
  <si>
    <t xml:space="preserve">RehAtt - scanning training for neglect enhanced by multi-sensory stimulation in Virtual Reality
</t>
  </si>
  <si>
    <t>Fordell et al. (Sweden)</t>
  </si>
  <si>
    <t xml:space="preserve">AN ENRICHED ENVIRONMENTAL PROGRAMME DURING INPATIENT NEURO-REHABILITATION: A RANDOMIZED CONTROLLED TRIAL
</t>
  </si>
  <si>
    <t>Khan et al. (Australia)</t>
  </si>
  <si>
    <t>Does not report cognitive data for stroke subsample</t>
  </si>
  <si>
    <t xml:space="preserve">Cognitive state following mild stroke: A matter of hippocampal mean diffusivity
</t>
  </si>
  <si>
    <t>Kliper et al. (Israel)</t>
  </si>
  <si>
    <t>Kwon et al. (USA)</t>
  </si>
  <si>
    <t xml:space="preserve">Frequency, Risk Factors, and Outcome of Coexistent Small Vessel Disease and Intracranial Arterial Stenosis: Results From the Stenting and Aggressive Medical Management for Preventing Recurrent Stroke in Intracranial Stenosis (SAMMPRIS) Trial
</t>
  </si>
  <si>
    <t>Stroke Location Is an Independent Predictor of Cognitive Outcome</t>
  </si>
  <si>
    <t>Munsch et al. (France)</t>
  </si>
  <si>
    <t>Mutai et al. (Japan)</t>
  </si>
  <si>
    <t xml:space="preserve">The association between post-stroke depression and the activities of daily living/gait balance in patients with first-onset stroke patients
</t>
  </si>
  <si>
    <t xml:space="preserve">Baseline characteristic of patients presenting with lacunar stroke and cerebral small vessel disease may predict future development of depression
</t>
  </si>
  <si>
    <t>Pavlovic et al. (Serbia)</t>
  </si>
  <si>
    <t>first ever ischemic or hemorrhagic</t>
  </si>
  <si>
    <t>Rayegani et al. (Iran)</t>
  </si>
  <si>
    <t>evaluations completed by a physical medicine and rehabilitation specialist. In six-month follow- up visit, telephone calls were made and verbal answers were recorded</t>
  </si>
  <si>
    <t>Improving executive function deficits by playing interactive video-games: secondary analysis of a randomized controlled trial for individuals with chronic stroke</t>
  </si>
  <si>
    <t>Rozental-Iluz et al. (Israel)</t>
  </si>
  <si>
    <t xml:space="preserve">Attitudes to Stem Cell Therapy among Ischemic Stroke Survivors in the Lund Stroke Recovery Study
</t>
  </si>
  <si>
    <t>Aked et al. (Sweden)</t>
  </si>
  <si>
    <t xml:space="preserve">Functional limitations and health care resource utilization for individuals with cognitive impairment without dementia: Findings from a United States population-based survey
</t>
  </si>
  <si>
    <t>Andrews et al. (USA)</t>
  </si>
  <si>
    <t>Bath et al. (England)</t>
  </si>
  <si>
    <t xml:space="preserve">Intensive versus Guideline Blood Pressure and Lipid Lowering in Patients with Previous Stroke: Main Results from the Pilot 'Prevention of Decline in Cognition after Stroke Trial' (PODCAST) Randomised Controlled Trial
</t>
  </si>
  <si>
    <t xml:space="preserve">Influence of Cognitive Ability on Therapy Outcomes for Anomia in Adults With Chronic Poststroke Aphasia
</t>
  </si>
  <si>
    <t xml:space="preserve">Prediction of post-stroke dementia using NINDS-CSN 5-minute neuropsychology protocol in acute stroke
</t>
  </si>
  <si>
    <t>Lim et al. (Korea)</t>
  </si>
  <si>
    <t>Nijsse et al. (Netherlands)</t>
  </si>
  <si>
    <t>Ojagbemi et al. (Nigeria)</t>
  </si>
  <si>
    <t>Stroke severity predicts poststroke delirium and its association with dementia: Longitudinal observation from a low income setting</t>
  </si>
  <si>
    <t>Poulin et al. (Canada)</t>
  </si>
  <si>
    <t>Outcome measures were administered at baseline, post-intervention and one-month follow-up by a blinded evaluator</t>
  </si>
  <si>
    <t>Schleiger et al. (Australia)</t>
  </si>
  <si>
    <t>Trained assessor</t>
  </si>
  <si>
    <t>Hutter et al.</t>
  </si>
  <si>
    <t>Stroke Suggests Increased Risk of Dementia</t>
  </si>
  <si>
    <t>Huang et al. (Taiwan)</t>
  </si>
  <si>
    <t xml:space="preserve">Alzheimer's disease is associated with increased risk of osteoporosis: The chongqing aging study
</t>
  </si>
  <si>
    <t>Liu et al.</t>
  </si>
  <si>
    <t xml:space="preserve">Estimates of Outcomes Up to Ten Years after Stroke: Analysis from the Prospective South London Stroke Register
</t>
  </si>
  <si>
    <t>Wolfe et al. (England)</t>
  </si>
  <si>
    <t xml:space="preserve">Atrial Fibrillation and Risk of Dementia: A Prospective Cohort Study
</t>
  </si>
  <si>
    <t>Not stroke</t>
  </si>
  <si>
    <t>Wang et al. (USA)</t>
  </si>
  <si>
    <t xml:space="preserve">Changes in memory before and after stroke differ by age and sex, but not by race
</t>
  </si>
  <si>
    <t xml:space="preserve">Stroke Findings in the Women's Health Initiative
</t>
  </si>
  <si>
    <t>Wasserthell-Smoller et al</t>
  </si>
  <si>
    <t>Logistic regression analysis on risk factors for vascular dementia following cerebral infarction in 403 patients from Chongqing City. Hospital and family follow-up studies</t>
  </si>
  <si>
    <t>Yang et al.</t>
  </si>
  <si>
    <t>Recovery of functional status after right hemisphere stroke: relationship with unilateral neglect</t>
  </si>
  <si>
    <t>Ozdemir et al. (Turkey)</t>
  </si>
  <si>
    <t>Unblinded rehabilitation physician</t>
  </si>
  <si>
    <t>Predictors of decline in MMSE scores among older Mexican Americans</t>
  </si>
  <si>
    <t>Nguyen et al. (USA)</t>
  </si>
  <si>
    <t xml:space="preserve">Mortality and poststroke depression: a placebo-controlled trial of antidepressants
</t>
  </si>
  <si>
    <t xml:space="preserve">Effects of blood pressure lowering with perindopril and indapamide therapy on dementia and cognitive decline in patients with cerebrovascular disease
</t>
  </si>
  <si>
    <t xml:space="preserve">Change in cognitive function by glucose tolerance status in older adults: a 4-year prospective study of the Rancho Bernardo study cohort
</t>
  </si>
  <si>
    <t>Kanaya et al. (USA)</t>
  </si>
  <si>
    <t xml:space="preserve">Association between acculturation and structural assimilation and Mini-Mental State Examination-assessed cognitive impairment in older Mexican Americans: Findings from the San Antonio Longitudinal Study of Aging
</t>
  </si>
  <si>
    <t>Simpao et al. (USA)</t>
  </si>
  <si>
    <t xml:space="preserve">Effects of problem-oriented willed-movement therapy on motor abilities for people with poststroke cognitive deficits
</t>
  </si>
  <si>
    <t>Tang et al. (China)</t>
  </si>
  <si>
    <t xml:space="preserve">Psychosocial consequences of stroke: A long-term population-based follow-up
</t>
  </si>
  <si>
    <t>Teasdale et al. (Denmark)</t>
  </si>
  <si>
    <t>Neurostimulant medication usage during stroke rehabilitation: the Post-Stroke Rehabilitation Outcomes Project (PSROP)</t>
  </si>
  <si>
    <t>Appelros (Sweden)</t>
  </si>
  <si>
    <t>Prevalence and predictors of pain and fatigue after stroke: a population-based study</t>
  </si>
  <si>
    <t>Living setting and utilisation of ADL assistance one year after a stroke with special reference to gender differences</t>
  </si>
  <si>
    <t xml:space="preserve">The reciprocal risks of stroke and cognitive impairment in an elderly population
</t>
  </si>
  <si>
    <t>Jin et al. (Canada)</t>
  </si>
  <si>
    <t xml:space="preserve">Functional decline in frail community-dwelling stroke patients
</t>
  </si>
  <si>
    <t>Landi et al. (Italy)</t>
  </si>
  <si>
    <t>Pettersen et al. (Norway)</t>
  </si>
  <si>
    <t>Simis et al. (Brazil)</t>
  </si>
  <si>
    <t>Acute supratentorial ischemic stroke</t>
  </si>
  <si>
    <t>Visits completed by a blinded psychologist</t>
  </si>
  <si>
    <t>Spalletta et al. (Italy)</t>
  </si>
  <si>
    <t>Srikanth et al. (Australia)</t>
  </si>
  <si>
    <t xml:space="preserve">Long-term cognitive transitions, rates of cognitive change, and predictors of incident dementia in a population-based first-ever stroke cohort
</t>
  </si>
  <si>
    <t xml:space="preserve">Susceptibility to deterioration of mobility long-term after stroke: a prospective cohort study
</t>
  </si>
  <si>
    <t xml:space="preserve">Odor identification and decline in different cognitive domains in old age
</t>
  </si>
  <si>
    <t>van de Port et al. (Netherlands)</t>
  </si>
  <si>
    <t>Wilson et al. (USA)</t>
  </si>
  <si>
    <t>Pugh et al. (USA)</t>
  </si>
  <si>
    <t xml:space="preserve">Association of suboptimal prescribing and change in lower extremity physical function over time
</t>
  </si>
  <si>
    <t>Pyoria et al. (Finland)</t>
  </si>
  <si>
    <t xml:space="preserve">Validity of the Postural Control and Balance for Stroke test
</t>
  </si>
  <si>
    <t>Thajeb et al. (Taiwan)</t>
  </si>
  <si>
    <t xml:space="preserve">Clinical analysis of first-ever acute ischemic stroke involving the territory of paramedian mesencephalic arteries
</t>
  </si>
  <si>
    <t xml:space="preserve">Evaluation of a structured group format memory rehabilitation program for adults following brain injury
</t>
  </si>
  <si>
    <t>Thickpenny-Davis et al. (New Zealand)</t>
  </si>
  <si>
    <t>Does not report cognitive data for stroke subsample (n=2)</t>
  </si>
  <si>
    <t>Townend et al. (Australia)</t>
  </si>
  <si>
    <t>Cognition (MMSE)</t>
  </si>
  <si>
    <t>Face to face interviews</t>
  </si>
  <si>
    <t>Olfactory identification and incidence of mild cognitive impairment in older age</t>
  </si>
  <si>
    <t>Yang et al. (China)</t>
  </si>
  <si>
    <t xml:space="preserve">The Role of Carotid Artery Stenting and Carotid Endarterectomy in Cognitive Performance A Systematic Review
</t>
  </si>
  <si>
    <t>De Rango (Italy)</t>
  </si>
  <si>
    <t>Singh-Manoux et al. (England)</t>
  </si>
  <si>
    <t xml:space="preserve">Low HDL cholesterol is a risk factor for deficit and decline in memory in midlife: the Whitehall II study
</t>
  </si>
  <si>
    <t>First ever stroke (multiple types not specified)</t>
  </si>
  <si>
    <t>Progression of cerebral small vessel disease in relation to risk factors and cognitive consequences - Rotterdam Scan Study</t>
  </si>
  <si>
    <t>Van Dijk et al. (Netherlands)</t>
  </si>
  <si>
    <t xml:space="preserve">An open-label pilot study of acetylcholinesterase inhibitors to promote functional recovery in elderly cognitively impaired stroke patients
</t>
  </si>
  <si>
    <t>Whyte et al. (USA)</t>
  </si>
  <si>
    <t>Bruandet et al. (France)</t>
  </si>
  <si>
    <t xml:space="preserve">Alzheimer disease with cerebrovascular disease and vascular dementia: clinical features and course compared with Alzheimer disease
</t>
  </si>
  <si>
    <t>Carod-Artal et al. (Brazil)</t>
  </si>
  <si>
    <t xml:space="preserve">Determinants of quality of life in Brazilian stroke survivors
</t>
  </si>
  <si>
    <t>Comijs et al. (Netherlands)</t>
  </si>
  <si>
    <t xml:space="preserve">Somatic chronic diseases and 6-year change in cognitive functioning among older persons
</t>
  </si>
  <si>
    <t>Adherence to a Mediterranean diet, cognitive decline, and risk of dementia</t>
  </si>
  <si>
    <t>Feart et al. (France)</t>
  </si>
  <si>
    <t>Helzner et al. (USA)</t>
  </si>
  <si>
    <t>Contribution of vascular risk factors to the progression in Alzheimer disease</t>
  </si>
  <si>
    <t>Vincent et al. (Canada)</t>
  </si>
  <si>
    <t xml:space="preserve">Burden of caregivers of people with stroke: evolution and predictors
</t>
  </si>
  <si>
    <t>Viswanathan et al. (USA)</t>
  </si>
  <si>
    <t xml:space="preserve">Plasma Abeta, homocysteine, and cognition: the Vitamin Intervention for Stroke Prevention (VISP) trial
</t>
  </si>
  <si>
    <t xml:space="preserve">Efficacy of Time Pressure Management in Stroke Patients With Slowed Information Processing: A Randomized Controlled Trial
</t>
  </si>
  <si>
    <t>Winkens et al. (Netherlands)</t>
  </si>
  <si>
    <t>Measurements were done by a research assistant (E.J.H.) who was unaware of the allocation of patients. Success of blinding was checked after- wards.</t>
  </si>
  <si>
    <t>Withall et al. (Australia)</t>
  </si>
  <si>
    <t xml:space="preserve">Who does well after a stroke? The Sydney Stroke Study
</t>
  </si>
  <si>
    <t xml:space="preserve">Differential associations between specific depressive symptoms and cardiovascular prognosis in patients with stable coronary heart disease
</t>
  </si>
  <si>
    <t>Hoen et al. (Netherlands)</t>
  </si>
  <si>
    <t xml:space="preserve">Impact of cognitive impairment on functional outcome in stroke
</t>
  </si>
  <si>
    <t>Paker et al. (Turkey)</t>
  </si>
  <si>
    <t>Assessment of stroke outcome based on initial stroke severity measured on different stroke severity scales</t>
  </si>
  <si>
    <t>Quddus et al. (Bangladesh)</t>
  </si>
  <si>
    <t>Sholomov et al. (Russia)</t>
  </si>
  <si>
    <t xml:space="preserve">Activation of Hemostasis and Decline in Cognitive Function in Older People
</t>
  </si>
  <si>
    <t>Stott et al. (Multinational)</t>
  </si>
  <si>
    <t xml:space="preserve">Anosognosia for hemiplegia: a clinical-anatomical prospective study
</t>
  </si>
  <si>
    <t>Vocat et al. (Switzerland)</t>
  </si>
  <si>
    <t>Wagle et al. (Norway)</t>
  </si>
  <si>
    <t>Cognitive impairment and the role of the ApoE epsilon4-allele after stroke--a 13 months follow-up study</t>
  </si>
  <si>
    <t>Evaluated by authors</t>
  </si>
  <si>
    <t>Wiberg et al. (Sweden)</t>
  </si>
  <si>
    <t>Cognitive function and risk of stroke in elderly men</t>
  </si>
  <si>
    <t>Yaffe et al. (USA)</t>
  </si>
  <si>
    <t>The Effect of Maintaining Cognition on Risk of Disability and Death</t>
  </si>
  <si>
    <t>Boy et al. (Germany)</t>
  </si>
  <si>
    <t xml:space="preserve">Mobilisation of hematopoietic CD34+ precursor cells in patients with acute stroke is safe--results of an open-labeled non randomized phase I/II trial
</t>
  </si>
  <si>
    <t>Combinations of motor measures more strongly predict adverse health outcomes in old age: the rush memory and aging project, a community-based cohort study</t>
  </si>
  <si>
    <t>Buchman et al. (USA)</t>
  </si>
  <si>
    <t>Dublin et al. (USA)</t>
  </si>
  <si>
    <t>Neglect specific assessments (BIT)</t>
  </si>
  <si>
    <t>Ferreira et al. (Brazil)</t>
  </si>
  <si>
    <t xml:space="preserve">Is Visual Scanning Better Than Mental Practice in Hemispatial Neglect? Results from a Pilot Study
</t>
  </si>
  <si>
    <t xml:space="preserve">Predictors of long-term survival in nonagenarians: the NonaSantfeliu study
</t>
  </si>
  <si>
    <t>Formiga et al. (Spain)</t>
  </si>
  <si>
    <t>Mikami et al. (Multinational)</t>
  </si>
  <si>
    <t>Effect of Antidepressants on the Course of Disability Following Stroke</t>
  </si>
  <si>
    <t xml:space="preserve">Weight loss and incident dementia in elderly Yoruba Nigerians: a 10-year follow-up study
</t>
  </si>
  <si>
    <t>Ogunniyi et al. (Nigeria)</t>
  </si>
  <si>
    <t>not stroke</t>
  </si>
  <si>
    <t>Absence of cerebral microbleeds predicts reversion of vascular 'cognitive impairment no dementia' in stroke</t>
  </si>
  <si>
    <t>Viscogliosi et al. (Canada)</t>
  </si>
  <si>
    <t xml:space="preserve">Participation after a stroke: changes over time as a function of cognitive deficits
</t>
  </si>
  <si>
    <t>Multiple subtypes (ischemic, ICH, SAH, and undefined)</t>
  </si>
  <si>
    <t>Inpatient rehabilitation</t>
  </si>
  <si>
    <t xml:space="preserve">Diabetes and cognitive decline in elderly African Americans: a 15-year follow-up study
</t>
  </si>
  <si>
    <t>Wessels et al. (USA)</t>
  </si>
  <si>
    <t>White et al. (USA)</t>
  </si>
  <si>
    <t xml:space="preserve">The Correlates and Course of Depression in Patients with Lacunar Stroke: Results from the Secondary Prevention of Small Subcortical Strokes (SPS3) Study
</t>
  </si>
  <si>
    <t>Predictors for 5-year survival in a prospective cohort of elderly stroke patients</t>
  </si>
  <si>
    <t>Whiting et al. (Australia)</t>
  </si>
  <si>
    <t xml:space="preserve">A longitudinal study examining the independence of apathy and depression after stroke: the Sydney Stroke Study
</t>
  </si>
  <si>
    <t>Witham et al. (Scotland)</t>
  </si>
  <si>
    <t xml:space="preserve">Trends in function and postdischarge mortality in a medicine for the elderly rehabilitation center over a 10-year period
</t>
  </si>
  <si>
    <t xml:space="preserve">Neuropsychological profiles of 5-year ischemic stroke survivors by Oxfordshire stroke classification and hemisphere of lesion
</t>
  </si>
  <si>
    <t xml:space="preserve">Occurrence and risk factors of mild cognitive impairment in the older Chinese population: a 3-year follow-up study
</t>
  </si>
  <si>
    <t>Hai et al. (China)</t>
  </si>
  <si>
    <t>Zhou et al. (USA)</t>
  </si>
  <si>
    <t xml:space="preserve">Prospective neurocognitive evaluation of patients undergoing carotid interventions
</t>
  </si>
  <si>
    <t xml:space="preserve">Predictors of return to driving after stroke
</t>
  </si>
  <si>
    <t>Aufman et al. (USA)</t>
  </si>
  <si>
    <t>Chan et al. (USA)</t>
  </si>
  <si>
    <t>Does postacute care site matter? A longitudinal study assessing functional recovery after a stroke</t>
  </si>
  <si>
    <t>Davydow et al. (USA)</t>
  </si>
  <si>
    <t>Functional disability, cognitive impairment, and depression after hospitalization for pneumonia</t>
  </si>
  <si>
    <t xml:space="preserve">The Association Between Midlife Cardiorespiratory Fitness Levels and Later-Life Dementia
</t>
  </si>
  <si>
    <t>DeFina et al. (USA)</t>
  </si>
  <si>
    <t xml:space="preserve">Clinical and subclinical macrovascular disease as predictors of cognitive decline in older patients with type 2 diabetes: the Edinburgh Type 2 Diabetes Study
</t>
  </si>
  <si>
    <t>Feinkohl et al. (Scotland)</t>
  </si>
  <si>
    <t xml:space="preserve">Mild cognitive impairment: incidence and vascular risk factors in a population-based cohort
</t>
  </si>
  <si>
    <t>Ganguli et al. (USA)</t>
  </si>
  <si>
    <t xml:space="preserve">Increasing access to chronic disease self-management programs in rural and remote communities using teleheaith
</t>
  </si>
  <si>
    <t>Jaglal et al. (Canada)</t>
  </si>
  <si>
    <t xml:space="preserve">Prediction of severe, persistent activity-of-daily-living disability in older adults
</t>
  </si>
  <si>
    <t>Kim et al. (USA)</t>
  </si>
  <si>
    <t xml:space="preserve">Home-based telerehabilitation shows improved upper limb function in adults with chronic stroke: a pilot study
</t>
  </si>
  <si>
    <t>Langan et al. (USA)</t>
  </si>
  <si>
    <t xml:space="preserve">Intracerebral hemorrhage and delirium symptoms. Length of stay, function, and quality of life in a 114-patient cohort
</t>
  </si>
  <si>
    <t>Ku et al. (Taiwan)</t>
  </si>
  <si>
    <t>Saldert et al. (Sweden)</t>
  </si>
  <si>
    <t xml:space="preserve">Conversation partner training with spouses of persons with aphasia: A pilot study using a protocol to trace relevant characteristics
</t>
  </si>
  <si>
    <t>Smania et al. (Italy)</t>
  </si>
  <si>
    <t>performed by a clinical psychologist</t>
  </si>
  <si>
    <t>Suzuki et al. (Japan)</t>
  </si>
  <si>
    <t>Predicting Recovery of Cognitive Function Soon after Stroke: Differential Modeling of Logarithmic and Linear Regression</t>
  </si>
  <si>
    <t xml:space="preserve">Prognostic value of cardiovascular disease status: the Leiden 85-plus study
</t>
  </si>
  <si>
    <t>van peet et al. (Netherlands)</t>
  </si>
  <si>
    <t>Does not report cognitive data for stroke subsample (MMSE and MoCA). OXVASC cohort</t>
  </si>
  <si>
    <t>Volonghi et al. (England)</t>
  </si>
  <si>
    <t xml:space="preserve">Cognitive outcomes after acute coronary syndrome: a population based comparison with transient ischaemic attack and minor stroke
</t>
  </si>
  <si>
    <t>Weinstein et al. (USA)</t>
  </si>
  <si>
    <t>Association of Parental Stroke With Brain Injury and Cognitive Measures in Offspring The Framingham Heart Study</t>
  </si>
  <si>
    <t xml:space="preserve">Level and predictors of participation in patients with stroke undergoing inpatient rehabilitation
</t>
  </si>
  <si>
    <t>Yang et al. (Singapore)</t>
  </si>
  <si>
    <t>Zhang et al. (China)</t>
  </si>
  <si>
    <t>First time ischemic</t>
  </si>
  <si>
    <t xml:space="preserve">Understanding long-term unmet needs in Australian survivors of stroke
</t>
  </si>
  <si>
    <t>Andrew et al. (Australia)</t>
  </si>
  <si>
    <t xml:space="preserve">What Makes Family Caregivers Happy During the First 2 Years Post Stroke?
</t>
  </si>
  <si>
    <t>Corona et al. (Brazil)</t>
  </si>
  <si>
    <t>Nutritional status and risk for disability in instrumental activities of daily living in older Brazilians</t>
  </si>
  <si>
    <t>Janssen et al. (Australia)</t>
  </si>
  <si>
    <t xml:space="preserve">Physical, cognitive and social activity levels of stroke patients undergoing rehabilitation within a mixed rehabilitation unit
</t>
  </si>
  <si>
    <t>Lima et al. (UK)</t>
  </si>
  <si>
    <t xml:space="preserve">C-reactive protein, APOE genotype and longitudinal cognitive change in an older population
</t>
  </si>
  <si>
    <t>Stahlhut et al. (Germany)</t>
  </si>
  <si>
    <t>Wu et al. (USA)</t>
  </si>
  <si>
    <t xml:space="preserve">Inpatient rehabilitation outcomes of patients with apraxia after stroke
</t>
  </si>
  <si>
    <t>Xiong et al. (China)</t>
  </si>
  <si>
    <t xml:space="preserve">Associations of Circulating Growth Differentiation Factor-15 and ST2 Concentrations with Subclinical Vascular Brain Injury and Incident Stroke
</t>
  </si>
  <si>
    <t>Bates et al. (USA)</t>
  </si>
  <si>
    <t xml:space="preserve">Development and Validation of Prognostic Indices for Recovery of Physical Functioning Following Stroke: Part 2
</t>
  </si>
  <si>
    <t>Burke Quinlan et al. (USA)</t>
  </si>
  <si>
    <t xml:space="preserve">Neural function, injury, and stroke subtype predict treatment gains after stroke
</t>
  </si>
  <si>
    <t>Kruithof et al. (Netherlands)</t>
  </si>
  <si>
    <t xml:space="preserve">Course of social support and relationships between social support and patients' depressive symptoms in the first 3 years post-stroke
</t>
  </si>
  <si>
    <t>Song et al. (China)</t>
  </si>
  <si>
    <t xml:space="preserve">Background Rhythm Frequency and Theta Power of Quantitative EEG Analysis: Predictive Biomarkers for Cognitive Impairment Post-Cerebral Infarcts
</t>
  </si>
  <si>
    <t>Turner-Stokes et al. (Australia)</t>
  </si>
  <si>
    <t>Unspecified (not SAH)</t>
  </si>
  <si>
    <t>Trained clinical staff</t>
  </si>
  <si>
    <t>The Influence of Vascular Risk Factors and Stroke on Cognition in Late Life: Analysis of the NACC Cohort</t>
  </si>
  <si>
    <t xml:space="preserve">Pulse Pressure and Cognitive Decline in Stroke Patients With White Matter Changes
</t>
  </si>
  <si>
    <t>Wang et al. (China)</t>
  </si>
  <si>
    <t>Xia et al. (China)</t>
  </si>
  <si>
    <t>Effect of Carotid Artery Stenting on Cognitive Function in Patients with Internal Carotid Artery Stenosis and Cerebral Lacunar Infarction: A 3-Year Follow-Up Study in China</t>
  </si>
  <si>
    <t>Administered by physicians who had received systematic training.</t>
  </si>
  <si>
    <t>Aydin et al. (Turkey)</t>
  </si>
  <si>
    <t>Bell et al. (USA)</t>
  </si>
  <si>
    <t>Person-centered feeding care: A protocol to re-introduce oral feeding for nursing home patients with tube feeding</t>
  </si>
  <si>
    <t>Biffi et al. (USA)</t>
  </si>
  <si>
    <t xml:space="preserve">Delayed seizures after intracerebral haemorrhage
</t>
  </si>
  <si>
    <t>Emdin et al. (England)</t>
  </si>
  <si>
    <t xml:space="preserve">Blood Pressure and Risk of Vascular Dementia Evidence From a Primary Care Registry and a Cohort Study of Transient Ischemic Attack and Stroke
</t>
  </si>
  <si>
    <t>Gao et al. (China)</t>
  </si>
  <si>
    <t xml:space="preserve">Association of dementia with death after ischemic stroke: A two-year prospective study
</t>
  </si>
  <si>
    <t xml:space="preserve">The risk and extent of neurologic events are equivalent for high-risk patients treated with transcatheter or surgical aortic valve replacement
</t>
  </si>
  <si>
    <t>Gleason et al. (USA)</t>
  </si>
  <si>
    <t xml:space="preserve">10-year trajectories of depressive symptoms and risk of dementia: a population-based study
</t>
  </si>
  <si>
    <t>Mirza et al. (Netherlands)</t>
  </si>
  <si>
    <t xml:space="preserve">Functional recovery in stroke patients with and without diabetes mellitus
</t>
  </si>
  <si>
    <t>Depressive symptoms following stroke and transient ischemic attack: Is it time for a more intensive treatment approach? results from the TABASCO cohort study</t>
  </si>
  <si>
    <t>Tene et al. (Israel)</t>
  </si>
  <si>
    <t>Turunen et al. (Finland)</t>
  </si>
  <si>
    <t>Executive Impairment Is Associated with Impaired Memory Performance in Working-Aged Stroke Patients</t>
  </si>
  <si>
    <t>A clinical neuropsychologist performed the neuropsychological examinations according to a written research protocol</t>
  </si>
  <si>
    <t>Uiterwijk et al. (Netherlands)</t>
  </si>
  <si>
    <t xml:space="preserve">Total cerebral small vessel disease MRI score is associated with cognitive decline in executive function in patients with hypertension
</t>
  </si>
  <si>
    <t>Both the trained assessor, who evaluated patient MoCA score, and the statistician, who conducted the data analysis, were blinded to the treatment allocation.</t>
  </si>
  <si>
    <t xml:space="preserve">Risk Factors and Cognitive Relevance of Cortical Cerebral Microinfarcts in Patients With Ischemic Stroke or Transient Ischemic Attack
</t>
  </si>
  <si>
    <t xml:space="preserve">The disability rate of 5-year post-stroke and its correlation factors: A national survey in China
</t>
  </si>
  <si>
    <t xml:space="preserve">Agitation, Delirium, and Cognitive Outcomes in Intracerebral Hemorrhage
</t>
  </si>
  <si>
    <t>Rosenthal et al. (USA)</t>
  </si>
  <si>
    <t>No stroke at baseline</t>
  </si>
  <si>
    <t xml:space="preserve">Potential Value of Impaired Cognition in Stroke Prediction: A U.K. Population-Based Study
</t>
  </si>
  <si>
    <t>Stephan et al. (England &amp; Wales)</t>
  </si>
  <si>
    <t xml:space="preserve">MRI progression of cerebral small vessel disease and cognitive decline in patients with hypertension
</t>
  </si>
  <si>
    <t>Yan et al. (China)</t>
  </si>
  <si>
    <t xml:space="preserve">Dl-3-n-butylphthalide can improve the cognitive function of patients with acute ischemic stroke: a prospective intervention study
</t>
  </si>
  <si>
    <t>Yoon et al. (Korea)</t>
  </si>
  <si>
    <t>Zhao et al. (China)</t>
  </si>
  <si>
    <t>Stroke (undefined)</t>
  </si>
  <si>
    <t>Evaluators trained in scoring before the study and were blinded to treatment allocation.</t>
  </si>
  <si>
    <t>First ischemic or hemorrhagic stroke (not SAH) and &lt; 65 YO</t>
  </si>
  <si>
    <t>Ischemic (33) and hemorrhagic (7) stroke in both groups. Previous stroke included (6 in active physio and 1 in traditional)</t>
  </si>
  <si>
    <t>Mild to moderate ischemic stroke</t>
  </si>
  <si>
    <t>Not addressed</t>
  </si>
  <si>
    <t>Ischemic (91%)</t>
  </si>
  <si>
    <t>All evaluation scales were carried out by two physiotherapists blinded to the results of the earlier application tests.</t>
  </si>
  <si>
    <t>Chronic stroke (ischemic and hemorrhagic)</t>
  </si>
  <si>
    <t xml:space="preserve">The assessments were conducted in a quiet room in a research laboratory by trained examiners. </t>
  </si>
  <si>
    <t>MCA territory ischemic stroke verified by MRI</t>
  </si>
  <si>
    <t>Ischemic, hemorrhagic and SAH</t>
  </si>
  <si>
    <t>All participants assessed by the same examiner and included in the study. The patients received instructions on how to fill out the questionnaires and were tested individually in a quiet room.</t>
  </si>
  <si>
    <t>Acute CVA [subtype not defined]</t>
  </si>
  <si>
    <t>First ever stroke (ischemic or hemorrhagic)</t>
  </si>
  <si>
    <t>Specially trained research nurses took interviews using standardized questionnaires</t>
  </si>
  <si>
    <t>Ischemic (MCA infarction)</t>
  </si>
  <si>
    <t>All planned FU visits at patients’ residences. Telephone interviews for patients outside of study area</t>
  </si>
  <si>
    <t>First stroke [subtype not specified]</t>
  </si>
  <si>
    <t>Acute examination performed in a fixed order that took approximately 60 minutes to complete. If patient fatigued, testing was split between two sessions carried out in the same day. FU eval lasted 2 hours. Information about previous cognitive impairment by a trained neuropsychologist</t>
  </si>
  <si>
    <t>First ischemic and hemorrhagic</t>
  </si>
  <si>
    <t>FU assessments were conducted in the subsequent setting, that is, nursing home, rehabilitation center, or at home</t>
  </si>
  <si>
    <t>NA</t>
  </si>
  <si>
    <t>Study neuropsychologist, geriatrician and research nurse administered tests over three visits (over a 2-3 week period) in the participant's home</t>
  </si>
  <si>
    <t>First ischemic, hemorrhagic or undetermined stroke</t>
  </si>
  <si>
    <t>Diener et al. (Multinational)</t>
  </si>
  <si>
    <t>When patients were unable to attend a follow-up visit, scores were assigned by telephone assessment. For patients with severe aphasia, responses were obtained through a proxy or the treating physician</t>
  </si>
  <si>
    <t>First-ever stroke presenting clinical features of lacunar stroke</t>
  </si>
  <si>
    <t xml:space="preserve">Abulia and cognitive impairment in two patients with capsular genu infarct
</t>
  </si>
  <si>
    <t>Pantoni et al. (Italy)</t>
  </si>
  <si>
    <t xml:space="preserve">Depression in stroke patients 7 years following stroke
</t>
  </si>
  <si>
    <t>Dam (Denmark)</t>
  </si>
  <si>
    <t xml:space="preserve">Initial right hemisphere take-over and subsequent bilateral participation during recovery from aphasia
</t>
  </si>
  <si>
    <t>Case report</t>
  </si>
  <si>
    <t>Ansaldo et al. (Canada)</t>
  </si>
  <si>
    <t>Bennet et al. (Australia)</t>
  </si>
  <si>
    <t>Subcortical vascular disease and functional decline: A 6-year predictor study</t>
  </si>
  <si>
    <t>Effect of functional gain on satisfaction with medical rehabilitation after stroke</t>
  </si>
  <si>
    <t>Bagg et al. (Canada)</t>
  </si>
  <si>
    <t>Effect of age on functional outcomes after stroke rehabilitation</t>
  </si>
  <si>
    <t>Recorded by each patient’s treating therapists and primary nurse within 48 hours of admission and discharge</t>
  </si>
  <si>
    <t>Delayed poststroke dementia - A 4-year follow-up study</t>
  </si>
  <si>
    <t>Altieri et al. (Italy)</t>
  </si>
  <si>
    <t>Awareness of deficits in stroke rehabilitation</t>
  </si>
  <si>
    <t>Hartman-Maeir et al. (Israel)</t>
  </si>
  <si>
    <t>Ballard et al. (England)</t>
  </si>
  <si>
    <t>Hemorrhage burden predicts recurrent intracerebral hemorrhage after lobar hemorrhage</t>
  </si>
  <si>
    <t>Greenberg et al. (USA)</t>
  </si>
  <si>
    <t xml:space="preserve">Cognitive decline in a prospectively studied group of stroke survivors, with a particular emphasis on the &gt; 75's
</t>
  </si>
  <si>
    <t>Lowery et al. (England)</t>
  </si>
  <si>
    <t xml:space="preserve">Poststroke depression: an 18-month follow-up
</t>
  </si>
  <si>
    <t>Berg et al. (Finland)</t>
  </si>
  <si>
    <t>Leukoaraiosis more than dementia is a predictor of stroke recurrence</t>
  </si>
  <si>
    <t>Henon et al. (France)</t>
  </si>
  <si>
    <t>Progression of cognitive impairment in stroke patients</t>
  </si>
  <si>
    <t>Prevalence of post-stroke depression in an Irish sample and its relationship with disability and outcome following inpatient rehabilitation</t>
  </si>
  <si>
    <t>Cassidy et al. (Ireland)</t>
  </si>
  <si>
    <t>Desmond et al. (USA)</t>
  </si>
  <si>
    <t xml:space="preserve">Incidence of dementia after ischemic stroke: results of a longitudinal study
</t>
  </si>
  <si>
    <t>Diabetes mellitus and risk of Alzheimer's disease and dementia with stroke in a multiethnic cohort</t>
  </si>
  <si>
    <t>Luchsinger et al. (USA)</t>
  </si>
  <si>
    <t xml:space="preserve">Influence of prestroke dementia on early and delayed mortality in stroke patients
</t>
  </si>
  <si>
    <t xml:space="preserve">Assessment of functioning and disability after ischemic stroke
</t>
  </si>
  <si>
    <t>Weimar et al. (Germany)</t>
  </si>
  <si>
    <t xml:space="preserve">Early fluoxetine treatment of post-stroke depression - A three-month double-blind placebo-controlled study with an open-label long-term follow up
</t>
  </si>
  <si>
    <t>Fruehwald et al. (Austria)</t>
  </si>
  <si>
    <t>Nas et al. (Turkey)</t>
  </si>
  <si>
    <t>Ischemic, hemorrhagic and other</t>
  </si>
  <si>
    <t>Physician certified by the Uniform Data System for Medical Rehabilitation.</t>
  </si>
  <si>
    <t xml:space="preserve">Memory impairment, but not cerebrovascular disease, predicts progression of MCI to dementia
</t>
  </si>
  <si>
    <t>DeCarli et al. (USA)</t>
  </si>
  <si>
    <t>Sacher et al. (Israel)</t>
  </si>
  <si>
    <t>Prediction of poststroke dementia</t>
  </si>
  <si>
    <t>Vascular factors and cognition: toward a prevention of dementia?</t>
  </si>
  <si>
    <t>Tzourio (Australia)</t>
  </si>
  <si>
    <t xml:space="preserve">Perindopril pROtection aGainst REcurrent Stroke Study (PROGRESS): interpretation and implementation
</t>
  </si>
  <si>
    <t>Chalmers et al. (Australia)</t>
  </si>
  <si>
    <t>Consequences of mild stroke in persons &lt; 75 years - A 1-year follow-up</t>
  </si>
  <si>
    <t>Carlsson et al.</t>
  </si>
  <si>
    <t xml:space="preserve">Predictors of disability post stroke: findings from the H-EPESE
</t>
  </si>
  <si>
    <t>Bui et al. (USA)</t>
  </si>
  <si>
    <t>Enhancement of the somatosensory N140 component during attentional training after stroke</t>
  </si>
  <si>
    <t>Giaquinto and Fraoli (Italy)</t>
  </si>
  <si>
    <t>Stroke recovery induced by coordination dynamic therapy and quantified by the coordination dynamic recording method</t>
  </si>
  <si>
    <t>Schalow (Switzerland)</t>
  </si>
  <si>
    <t xml:space="preserve">Relationship of motor and cognitive abilities to functional performance in stroke rehabilitation
</t>
  </si>
  <si>
    <t>Fong et al. (China)</t>
  </si>
  <si>
    <t>Hillis et al. (USA)</t>
  </si>
  <si>
    <t xml:space="preserve">Subcortical aphasia and neglect in acute stroke: the role of cortical hypoperfusion
</t>
  </si>
  <si>
    <t>Natural history of dementia associated with lacunar infarctions</t>
  </si>
  <si>
    <t>Aharon-Perets et al. (Israel)</t>
  </si>
  <si>
    <t>Sturm et al. (Germany)</t>
  </si>
  <si>
    <t xml:space="preserve">Can forced-use therapy be clinically applied after stroke? An exploratory randomized controlled trial
</t>
  </si>
  <si>
    <t>Ploughman et al. (Canada)</t>
  </si>
  <si>
    <t>Stapleton et al. (England)</t>
  </si>
  <si>
    <t xml:space="preserve">A pilot study of attention deficits, balance control and falls in the subacute stage following stroke
</t>
  </si>
  <si>
    <t>Effects of blood pressure lowering with perindopril and indapamide therapy on dementia and cognitive decline in patients with cerebrovascular disease</t>
  </si>
  <si>
    <t>PROGRESS Collaborative Group (Mutinational)</t>
  </si>
  <si>
    <t>Keren et al. (Israel)</t>
  </si>
  <si>
    <t xml:space="preserve">Relationship between rehabilitation therapies and outcome of stroke patients in Israel: a preliminary study
</t>
  </si>
  <si>
    <t>Progression of cognitive impairment after stroke: one year results from a longitudinal study of Singaporean stroke patients</t>
  </si>
  <si>
    <t>Tham et al. (Singapore)</t>
  </si>
  <si>
    <t>Pohjasvaara et al. (Finland)</t>
  </si>
  <si>
    <t>Cognitive functioning after stroke: a one-year follow-up study</t>
  </si>
  <si>
    <t>Suicidal ideation among patients with acute life-threatening physical illness: patients with stroke, traumatic brain injury, myocardial infarction, and spinal cord injury</t>
  </si>
  <si>
    <t>Kishi et al. (USA)</t>
  </si>
  <si>
    <t>Raji et al. (USA)</t>
  </si>
  <si>
    <t xml:space="preserve">Cognitive status and incident disability in older Mexican Americans: findings from the Hispanic established population for the epidemiological study of the elderly
</t>
  </si>
  <si>
    <t>Riepe et al. (Germany)</t>
  </si>
  <si>
    <t>Cognitive functions and depression as predictors of poor outcome 15 months after stroke</t>
  </si>
  <si>
    <t>Kaneko et al. (Canada)</t>
  </si>
  <si>
    <t xml:space="preserve">Relationship of sleep apnea to functional capacity and length of hospitalization following stroke
</t>
  </si>
  <si>
    <t>Bohannon et al. (USA)</t>
  </si>
  <si>
    <t>Heruti et al. (Israel)</t>
  </si>
  <si>
    <t>Eldar et al. (Israel)</t>
  </si>
  <si>
    <t xml:space="preserve">Quality of care for urinary incontinence in a rehabilitation setting for patients with stroke. Simultaneous monitoring of process and outcome
</t>
  </si>
  <si>
    <t xml:space="preserve">A pilot randomized trial of induced blood pressure elevation: effects on function and focal perfusion in acute and subacute stroke
</t>
  </si>
  <si>
    <t>Piguet et al. (Australia)</t>
  </si>
  <si>
    <t>Vascular risk factors, cognition and dementia incidence over 6 years in the Sydney older persons study</t>
  </si>
  <si>
    <t>Post-stroke follow-up in a rehabilitation center outpatient clinic</t>
  </si>
  <si>
    <t>Greenberg et al. (Israel)</t>
  </si>
  <si>
    <t>Two clinical psychiatrists interviewed the patients. The same psychiatrists administered, at day zero and at weeks 1, 2, 4, 6, and 8 of treatment,</t>
  </si>
  <si>
    <t>First ever stroke [subtype not specified]</t>
  </si>
  <si>
    <t>Ischemic and vasculitis</t>
  </si>
  <si>
    <t>Examination conducted by a board-certified neurologist</t>
  </si>
  <si>
    <t>Patients are evaluated within 72 hours after admission by the rehabilitation team (composed of a nurse, a physiotherapist, an occupational therapist, a speech therapist</t>
  </si>
  <si>
    <t>First acute [not specified]</t>
  </si>
  <si>
    <t xml:space="preserve">Not longitudinal. Aphasia study. Three patients. </t>
  </si>
  <si>
    <t>First ever stroke with minor neurological impairment (NIHSS 3 or less)</t>
  </si>
  <si>
    <t>Reitz et al. (Netherlands)</t>
  </si>
  <si>
    <t>Does not report cognitive data for stroke subsample. H-EPESE</t>
  </si>
  <si>
    <t>Does not report cognitive data for stroke subsample (MMSE and Neuropsych battery)</t>
  </si>
  <si>
    <t>Does not report cognitive data for stroke subsample (MMSE)</t>
  </si>
  <si>
    <t>Does not report cognitive data for stroke subsample (CASI scores transformed into z-scores)</t>
  </si>
  <si>
    <t>2005 (1)</t>
  </si>
  <si>
    <t>Popovic et al. (Croatia)</t>
  </si>
  <si>
    <t>Not stroke. Stroke and dementia free sample</t>
  </si>
  <si>
    <t>Not stroke. Studying incident stroke in stroke-free individuals</t>
  </si>
  <si>
    <t>Test validation study. Tests validity of a postural test</t>
  </si>
  <si>
    <t>No cognition. TUG test with a cognitive component (subtract 3 from a randomly chosen number while doing the TUG test) - does not evaluate cognition</t>
  </si>
  <si>
    <t>No cognition. Measured involvement in cognitive activities, not congnition</t>
  </si>
  <si>
    <t>Repeated cohort. Sydney stroke cohort. Does not provide cognition longitudinal data</t>
  </si>
  <si>
    <t>Repearted cohort. Sydney stroke study. Test results in Z-scores</t>
  </si>
  <si>
    <t>Repeared cohort. Subset of Sydney stroke cohort (only patients with good outcomes)</t>
  </si>
  <si>
    <t>Repeated cohort. MMSE could be used if pooled. Stroke Sydney cohort</t>
  </si>
  <si>
    <t>Repeated cohort. Sydney stroke cohort. All results divided into depressed and not depressed.Tables 2 and 3 with useful long data but with possible errors reporting error. Contact authors to make sure</t>
  </si>
  <si>
    <t>Repeated cohort</t>
  </si>
  <si>
    <t>Repeated cohort. No mean or SD for tests. Only median and range. Evaluates attention only</t>
  </si>
  <si>
    <t>Repeated cohort. CODAS cohort. Reports number of patients with and without deficits</t>
  </si>
  <si>
    <t>Repeated cohort. CODAS cohort. Reports people with and without dysfunction in different areas</t>
  </si>
  <si>
    <t xml:space="preserve">Repeated cohort. CODAS cohort. Transform to readable PDF. </t>
  </si>
  <si>
    <t>Repeated cohort. CODAS cohort</t>
  </si>
  <si>
    <t>Cavanagh et al. (USA)</t>
  </si>
  <si>
    <t>Repeated cohort. Baseline and FU evals overlap partially</t>
  </si>
  <si>
    <t>Repeated cohort. OXVASC cohort. Does not report cognition longitudinal data. Only reported "cognition declined". Data split into dementia and no dementia between assessed and not assessed clinically</t>
  </si>
  <si>
    <t>Repeated cohort. Does not report cognition longitudinal data. OXVASC cohort. Data split into dementia and no dementia between assessed and not assessed clinically</t>
  </si>
  <si>
    <t>Repeated cohort. Does not report cognition longitudinal data. OXVASC cohort</t>
  </si>
  <si>
    <t>Rasquin et al. (Netherlands)</t>
  </si>
  <si>
    <t>Kruyt et al. (Netherlands)</t>
  </si>
  <si>
    <t>Nys et al. (Netherlands)</t>
  </si>
  <si>
    <t>Repeated cohort from Nys 2005</t>
  </si>
  <si>
    <t xml:space="preserve">Repeated cohort. TABASCO cohort. </t>
  </si>
  <si>
    <t xml:space="preserve">Repeated cohort. Subsample of TABASCO cohort. </t>
  </si>
  <si>
    <t>Cherney and Halper (USA)</t>
  </si>
  <si>
    <t>Repeated cohort. SLSR registry. No mean reported for MMSE or AMT. Looks at anxiety. Reports cognition but on the same patients as Duoiri 2013</t>
  </si>
  <si>
    <t>Repeated cohort. SLSR registry [1995-2006]. No mean or sd for MMSE or AMT</t>
  </si>
  <si>
    <t>Repeated cohort. SLSR registry. Only percentage impaired</t>
  </si>
  <si>
    <t>Repeated cohort. SLSR registry looking at burden of disease of disability, cognition and psychological outcomes up to 10 years PS</t>
  </si>
  <si>
    <t>Repeated cohort. Same as Kauranen 2015</t>
  </si>
  <si>
    <t>Lee and Yeh (Taiwan)</t>
  </si>
  <si>
    <t>Administered by a single investigator</t>
  </si>
  <si>
    <t>Repeated cohort. Does not report cognition longitudinal data. Sydney stroke study. change in cognitiev domain over a year in z-scores</t>
  </si>
  <si>
    <t>Repearted cohort. Same  as Ng 2013. missing age, SD, stroke type and length of stay for the stroke subgroup</t>
  </si>
  <si>
    <t>Repeated cohort. Helsinki Stroke Aging Memory study. Same cohort as Pohjasvaara et al. (2001). Transform to readable PDF</t>
  </si>
  <si>
    <t>Recovery from unilateral neglect after right-hemisphere stroke</t>
  </si>
  <si>
    <t>Functional independence measure scores of patients with hemiplegia followed up at home and in university hospitals</t>
  </si>
  <si>
    <t>Reducing attention deficits after stroke using attention process training: a randomized controlled trial</t>
  </si>
  <si>
    <t>Neuropsychological Outcome and its Predictors Across the First Year after Ischaemic Stroke</t>
  </si>
  <si>
    <t>Clinic measurements performed and recorded by trained research nurses/coordinators. Telephone follow-up was performed centrally, again by trained staff.</t>
  </si>
  <si>
    <t>Cognitive status does not predict motor gain from post stroke constraint-induced movement therapy</t>
  </si>
  <si>
    <t>Functional gains during acute hospitalization for stroke</t>
  </si>
  <si>
    <t>A trained research nurse gathered information about patients’ functional independence at admission and discharge by retrieving FIM scores</t>
  </si>
  <si>
    <t>Assessing cognitive function after stroke using the FIM instrument</t>
  </si>
  <si>
    <t>Evaluation at rehab hospital</t>
  </si>
  <si>
    <t>Clinico-radiological predictors of vascular cognitive impairment (VCI) in patients with stroke: a prospective observational study</t>
  </si>
  <si>
    <t>Intracranial Atherosclerosis and Poststroke Depression in Chinese Patients with Ischemic Stroke</t>
  </si>
  <si>
    <t>Assessment performed by 2 qualified neurologists in the acute stage</t>
  </si>
  <si>
    <t>Unilateral visual neglect in right-hemisphere stroke: a longitudinal study</t>
  </si>
  <si>
    <t>Poststroke depression and its multifactorial nature: Results from a prospective longitudinal study</t>
  </si>
  <si>
    <t>All patients were assessed by trained interviewers within seven days of stroke onset and re-evaluated at 1, 3, 6, 12 and 18 months P-S</t>
  </si>
  <si>
    <t>Assessment was performed by a blinded neuropsychologist</t>
  </si>
  <si>
    <t>Evaluation and follow-up of cognitive functions in patients with minor stroke and transient ischemic attack</t>
  </si>
  <si>
    <t>Patterns in default-mode network connectivity for determining outcomes in cognitive function in acute stroke patients</t>
  </si>
  <si>
    <t>Ischaemic stroke: the ocular motor system as a sensitive marker for motor and cognitive recovery</t>
  </si>
  <si>
    <t>Prevalence of Poststroke Cognitive Impairment South London Stroke Register 1995-2010</t>
  </si>
  <si>
    <t>Comprehensive rehabilitation with integrative medicine for subacute stroke: A multicenter randomized controlled trial</t>
  </si>
  <si>
    <t>Medial temporal atrophy rather than white matter hyperintensities predict cognitive decline in stroke survivors</t>
  </si>
  <si>
    <t>Context of FIRST study – an RCT in 4 acute care and 4 rehab care hospitals testing efficacy of psychosocial intervention in stroke patients aged 45 or older. Intervention completed at patients’ home (1/week, 12 weeks, and tri-weekly for another 12 months); first evaluation performed ~13 days P-S, and 6 months post randomization</t>
  </si>
  <si>
    <t>Rehabilitation outcome of elderly patients after a first stroke: effect of cognitive status at admission on the functional outcome</t>
  </si>
  <si>
    <t>Both infarction and hemorrhage (according to Oxford Community Stroke Project Classification)</t>
  </si>
  <si>
    <t>Administered by experienced clinical neuropsychologists following a written study protocol</t>
  </si>
  <si>
    <t>Blindly measured by physicians</t>
  </si>
  <si>
    <t>Effect of Dual-task Rehabilitative Training on Cognitive and Motor Function of Stroke Patients</t>
  </si>
  <si>
    <t>Association Between Cerebral Lesions and Emotional Changes in Acute Ischemic Stroke Patients</t>
  </si>
  <si>
    <t>Six-month functional recovery of stroke patients: a multi-time-point study</t>
  </si>
  <si>
    <t>Pattern and Rate of Cognitive Decline in Cerebral Small Vessel Disease: A Prospective Study</t>
  </si>
  <si>
    <t>Research nurse at 1 month and 6 months after stroke onset at a rehabilitation unit or outpatient clinic during follow-up</t>
  </si>
  <si>
    <t>Trajectory of Cognitive Decline After Incident Stroke</t>
  </si>
  <si>
    <t>Neurocognitive improvement after carotid artery stenting in patients with chronic internal carotid artery occlusion and cerebral ischemia</t>
  </si>
  <si>
    <t>Ischemic ipsilateral hemisphere</t>
  </si>
  <si>
    <t>Performed by an independent clinical psychologist, who was blinded to the outcome of the intervention.</t>
  </si>
  <si>
    <t>Influence of Amyloid-beta on Cognitive Decline After Stroke/Transient Ischemic Attack: Three-Year Longitudinal Study</t>
  </si>
  <si>
    <t>Exercise training and recreational activities to promote executive functions in chronic stroke: A proof-of-concept study</t>
  </si>
  <si>
    <t>Impact of repetitive transcranial magnetic stimulation on post-stroke dysmnesia and the role of BDNF Val66Met SNP</t>
  </si>
  <si>
    <t>Neuropsychological and neuroimaging markers in prediction of cognitive impairment after ischemic stroke: A prospective follow-up study</t>
  </si>
  <si>
    <t>Incident Apathy During the First Year After Stroke and Its Effect on Physical and Cognitive Recovery</t>
  </si>
  <si>
    <t>Longitudinal functional changes, depression, and health-related quality of life among stroke survivors living at home after inpatient rehabilitation</t>
  </si>
  <si>
    <t>A certified occupational therapist conducted face-to-face interviews at the subjects’ homes. For subjects who had difficulty answering the survey questions, a family member responded instead.</t>
  </si>
  <si>
    <t>Trained research psychologists administered a neuropsychological test battery that has previously been validated for use in Singapore</t>
  </si>
  <si>
    <t>The relationship between physical impairment and disability during stroke rehabilitation: effect of cognitive status</t>
  </si>
  <si>
    <t>Temporal Evolution of Poststroke Cognitive Impairment Using the Montreal Cognitive Assessment</t>
  </si>
  <si>
    <t>Assessments of cognitive functioning were conducted by a trained research assistant</t>
  </si>
  <si>
    <t>The effect of a workplace intervention programme on return to work after stroke: a randomised controlled trial</t>
  </si>
  <si>
    <t>First ischemic or hemorrhagic (within 12 months post admission)</t>
  </si>
  <si>
    <t>Comparing stroke rehabilitation outcomes between acute inpatient and nonintense home settings</t>
  </si>
  <si>
    <t>Depression Among Stroke Survivors: A Community-based, Prospective Study from Kolkata, India</t>
  </si>
  <si>
    <t>Language recovery and evidence of residual deficits after nonthalamic subcortical stroke: A 1year follow-up study</t>
  </si>
  <si>
    <t>Post-stroke fatigue is associated with impaired processing speed and memory functions in first-ever stroke patients</t>
  </si>
  <si>
    <t>Suicidal ideas in stroke patients 3 and 15 months after stroke</t>
  </si>
  <si>
    <t>Baseline testing done during initial visit to outpatient's clinic</t>
  </si>
  <si>
    <t>Comparison of two cognitive interventions for adults experiencing executive dysfunction post-stroke: a pilot study</t>
  </si>
  <si>
    <t>Correction of post-stroke cognitive impairments using computer programs</t>
  </si>
  <si>
    <t>Improved visual, acoustic, and neurocognitive functions after carotid endarterectomy in patients with minor stroke from severe carotid stenosis</t>
  </si>
  <si>
    <t>Quality of Life of Stroke Survivors: A 3-Month Follow-up Study</t>
  </si>
  <si>
    <t>Hospital and proxy</t>
  </si>
  <si>
    <t>Poststroke fatigue following minor infarcts: a prospective study</t>
  </si>
  <si>
    <t>Evaluation of complete functional status of patients with stroke by Functional Independence Measure scale on admission, discharge, and six months poststroke</t>
  </si>
  <si>
    <t>Screening for cognitive impairment in patients with acute stroke</t>
  </si>
  <si>
    <t>Assessments were administered pre and post the intervention and at 3-month FU by assessors blind to treatment allocation.</t>
  </si>
  <si>
    <t>Role of disengagement failure and attentional gradient in unilateral spatial neglect - a longitudinal study</t>
  </si>
  <si>
    <t>All assessments were carried out in a quiet room reserved for clinical neuropsychological assessments. The 1-week P-S assessment was carried out in two or three testing sessions to avoid interference due to fatigue. On the average, the assessments were spread over 2.98 days (range 2–7 days).</t>
  </si>
  <si>
    <t>Poststroke QEEG informs early prognostication of cognitive impairment</t>
  </si>
  <si>
    <t>Acute physiologic predictors of mortality and functional and cognitive recovery in hemorrhagic stroke: 1-, 3-, and 6-month assessments</t>
  </si>
  <si>
    <t>Frequency of cognitive impairment without dementia in patients with stroke - A two-year follow-up study</t>
  </si>
  <si>
    <t>Evaluation visits (administered by a neuropsychologist) - see Barba et al (2000) P-S dementia: clinical features and risk factors</t>
  </si>
  <si>
    <t>The potential of transcranial magnetotherapy in color and rhythm therapy in the rehabilitation of ischemic stroke</t>
  </si>
  <si>
    <t>Cognitive improvement after treatment of depressive symptoms in the acute phase of stroke</t>
  </si>
  <si>
    <t>Factors Predicting Functional and Cognitive Recovery Following Severe Traumatic, Anoxic, and Cerebrovascular Brain Damage</t>
  </si>
  <si>
    <t>Assessments recorded upon admission to and discharge from the rehabilitation unit</t>
  </si>
  <si>
    <t>Response of emotional unawareness after stroke to antidepressant treatment</t>
  </si>
  <si>
    <t>Functional reorganisation in patients with right hemisphere stroke after training of alertness: a longitudinal PET and fMRI study in eight cases</t>
  </si>
  <si>
    <t>Evaluations performed in the context of treatment with PT and OT</t>
  </si>
  <si>
    <t>Efficient screening of cognitive dysfunction in stroke patients: comparison between the CAMCOG and the R-CAMCOG, Mini Mental State Examination and Functional Independence Measure-cognition score</t>
  </si>
  <si>
    <t>Rehabilitation center on admission and home visit at 1 year by research assistants</t>
  </si>
  <si>
    <t>Longitudinal prevalence and determinants of early mood disorder post-stroke</t>
  </si>
  <si>
    <t>Comparison of Rehabilitation Outcomes for Long Term Neurological Conditions: A Cohort Analysis of the Australian Rehabilitation Outcomes Centre Dataset for Adults of Working Age</t>
  </si>
  <si>
    <t>First infarction [ischemic]</t>
  </si>
  <si>
    <t>Early neuropsychological evaluation in patients with ischaemic stroke provides valid information</t>
  </si>
  <si>
    <t>Efficacy and safety assessment of acupuncture and nimodipine to treat mild cognitive impairment after cerebral infarction: a randomized controlled trial</t>
  </si>
  <si>
    <t>Time to inpatient rehabilitation hospital admission and functional outcomes of stroke patients</t>
  </si>
  <si>
    <t>Administered by an investigator or their relative or carer if the patient was unable to communicate</t>
  </si>
  <si>
    <t>Prestroke Statins, Progression of White Matter Hyperintensities, and Cognitive Decline in Stroke Patients with Confluent White Matter Hyperintensities</t>
  </si>
  <si>
    <t>Factors associated with improvement or decline in cognitive function after an ischemic stroke in Korea: the Korean stroke cohort for functioning and rehabilitation (KOSCO) study</t>
  </si>
  <si>
    <t>Prophylactic Effects of Duloxetine on Post-Stroke Depression Symptoms: An Open Single-Blind Trial</t>
  </si>
  <si>
    <t>Administered by a neurologist blinded to randomization procedures</t>
  </si>
  <si>
    <t>Comparing Cerebralcare Granule and aspirin for neurological dysfunction in acute stroke in real-life practice</t>
  </si>
  <si>
    <t>Correlation of common carotid artery intima media thickness, intracranial arterial stenosis and post-stroke cognitive impairment</t>
  </si>
  <si>
    <t>Repeated cohort. SLSR registry. SLSR registry</t>
  </si>
  <si>
    <t>Kyoung-Hee (Korea)</t>
  </si>
  <si>
    <t xml:space="preserve">The relationship between cognition and mortality in patients with stroke, coronary heart disease, or cancer
</t>
  </si>
  <si>
    <t>Anstey et al.</t>
  </si>
  <si>
    <t>Review article</t>
  </si>
  <si>
    <t>Natural history, predictors and outcomes of depression after stroke: systematic review and meta-analysis</t>
  </si>
  <si>
    <t>Review article (systematic and meta)</t>
  </si>
  <si>
    <t>Therapy-based rehabilitation services for patients living at home more than one year after stroke</t>
  </si>
  <si>
    <t>Aziz et al.</t>
  </si>
  <si>
    <t>Review article (Cochrane)</t>
  </si>
  <si>
    <t xml:space="preserve">Cognition and quality of life in patients with carotid artery occlusion: a follow-up study
</t>
  </si>
  <si>
    <t>APOE epsilon4 and cognitive decline in older stroke patients with early cognitive impairment</t>
  </si>
  <si>
    <t>Stroke (WHO definition)</t>
  </si>
  <si>
    <t>The impact of neuropsychological deficits on functional stroke outcomes</t>
  </si>
  <si>
    <t>Repeated cohort. Does not report cognition longitudinal data. Only regression results. ARCOS cohort</t>
  </si>
  <si>
    <t>Progression of MRI markers in cerebral small vessel disease: Sample size considerations for clinical trials</t>
  </si>
  <si>
    <t>Bowen et al.</t>
  </si>
  <si>
    <t>Cognitive rehabilitation for spatial neglect following stroke</t>
  </si>
  <si>
    <t>Caeiro et al. (portugal)</t>
  </si>
  <si>
    <t>Does not report cognitive data for stroke subsample (TICS)</t>
  </si>
  <si>
    <t>Cicerone et al.</t>
  </si>
  <si>
    <t>Review article (systematic)</t>
  </si>
  <si>
    <t>Evidence-based cognitive rehabilitation: Updated review of the literature from 1998 through 2002</t>
  </si>
  <si>
    <t>Poststroke dementia: influence of hippocampal atrophy</t>
  </si>
  <si>
    <t>Das et al.</t>
  </si>
  <si>
    <t>Cognitive Dysfunction in Stroke Survivors: A Community-Based Prospective Study from Kolkata, India</t>
  </si>
  <si>
    <t>Repeated cohort. Same as Paul 2013</t>
  </si>
  <si>
    <t>Debette et al.</t>
  </si>
  <si>
    <t>The clinical importance of white matter hyperintensities on brain magnetic resonance imaging: systematic review and meta-analysis</t>
  </si>
  <si>
    <t>Del Ser et al. (Spain)</t>
  </si>
  <si>
    <t xml:space="preserve">Evolution of cognitive impairment after stroke and risk factors for delayed progression
</t>
  </si>
  <si>
    <t>Follow-up visits</t>
  </si>
  <si>
    <t>Potential mediators of ethnic differences in physical activity in older Mexican Americans and European Americans: Results from the San Antonio Longitudinal Study of Aging</t>
  </si>
  <si>
    <t>Dergance et al.</t>
  </si>
  <si>
    <t>Does not report cognitive data for stroke subsample. SALSA cohort</t>
  </si>
  <si>
    <t>Comparison of rehabilitation outcomes in day hospital and home settings for people with acquired brain injury - a systematic review</t>
  </si>
  <si>
    <t>Doing et al.</t>
  </si>
  <si>
    <t>A quantitative systematic review of domain-specific cognitive impairment in lacunar stroke</t>
  </si>
  <si>
    <t>Elkins et al.</t>
  </si>
  <si>
    <t xml:space="preserve">Pre-existing hypertension and the impact of stroke on cognitive function
</t>
  </si>
  <si>
    <t>Erez et al.</t>
  </si>
  <si>
    <t>Assessment of spatial neglect using computerised feature and conjunction visual search tasks</t>
  </si>
  <si>
    <t>No stroke at baseline. Annual follow ups but only provides difference in score between baseline and 5 year FU for the people who had and did not have a CVA during study period</t>
  </si>
  <si>
    <t>Test validation. NINDS tool feasibility and usefulness study</t>
  </si>
  <si>
    <t>Not stroke at baseline. Could not find</t>
  </si>
  <si>
    <t>Working memory and mental practice outcomes after stroke</t>
  </si>
  <si>
    <t>Mungas et al. (USA)</t>
  </si>
  <si>
    <t>Volumetric MRI predicts rate of cognitive decline related to AD and cerebrovascular disease</t>
  </si>
  <si>
    <t>Narushima et al. (USA)</t>
  </si>
  <si>
    <t>Does cognitive recovery after treatment of poststroke depression last? A 2-year follow-up of cognitive function associated with poststroke depression</t>
  </si>
  <si>
    <t>A study on additional early physiotherapy after stroke and factors affecting functional recovery</t>
  </si>
  <si>
    <t>two trained neurologists blinded to the grouping allocation</t>
  </si>
  <si>
    <t>Neuroimaging predictors of death and dementia in a cohort of older stroke survivors</t>
  </si>
  <si>
    <t>Fu et al. (China)</t>
  </si>
  <si>
    <t>Comprehensive therapeutic effect of the stroke rehabilitation unit in a medium-sized comprehensive community hospital</t>
  </si>
  <si>
    <t>Rehabilitation for improving automobile driving after stroke</t>
  </si>
  <si>
    <t>George et al.</t>
  </si>
  <si>
    <t>Effect of B vitamins and lowering homocysteine on cognitive impairment in patients with previous stroke or transient ischemic attack: a prespecified secondary analysis of a randomized, placebo-controlled trial and meta-analysis</t>
  </si>
  <si>
    <t>Harrison et al.</t>
  </si>
  <si>
    <t>Informant Questionnaire on Cognitive Decline in the Elderly (IQCODE) for the early diagnosis of dementia across a variety of healthcare settings</t>
  </si>
  <si>
    <t>Hassing et al.</t>
  </si>
  <si>
    <t>Terminal decline and markers of cerebro- and cardiovascular disease: findings from a longitudinal study of the oldest old</t>
  </si>
  <si>
    <t>Poststroke dementia: incidence and relationship to prestroke cognitive decline</t>
  </si>
  <si>
    <t>Is there a relation between neuropsychologic variables and quality of life after stroke?</t>
  </si>
  <si>
    <t>Cognitive recovery after stroke: a 2-year follow-up</t>
  </si>
  <si>
    <t>Cognition not longitudinal. Cognition does not look longitudinal from reading abstract "study participants were followed for two years in order to evaluate their cardiovascular outcome, mortality and revascularisation rate"</t>
  </si>
  <si>
    <t>Jehkonen et al.</t>
  </si>
  <si>
    <t>Impact of neglect on functional outcome after stroke: a review of methodological issues and recent research findings</t>
  </si>
  <si>
    <t>Off year limits</t>
  </si>
  <si>
    <t>Karbe et al.</t>
  </si>
  <si>
    <t>Profiles of language impairment in primary progressive aphasia</t>
  </si>
  <si>
    <t>Functional disability and rehabilitation outcome in right hemisphere damaged patients with and without unilateral spatial neglect</t>
  </si>
  <si>
    <t>Katz et al.</t>
  </si>
  <si>
    <t>Khan et al.</t>
  </si>
  <si>
    <t>Increased Risk of Adverse Neurocognitive Outcomes With Proprotein Convertase Subtilisin-Kexin Type 9 Inhibitors</t>
  </si>
  <si>
    <t>Cognitive and functional decline in African Americans with VaD, AD, and stroke without dementia</t>
  </si>
  <si>
    <t>Nyenhuis et al.</t>
  </si>
  <si>
    <t>Prevalence, incidence, and factors associated with pre-stroke and post-stroke dementia: a systematic review and meta-analysis</t>
  </si>
  <si>
    <t>No stroke at baseline. Does not report cognition longitudinal data.</t>
  </si>
  <si>
    <t>Frontal lobe hypometabolism predicts cognitive decline in patients with lacunar infarcts</t>
  </si>
  <si>
    <t>Sertraline treatment of post-stroke major depression: an open study in patients with moderate to severe symptoms</t>
  </si>
  <si>
    <t>Spalleta et al.</t>
  </si>
  <si>
    <t>Repeated cohort. Same as Spalleta 2006</t>
  </si>
  <si>
    <t>What predicts a poor outcome in older stroke survivors? A systematic review of the literature</t>
  </si>
  <si>
    <t>Van Almenkerk et. al.</t>
  </si>
  <si>
    <t>Life satisfaction post stroke: The role of illness cognitions</t>
  </si>
  <si>
    <t>Van Mierlo et al.</t>
  </si>
  <si>
    <t>Vanderbeken et al.</t>
  </si>
  <si>
    <t>A systematic review of the effect of physical exercise on cognition in stroke and traumatic brain injury patients</t>
  </si>
  <si>
    <t>Virk et al.</t>
  </si>
  <si>
    <t>Cognitive remediation of attention deficits following acquired brain injury: A systematic review and meta-analysis</t>
  </si>
  <si>
    <t>Outcomes of return-to-work after stroke rehabilitation: A systematic review</t>
  </si>
  <si>
    <t>Wei et al.</t>
  </si>
  <si>
    <t>No stroke at baseline. Annual follow ups but time after stroke unclear</t>
  </si>
  <si>
    <t>Meta-Analysis of Milk Consumption and the Risk of Cognitive Disorders</t>
  </si>
  <si>
    <t>Wu et al.</t>
  </si>
  <si>
    <t>Acupuncture for stroke rehabilitation</t>
  </si>
  <si>
    <t>Mailuoning for acute ischaemic stroke</t>
  </si>
  <si>
    <t>Pasquini et al.</t>
  </si>
  <si>
    <t>Zorowitz et al (Multinational)</t>
  </si>
  <si>
    <t>Review article. Review of PROGRESS trial</t>
  </si>
  <si>
    <t>Review article. REGARDS trial. No patients</t>
  </si>
  <si>
    <t>Review article. PROGRESS trial</t>
  </si>
  <si>
    <t>Trial registration. Cannot find protocol paper. Tried several times. Used neuropsych assessments at baseline, after ttmt and 6 months later. Does not look like results for stroke are separate</t>
  </si>
  <si>
    <t>Repeated cohort. SLSR registry. Other reports excluded. No mean or SD for MMSE or AMT.</t>
  </si>
  <si>
    <t>Pahlman et al. (Sweden)</t>
  </si>
  <si>
    <t xml:space="preserve">Repeated cohort. Same as Pahlman 2011. Does not report cognition longitudinal data. Only reports change in frequency and percentage of impaired </t>
  </si>
  <si>
    <t>Penaloza et al. (Spain)</t>
  </si>
  <si>
    <t>Sarkamo et al. (Finland)</t>
  </si>
  <si>
    <t>Does not exist. Listed in Journal of Neural Regeneration Research. But does not exist in database. Not available online.</t>
  </si>
  <si>
    <t xml:space="preserve">No stroke at baseline. MMSE scores in text, page 167. Transform to text PDF. </t>
  </si>
  <si>
    <t>Cognitive function in patients with peripheral artery disease: a prospective single-center cohort study</t>
  </si>
  <si>
    <t>No cognition. Looks at incidence of dementia but does not report any cognitive outcome. Report very hard to find</t>
  </si>
  <si>
    <t>Neurologist (admission) and after 8 weeks of therapy (not specified)</t>
  </si>
  <si>
    <t>No stroke at baseline. Does not report cognition longitudinal data (3MSE). Data presented as mean of errors and divided into gender</t>
  </si>
  <si>
    <t>Repeated cohort. Very likely to be the same as ballard 2003. Patients older than 75, recruited from same registry (Tyneside and Wearside), at around the same time, and evaluated 3 and 15 months PS. Baseline scores and change over time (mean, SD) reported for CAMCOG, and 3 authors are the same</t>
  </si>
  <si>
    <t>Ischemic (OCSP scale)</t>
  </si>
  <si>
    <t xml:space="preserve">All instruments administered by principal investigator. Baseline and 2 weeks obtained in-person; last 2 assessments via telephone. </t>
  </si>
  <si>
    <t>First ischemic within the last 48 hours</t>
  </si>
  <si>
    <t>Researchers carried out evaluations</t>
  </si>
  <si>
    <t>Global cognitive function (MDRS)</t>
  </si>
  <si>
    <t>Repeated cohort. Lille stroke/dementia study. Does not report cognition longitudinal data. HR only. Repeated cohort. Lille stroke/dementia study</t>
  </si>
  <si>
    <t>Visit with a neurologist or by telephone contact with the patient’s family or general practitioner</t>
  </si>
  <si>
    <t>Influence of cognitive impairment on the institutionalisation rate 3 years after a stroke</t>
  </si>
  <si>
    <t xml:space="preserve">Repeated cohort. NOT ON COVIDENCE. Lille stroke/dementia study. Does not report cognition longitudinal data. Only modeling results. </t>
  </si>
  <si>
    <t>Repeated cohort. Dementia / stroke Lille study. Does not report cognition longitudinal data (MDRS). Only model results</t>
  </si>
  <si>
    <t>Subjects were tested and trained on a one-to-one basis during their normal daily therapy sessions</t>
  </si>
  <si>
    <t>Global cognitive status (MMSE and SIS)</t>
  </si>
  <si>
    <t>Data were collected by phone with trained research assistants during structured, 1-hour long interviews</t>
  </si>
  <si>
    <t>Repeated cohort. Same as Gregorovich 2015. Does not report cognition longitudinal data (MMSE and SIS). Model results only</t>
  </si>
  <si>
    <t>Repeated cohort. Same as Gregorovich 2015. Does not report cognition longitudinal data (sum of z scores SIS and MMSE)</t>
  </si>
  <si>
    <t>Duplicate. Does not report cognition longitudinal data (MMSE). Forest plots with RR reported. PROGRESS cohort</t>
  </si>
  <si>
    <t>Ischemic, hemorrhagic, TIA and unknown</t>
  </si>
  <si>
    <t>Dufouil et al.  (France)</t>
  </si>
  <si>
    <t>acute ischemic stroke</t>
  </si>
  <si>
    <t>Kohler et al. (Germany)</t>
  </si>
  <si>
    <t>Repeated cohort. Same as Kauranen 2015. Does not report cognition longitudinal data (multiple tests). Model results only</t>
  </si>
  <si>
    <t>Three-hour visit in research laboratory.</t>
  </si>
  <si>
    <t>Mild stroke (NIHSS LT 6)</t>
  </si>
  <si>
    <t>All tests were chosen to be given at the bedside and across a wide range of stroke severities</t>
  </si>
  <si>
    <t>Does not report cognitive data for stroke subsample (multiple tests). Only figures without dispersion scores</t>
  </si>
  <si>
    <t>Hinkle (USA)</t>
  </si>
  <si>
    <t>Ischemic (motor stroke)</t>
  </si>
  <si>
    <t>Does not report cognitive data for stroke subsample (multiple tests), only HR model</t>
  </si>
  <si>
    <t>Does not report cognitive data for stroke subsample (3MSE). Only baseline scores reported</t>
  </si>
  <si>
    <t>Questionnaire interviews were performed by a trained research nurse, with translations for non-English- speaking patients.</t>
  </si>
  <si>
    <t>Repeated cohort. ESPRIT trial. Does not report cognition longitudinal data. Only model results</t>
  </si>
  <si>
    <t>Interviews and measurements were administered by 3 research nurses who were trained</t>
  </si>
  <si>
    <t>Cognitive impairment (AMT and CDT)</t>
  </si>
  <si>
    <t>Repeated cohort. Same as Ballard 2003 and 2004, and also Allan 2011. Does not report cognition longitudinal data (CAMCOG). Only HRs. Tyneside and Wearside in England</t>
  </si>
  <si>
    <t>Repeated cohort. Same as Ballard 2003 and 2004; And also Allan 2011 and 2013. Does not report cognition longitudinal data (CAMCOG). Only HRs</t>
  </si>
  <si>
    <t>Cognition not longitudinal. FIM assessed "functional status" and reported as an overall score. Cognitive component not reported</t>
  </si>
  <si>
    <t>Tooth et al. (USA)</t>
  </si>
  <si>
    <t>Cognition (FIM)</t>
  </si>
  <si>
    <t>Ambulatory rehabilitation clinic</t>
  </si>
  <si>
    <t>Disability (FIM)</t>
  </si>
  <si>
    <t>Rehabilitation setting</t>
  </si>
  <si>
    <t>Registered nurse in charge of follow-ups</t>
  </si>
  <si>
    <t>Cognition (MMSE and CDR)</t>
  </si>
  <si>
    <t>First stroke</t>
  </si>
  <si>
    <t>Acute rehabilitation setting</t>
  </si>
  <si>
    <t>First ever ischemic (PMAS)</t>
  </si>
  <si>
    <t>Visited subjects’ homes or healthcare facilities if unable or unwilling to be examined in clinic. “Refusals” for a particular interval until had at least 4 attempts to contact and examine them. When in-person examinations were not possible, telephone information obtained</t>
  </si>
  <si>
    <t>No stroke at baseline. Does not report cognition longitudinal data (MMSE). Baseline OK. Follow up data categorized</t>
  </si>
  <si>
    <t>patients were visited by a trained research assistant for an assessment at home or at the institution where the patient resided</t>
  </si>
  <si>
    <t>No stroke at baseline. Does not report cognition longitudinal data (MMSE). Models with HR only</t>
  </si>
  <si>
    <t>De Reuck et  (Belgium)</t>
  </si>
  <si>
    <t>Clinical eval performed by senior clinical psychiatrists</t>
  </si>
  <si>
    <t>Repeated cohort. Does not report cognition longitudinal data (MMSE). Only baseline. FuPro-Stroke Study</t>
  </si>
  <si>
    <t>No stroke at baseline. Does not report cognition longitudinal data (multiple tests), only rate of change in a 3 year period</t>
  </si>
  <si>
    <t>Prognostic significance of micturition disturbances after acute stroke</t>
  </si>
  <si>
    <t>First lacunar</t>
  </si>
  <si>
    <t>No stroke at baseline. Does not report cognition longitudinal data (multiple tests). No descriptives reported</t>
  </si>
  <si>
    <t>A neurologist and a research assistant administered neuropsychological tests in the form of the modified Vascular Dementia Battery</t>
  </si>
  <si>
    <t>All patients living at home at time of assessments</t>
  </si>
  <si>
    <t>Assessments at home by an occupational therapist</t>
  </si>
  <si>
    <t>Language (CAT); attention (TEA); verbal memory and learning (HVLT-R); visuospatial memory and learning (BVMT-R); EF (TMT B and sorting subtest [both from D-KEFS])</t>
  </si>
  <si>
    <t>Trained staff by telephone</t>
  </si>
  <si>
    <t>First ICH</t>
  </si>
  <si>
    <t>TIA or ischemic stroke</t>
  </si>
  <si>
    <t>First lacunar stroke</t>
  </si>
  <si>
    <t>ICH</t>
  </si>
  <si>
    <t>Interviews with the participants and informants (n=36)</t>
  </si>
  <si>
    <t>Cognitive functioning (MMSE)</t>
  </si>
  <si>
    <t>Research nurse (face to face) or by telephone. MMSE scored by research physician</t>
  </si>
  <si>
    <t>Systematic telephone interviews performed at 6 month intervals</t>
  </si>
  <si>
    <t>Hankey et al. (Multinational)</t>
  </si>
  <si>
    <t>Cognitive function (NCSE and FIM)</t>
  </si>
  <si>
    <t>A single rater performed all behavioral assessments</t>
  </si>
  <si>
    <t>Benjamin et al. (England)</t>
  </si>
  <si>
    <t>Lacunar infarct</t>
  </si>
  <si>
    <t>Assessment at t0 was performed during the hospital stay, whereas assessments at t1 and t2 were performed at a regional rehabilitation clinic or, if the patient had no transportation, at the patient’s residence</t>
  </si>
  <si>
    <t>Repeated cohort. Same as Rosenthal 2017. Does not report cognition longitudinal data. Just model results</t>
  </si>
  <si>
    <t>Malouin et al. (Canada)</t>
  </si>
  <si>
    <t>Cognition not longitudinal. Only motor performance assessed pre and post training, but not memory</t>
  </si>
  <si>
    <t>Not longitudinal. Poster presentation. Only abstract available. Only states 1 year PS evaluation without baseline comparisons. Memory explored but no standadized test mentioned</t>
  </si>
  <si>
    <t>Repeated cohort. Same as Rosenthal 2017 and Naidench 2013. Does not report cognition longitudinal data. Provides ROC curve for 1 month FU</t>
  </si>
  <si>
    <t>Hofgren et al. (Sweden)</t>
  </si>
  <si>
    <t>Repeated cohort. Same as Hofgren, 2007. Same evaluation timepoints as Hofgren. Does not report cognition longitudinal data. Questionnaire not cognition specific and cognitive items not reported separately</t>
  </si>
  <si>
    <t>Repeated cohort. Same as Rasquin 2005. Does not report cognition longitudinal data. Slope and change of scores reported. No actual scores. CODAS cohort</t>
  </si>
  <si>
    <t>Jorge et al. (Multinational)</t>
  </si>
  <si>
    <t>Brioschi et al. (Switzerland)</t>
  </si>
  <si>
    <t>First ever (multiple subtypes) TOAST criteria</t>
  </si>
  <si>
    <t>Cardonnier et al. (France)</t>
  </si>
  <si>
    <t>Dementia diagnosis (MMSE)</t>
  </si>
  <si>
    <t>attending or higher-titled physicians from the Department of Neurology of our hospital to clinically diagnose the dementia on admission or at 3 months after admission</t>
  </si>
  <si>
    <t>Cognitive impairment (MoCA)</t>
  </si>
  <si>
    <t>Cognitive decline (MMSE and DRS)</t>
  </si>
  <si>
    <t>Ischemic, TIA, hemorrhagic and undefined</t>
  </si>
  <si>
    <t>The enrolled patients were independently assessed by a trained neurology physician using standard instructions</t>
  </si>
  <si>
    <t>Cognitive function (MoCA and MMSE)</t>
  </si>
  <si>
    <t xml:space="preserve">The impact of stroke on cognitive processing - a prospective event-related potential study
</t>
  </si>
  <si>
    <t>Bakker et al. (Netherlands)</t>
  </si>
  <si>
    <t>Hochstenbach et al. (Netherlands)</t>
  </si>
  <si>
    <t>Roosink et al. (Netherlands)</t>
  </si>
  <si>
    <t>Bouffioulx et al. (Belgium)</t>
  </si>
  <si>
    <t>Chaiyawat and Kulkantrakorn (Thailand)</t>
  </si>
  <si>
    <t>Delbari et al. (Iran)</t>
  </si>
  <si>
    <t>Dong et al. (Australia)</t>
  </si>
  <si>
    <t>Dundar et al. (Turkey)</t>
  </si>
  <si>
    <t>Erkebaeva et al. (Kazakhstan)</t>
  </si>
  <si>
    <t>Lesniak  et al. (UK)</t>
  </si>
  <si>
    <t>Rand et al. (Canada)</t>
  </si>
  <si>
    <t>Te Winkel-Witlox et al. (Netherlands)</t>
  </si>
  <si>
    <t>sample</t>
  </si>
  <si>
    <t>Repeated cohort. CODAS cohort. Same as Rasquin 2005. Does not report cognition longitudinal data (MMSE and CAMCOG). Only baseline descriptives reported. CODAS cohort</t>
  </si>
  <si>
    <t>General cognitive functions (MMSE); unilateral neglect (BIT-conventional subtest); visual fields (Visual Confrontation Test)</t>
  </si>
  <si>
    <t>Repeated cohort. Middelheim Interdisciplinary Stroke Study. Does not report cognition longitudinal data (MMSE, FIM and SIS). Paper originally included in scoping as "long data OK" but only describes people at 18 months PS</t>
  </si>
  <si>
    <t>Neglect (LCT - for right hemisphere stroke); and [no area] (Picture naming test - for left hemisphere stroke)</t>
  </si>
  <si>
    <t>[no area] (MMSE); [no area] (CDT); EF (TMT A)</t>
  </si>
  <si>
    <t>Cognitive function (MMSE and MMT)</t>
  </si>
  <si>
    <t>Repeated cohort. PROGRESS cohort. Assessment timepoints unclear. Does not report cognition longitudinal data (MMSE). No descriptive data in tables or text.</t>
  </si>
  <si>
    <t>Reed et al. (USA)</t>
  </si>
  <si>
    <t>Assessment timepoints unclear after filtering with key words. No mention of when the stroke happened after looking at tables 1 and 2, and filtering the document with words ("onset", "after", "time", "day", and "duration"). Does not report cognition longitudinal data for FIM assessment. Mentions significant changes in FIM-cog but does not report descriptive data for evaluations</t>
  </si>
  <si>
    <t>Assessment timepoints unclear after filtering with key words ("onset", "after", "time", and "duration"). Time post stroke 1.5 to 11 years. Sample size 7 patients. Does not report cognition longitudinal data (multiple tests). Memory task reported in figure 2 but without dispersion measure (SD, IQR, or range)</t>
  </si>
  <si>
    <t>Assessment timepoints unclear after filtering with key words ("onset", "after", "time", and "duration"). Time after stroke too broad (2 weeks to 3 years PS)</t>
  </si>
  <si>
    <t>Assessment timepoints unclear after filtering with key words ("onset", "after", "time", and "duration"). Does not clarify stroke onset and does not report cognition longitudinal data. Only regression line for annual change of cognition in plot (figure 2)</t>
  </si>
  <si>
    <t>Assessment timepoints unclear after filtering with key words ("onset", "after", "time", and "duration").  Also looked in another report on this cohort (Mungas et al., 2001 and 2002) and could not find evaluation time-points. Does not report cognition longitudinal data. Only results of multivariate analysis presented</t>
  </si>
  <si>
    <t xml:space="preserve">Assessment timepoints unclear after filtering with key words ("onset", "after", "time", and "duration"). Paper sugests an "initial" and a "final" assessment, but time after stroke not described. Inspected tables 1 through 4 and filtered document with key words ("onset", "after", "time", "day", and "duration"). Only reports model results. Does not report cognition longitudinal data (FIM). </t>
  </si>
  <si>
    <t xml:space="preserve">Assessment timepoints unclear after filtering with key words ("onset", "after", "time", and "duration").  Does not report cognition longitudinal data (MMSE). No descriptive data in tables or text. </t>
  </si>
  <si>
    <t>Assessment timepoints unclear after filtering with key words ("onset", "after", "time", and "duration").  Does not report cognition longitudinal data (MMSE). Plot with annual change in MMSE scores only. Only line for annual change in MMSE. Likely to be the same cohort as Mungas 2002</t>
  </si>
  <si>
    <t>Assessment timepoints unclear after filtering with key words ("onset", "after", "time", and "duration").  Does not report cognition longitudinal data (multiple tests). Model results only. Framingham cohort</t>
  </si>
  <si>
    <t>Assessment timepoints unclear after filtering with key words ("onset", "after", "time", and "duration").  Mixed population (stroke and carotid endardectomy). Does not clarify time after stroke onset. Does not report cognition longitudinal data. Only rates provided. Not scores</t>
  </si>
  <si>
    <t>Tzourio et al. (Multinational)</t>
  </si>
  <si>
    <t xml:space="preserve">Assessment timepoints unclear after filtering with key words ("onset", "after", "time", and "duration").  Comparison of healthy cohort with OXVASC cohort looking at rates of dementia after follow-up. Time after stroke onset not reported. Does not report cognition longitudinal data. Only adjusted data in forest plots. </t>
  </si>
  <si>
    <t>Assessment timepoints unclear after filtering with key words ("onset", "after", "time", and "duration"). FIM results reported and divided into vascular territories for admission and discharge</t>
  </si>
  <si>
    <t xml:space="preserve">Assessment timepoints unclear after filtering with key words ("onset", "after", "time", and "duration"). Does not report cognition longitudinal data. AM-PAC assessment only Betas and SE reported. Very interesting paper with policy implication anaysis. </t>
  </si>
  <si>
    <t>Assessment timepoints unclear after filtering with key words ("onset", "after", "time", and "duration").  Mixed sample. Does not report cognition longitudinal data. Only provides intercept and slope for cognitive change in stroke patients</t>
  </si>
  <si>
    <t>Assessment timepoints unclear after filtering with key words ("onset", "after", "time", and "duration").  Time from event to randomization varies from &lt;1 to 5+ years. Does not report cognition longitudinal data. Only proportions of impaired/unimpaired with the MMSE. VITATOPS trial</t>
  </si>
  <si>
    <t>Assessment timepoints unclear after filtering with key words ("onset", "after", "time", and "duration").  Only refers to dementia onset. Does not report cognition longitudinal data. Only hazard ratios</t>
  </si>
  <si>
    <t>Cognition not longitudinal. Only premorbid baseline with the IQ-CODE</t>
  </si>
  <si>
    <t>Different cognitive tests at different time-points. 2 week cognitive assessment different from 3 month battery</t>
  </si>
  <si>
    <t>Cognition not longitudinal. Uses P300 brain waves as a proxy for cognition but no neuropsych assessment</t>
  </si>
  <si>
    <t>Cognition not longitudinal. Only 3 month assessment with the MMSE</t>
  </si>
  <si>
    <t>Cognition not longitudinal. Only mentions a baseline assessment of cognition</t>
  </si>
  <si>
    <t>Cognitive function (MMSE); and social cognition (FIM)</t>
  </si>
  <si>
    <t>Cognition not longitudinal. Cognition only at 1 year</t>
  </si>
  <si>
    <t>Cognition not longitudinal. Cognition only at baseline (FIM) in the acute stage</t>
  </si>
  <si>
    <t>Cognition not longitudinal. Cognition only at baseline with the MMSE. Mixed sample</t>
  </si>
  <si>
    <t>Cognition not longitudinal. Cognition at study entry with the MMSE</t>
  </si>
  <si>
    <t>Cognition not longitudinal. MMSE at baseline. 3 month FU only included the orientation items of MMSE</t>
  </si>
  <si>
    <t>Cognition not longitudinal. Cognitive function only measured at baseline (NCSE). Only sensori-motor functions reasssessed</t>
  </si>
  <si>
    <t>Repeated cohort. Lille Dementia/Stroke study. Cognition not longitudinal</t>
  </si>
  <si>
    <t>Cordoliani-Mackowiak et al. (France)</t>
  </si>
  <si>
    <t>Cognition not longitudinal. MMSE only at 12 months FU.</t>
  </si>
  <si>
    <t>Cognition not longitudinal. ARCOS and ASTRO cohorts. ASTRO is the ARCOS cohort 5 years after stroke. Multiple cognitive tests but only 5 year outcomes reported</t>
  </si>
  <si>
    <t>Cognition not longitudinal. Only 1 cognitive assessment. See flow chart (fig 1)</t>
  </si>
  <si>
    <t>Cognition not longitudinal.  Formal cognitive assessment only at one year PS</t>
  </si>
  <si>
    <t>Cognition not longitudinal. Only functional status evaluated longitudinally. MMSE at baseline</t>
  </si>
  <si>
    <t>Stroke unit during acute stay</t>
  </si>
  <si>
    <t>Assessment timepoints unclear. Acknowledged in the discussion section</t>
  </si>
  <si>
    <t>Chausson et al. (France)</t>
  </si>
  <si>
    <t>Cognition not longitudinal. Only MMSE at 5 years PS</t>
  </si>
  <si>
    <t>Cognition not longitudinal. MMSE used at baseline as a screeing tool for study entry</t>
  </si>
  <si>
    <t>Cognition not longitudinal. Only 3 months. Survival analysis modeling results only with MMSE. Helsinki Stroke Aging Memory cohort</t>
  </si>
  <si>
    <t>Cognition not longitudinal. Only 3 month evaluation mentioned in this report. Survival tracked over time. Helsinki Stroke Aging Memory (SAM) cohort</t>
  </si>
  <si>
    <t>Cognition not longitudinal. Only baseline assessment with multiple cognitive tools</t>
  </si>
  <si>
    <t>Cognition not longitudinal. MMSE used as screening for study entry. Only motor outcomes tracked over time</t>
  </si>
  <si>
    <t>Cognition not longitudinal. Only burden characterized over time</t>
  </si>
  <si>
    <t>Cognition not longitudinal. Only FIM motor component and safety measure administered over time</t>
  </si>
  <si>
    <t>Cognition not longitudinal. Cognition with MoCA only 3-5 years PS</t>
  </si>
  <si>
    <t>Cognition not longitudinal (multiple tests). Only baseline assessment, which was used to predict later QoL</t>
  </si>
  <si>
    <t>Does not exist. Article not available. Journal name not found (Journal of Mental Health and Aging) in Melbourne uni Catalogue and La Trobe Uni. Google results only lists volumes from 2017 and onwards</t>
  </si>
  <si>
    <t>Repeated cohort. Same as Alvarez-Sabin 2016</t>
  </si>
  <si>
    <t>Repeated cohort. Same as Berg 2003. See support paper 2001-Berg et al- Poststroke depression in acute phase after stroke.pdf. Cognitive function and language abilities 2 week, 6 and 12 month eval. Intellectual, memory and motor  2 week and 18 month assessment.</t>
  </si>
  <si>
    <t>Different cognitive tests at different timepoints. IQ-CODE at admission and battery at three months. Survival analysis. Proportion with dementia and dead</t>
  </si>
  <si>
    <t>van Zandvoort et al. (Netherlands)</t>
  </si>
  <si>
    <t>Patient visits to 172 collaborating centres from 10 countries. 1049 were assessed “face to face” and the remaining 503 were assessed “in absentia"</t>
  </si>
  <si>
    <t>Evaluator administered</t>
  </si>
  <si>
    <t>descriptives</t>
  </si>
  <si>
    <t>First time ischemic or hemorrhagic</t>
  </si>
  <si>
    <t>Repeated cohort. Same as Akinwuntan 2005. Attention tests and executive reasoning. More studies on this cohort were excluded.  Results from trial published in Akinwuntan 2005 with cognitive scores. (UFOV 3 subtests encompassing speed of mental processing, divided attention, selective attention)</t>
  </si>
  <si>
    <t>Assessment timepoints unclear. History of stroke recorded at each interview but no time after onset specified. Mixed population</t>
  </si>
  <si>
    <t>Repeated cohort. Same as Barker-Collo 2009 but this group went through therapy. Most means and SDs transformed to z scores</t>
  </si>
  <si>
    <t>Assessment timepoints unclear after filtering with key words ("onset", "after", "time", and "duration").  Time after onset not reported. Does not report cognition longitudinal data (TICS and IQCODE). Only model results</t>
  </si>
  <si>
    <t>Assessment timepoints unclear after discussing with tamara. First was does not report cognitive data for stroke subsample</t>
  </si>
  <si>
    <t>Repeated cohort (tell tamara) . Same as Paul 2013. Assessment timepoints unclear. Not acute</t>
  </si>
  <si>
    <t>Assessment timepoints unclear (tell Tamara). Not acute care</t>
  </si>
  <si>
    <t>Assessment timepoints unclear (tell Tamara). Acute patients excluded</t>
  </si>
  <si>
    <t>incomplete</t>
  </si>
  <si>
    <t>frequencies</t>
  </si>
  <si>
    <t>Effect of duration, participation rate, and supervision during community rehabilitation on functional outcomes in the first poststroke year in Singapore</t>
  </si>
  <si>
    <t>Due to the advanced age of this population and the presence of neurological deficits affecting vision and strength, all instruments were read to the subjects. Total time for administration of the study instruments was approximately 1 hour. Breaks were taken during the interviews as needed to relieve subject fatigue</t>
  </si>
  <si>
    <t>FU by authors at the clinic or patients' home</t>
  </si>
  <si>
    <t>A multidisciplinary staff conducted a standardised examination including neurological, neuropsychological, behavioural, laboratory and imaging assessments for each patient</t>
  </si>
  <si>
    <t>all patients underwent a series of tests administered by a research assistant to determine their level of functional and mental disability</t>
  </si>
  <si>
    <t>USA-usually in the patient’s home or long-term care facility. Patients enrolled in Argentina had clinical follow-up at the Neuropsychiatry Outpatient Clinic of the Raúl Corea Institute of Neurological Research</t>
  </si>
  <si>
    <t>Multiple subtypes (hemorrhagic, thrombotic, lacunar, and embolic)</t>
  </si>
  <si>
    <t>administered by examiners with appropriate clinical training and certification, provided by delegates of the sponsor prior to the study start</t>
  </si>
  <si>
    <t>extract</t>
  </si>
  <si>
    <t>furthest.fu</t>
  </si>
  <si>
    <t>First ischemic, hemorrhagic and SAH</t>
  </si>
  <si>
    <t>First ever ischemic, hemorrhagic or TIA</t>
  </si>
  <si>
    <t>First ever cerebral infarction (n=37), intracerebral bleeding (n=6), and subarachnoidal bleeding (n=9) (average time since onset 180 days, range 22-473 days)</t>
  </si>
  <si>
    <t>Significance of longitudinal changes in the default-mode network for cognitive recovery after stroke</t>
  </si>
  <si>
    <t>scoping.data.status</t>
  </si>
  <si>
    <t xml:space="preserve">Assessment timepoints unclear after filtering with key words ("onset", "after", "time", and "duration"). Only African Americans included. Does not report cognition longitudinal data (MMSE). Baseline OK. But then reported mean annual change only </t>
  </si>
  <si>
    <t>Assessment timepoints unclear after filtering with key words ("onset", "after", "time", and "duration"). Does not report cognition longitudinal data (TICS). Frequencies for scores reported in figure 2. Baseline divided into impaired and not impaired</t>
  </si>
  <si>
    <t>stroke (ischemic, hemo, ICH, SAH, and unspecified)</t>
  </si>
  <si>
    <t>Inpatient rehabilitation and home living patients</t>
  </si>
  <si>
    <t>Hemorrhagic and SAH</t>
  </si>
  <si>
    <t>Repeated cohort, same as saxena 2007. Does not report cognition longitudinal data (AMT). Just model results</t>
  </si>
  <si>
    <t>Assessment timepoints unclear after filtering with key words ("onset", "after", "time", and "duration"). Exclude by agreement with TT. Two evaluations 5 to 41 months apart. Annual mean change and SD reported for each test.</t>
  </si>
  <si>
    <t>Neglect/aphasia specific assessments</t>
  </si>
  <si>
    <t>Neglect/aphasia specific assessments (and patients) Does not report cognition longitudinal data (oral naming and letter cancellation). Transform to readable PDF</t>
  </si>
  <si>
    <t>Neglect/aphasia specific assessments (vision and auditory)</t>
  </si>
  <si>
    <t>Neglect/aphasia specific assessments. Catherine Bergego  and BIT</t>
  </si>
  <si>
    <t>Neglect/aphasia specific assessments. Does not report cognition longitudinal data. Attention tests only (neglect). Descriptive data not reported</t>
  </si>
  <si>
    <t>Neglect/aphasia specific assessments. Visual field evaluations. Does not report cognition longitudinal data. (in figures)</t>
  </si>
  <si>
    <t>Repeated cohort. Same as De Ryck 2018. Raw descriptives for 18 months PS</t>
  </si>
  <si>
    <t>Repeated cohort. STRIDE cohort. Data extracted for MMSE. No mean or SD for MoCA</t>
  </si>
  <si>
    <t>Cognition not longitudinal. MMSE at last visit. VITATOPS-DEP trial</t>
  </si>
  <si>
    <t>Functional limitations and health care resource utilization for individuals with cognitive impairment without dementia: Findings from a United States population-based survey</t>
  </si>
  <si>
    <t>Does not report cognitive data for stroke subsample (TICS and composite)</t>
  </si>
  <si>
    <t>Desai et al. (USA)</t>
  </si>
  <si>
    <t>First stroke [CT or MRI]</t>
  </si>
  <si>
    <t>Right hemisphere stroke (CT diagnosed)</t>
  </si>
  <si>
    <t>Stroke patients (subtype not specified) with hemiparalysis</t>
  </si>
  <si>
    <t>Repeated cohort. Neglect/attention tests. MMSE only at baseline</t>
  </si>
  <si>
    <t>Predictors of survival in African American patients with AD, VaD, or stroke without dementia</t>
  </si>
  <si>
    <t>Freels et al. (USA)</t>
  </si>
  <si>
    <t>Cognition not longitudinal (MMSE)</t>
  </si>
  <si>
    <t>Makin et al.</t>
  </si>
  <si>
    <t>Cognitive impairment after lacunar stroke: systematic review and meta-analysis of incidence, prevalence and comparison with other stroke subtypes</t>
  </si>
  <si>
    <t>Praetorious et al. (Sweden)</t>
  </si>
  <si>
    <t>Substantial effects of apolipoprotein E epsilon4 on memory decline in very old age: longitudinal findings from a population-based sample</t>
  </si>
  <si>
    <t>quiet dimmed room at a table with the computer screen straight ahead</t>
  </si>
  <si>
    <t>Acute setting</t>
  </si>
  <si>
    <t>First Ischemic or hemorrhagic</t>
  </si>
  <si>
    <t>Repeated cohort. Restore4stroke. Same as  Nijsse 2017 which was included. No descriptive cognitive data (MoCA)</t>
  </si>
  <si>
    <t>quiet dimmed testing room</t>
  </si>
  <si>
    <t>Repeated cohort. TABASCO cohort. Not longitudinal</t>
  </si>
  <si>
    <t>Lee et al. (Korea)</t>
  </si>
  <si>
    <t>Rengachari et al. (USA)</t>
  </si>
  <si>
    <t>Duplicate. Frequencies given for each score for baseline and 3 month FU. Calculate mean and SD</t>
  </si>
  <si>
    <t>Not stroke. SAH</t>
  </si>
  <si>
    <t>First ischemic stroke or TIA</t>
  </si>
  <si>
    <t xml:space="preserve">Transient Ischemic Attack Results in Delayed Brain Atrophy and Cognitive Decline
</t>
  </si>
  <si>
    <t>Bivard et al. (Australia)</t>
  </si>
  <si>
    <t>TIA patients only. Discuss inclusion with Tamara</t>
  </si>
  <si>
    <t>Effects of combined intervention of physical exercise and cognitive training on cognitive function in stroke survivors with vascular cognitive impairment: a randomized controlled trial</t>
  </si>
  <si>
    <t>Bo et al. (China)</t>
  </si>
  <si>
    <t>Long-Term Improvements After Multimodal Rehabilitation in Late Phase After Stroke: A Randomized Controlled Trial</t>
  </si>
  <si>
    <t>Bunketorp-Kall et al. (Sweden)</t>
  </si>
  <si>
    <t>Observer assessed</t>
  </si>
  <si>
    <t>Fever Burden and Health-Related Quality of Life After Intracerebral Hemorrhage</t>
  </si>
  <si>
    <t>Bush et al. (USA)</t>
  </si>
  <si>
    <t>Internet survey or telephone interview</t>
  </si>
  <si>
    <t xml:space="preserve">Safety and efficacy of thrombectomy in acute ischaemic stroke (REVASCAT): 1-year follow-up of a randomised open-label trial
</t>
  </si>
  <si>
    <t xml:space="preserve">Computerized Training in Poststroke Aphasia: What About the Long-Term Effects? A Randomized Clinical Trial
</t>
  </si>
  <si>
    <t>Neuropsychologist blinded to treatment allocation</t>
  </si>
  <si>
    <t>Davalos et al. (Spain)</t>
  </si>
  <si>
    <t>De Luca et al. (Italy)</t>
  </si>
  <si>
    <t xml:space="preserve">Co-occurrence of depressive symptoms and executive dysfunction after stroke: associations with brain pathology and prognosis
</t>
  </si>
  <si>
    <t>Douven et al. (Netherlands)</t>
  </si>
  <si>
    <t>The Feasibility and Longitudinal Effects of a Home-Based Sedentary Behavior Change Intervention After Stroke</t>
  </si>
  <si>
    <t>Ezeugwu et al. (Canada)</t>
  </si>
  <si>
    <t>Combined Cognitive-Motor Rehabilitation in Virtual Reality Improves Motor Outcomes in Chronic Stroke - A Pilot Study</t>
  </si>
  <si>
    <t>Faria et al. (Portugal)</t>
  </si>
  <si>
    <t>Assessor not blinded</t>
  </si>
  <si>
    <t xml:space="preserve">Cognitive performance and aphasia recovery
</t>
  </si>
  <si>
    <t>Fonseca et al. (Portugal)</t>
  </si>
  <si>
    <t xml:space="preserve">The Value of Exercise Rehabilitation Program Accompanied by Experiential Music for Recovery of Cognitive and Motor Skills in Stroke Patients
</t>
  </si>
  <si>
    <t>Fotakopoulos et al. (Greece)</t>
  </si>
  <si>
    <t>Furie et al. (Multinational)</t>
  </si>
  <si>
    <t xml:space="preserve">Effects of pioglitazone on cognitive function in patients with a recent ischaemic stroke or TIA: A report from the IRIS trial
</t>
  </si>
  <si>
    <t>In-person visits</t>
  </si>
  <si>
    <t xml:space="preserve">Language features in the acute phase of poststroke severe aphasia could predict the outcome
</t>
  </si>
  <si>
    <t>Glize et al. (France)</t>
  </si>
  <si>
    <t>Grau-Sanchez et al. (Spain)</t>
  </si>
  <si>
    <t xml:space="preserve">Music-supported therapy in the rehabilitation of subacute stroke patients: a randomized controlled trial
</t>
  </si>
  <si>
    <t>Performed by a neuropsychologist</t>
  </si>
  <si>
    <t>A Population-Based Study of Intracerebral Hemorrhage Survivors' Outcomes</t>
  </si>
  <si>
    <t>Griauzde et al. (USA)</t>
  </si>
  <si>
    <t xml:space="preserve">ARTEMIDA Trial (A Randomized Trial of Efficacy, 12 Months International Double-Blind Actovegin): A Randomized Controlled Trial to Assess the Efficacy of Actovegin in Poststroke Cognitive Impairment
</t>
  </si>
  <si>
    <t>Guekht et al. (Multinational)</t>
  </si>
  <si>
    <t>Predictors of Remission of Early-Onset Poststroke Depression and the Interaction Between Depression and Cognition During Follow-Up</t>
  </si>
  <si>
    <t>Blinded neurologists</t>
  </si>
  <si>
    <t>Cognitive effects of weight-shifting controlled exergames in patients with chronic stroke: a pilot randomized comparison trial</t>
  </si>
  <si>
    <t>Hung et al. (Taiwan)</t>
  </si>
  <si>
    <t>Research assisstant blinded to group assignment</t>
  </si>
  <si>
    <t>Can the integrity of the corticospinal tract predict the long-term motor outcome in poststroke hemiplegic patients?</t>
  </si>
  <si>
    <t xml:space="preserve">Effect of Computerized Neuropsychologic Test in Subacute Post-Stroke Patient With Cognitive Impairment
</t>
  </si>
  <si>
    <t>A Methodological Perspective on the Longitudinal Cognitive Change after Stroke</t>
  </si>
  <si>
    <t>Prophylactic Seizure Medication and Health-Related Quality of Life After Intracerebral Hemorrhage</t>
  </si>
  <si>
    <t xml:space="preserve">A longitudinal study of computerized cognitive training in stroke patients - effects on cognitive function and white matter
</t>
  </si>
  <si>
    <t>Nyberg et al. (Norway)</t>
  </si>
  <si>
    <t>A 2‐year prospective follow‐up study of temporal changes associated with post‐stroke cognitive impairment</t>
  </si>
  <si>
    <t>Oh et al. (Korea)</t>
  </si>
  <si>
    <t>Face-to-face or telephone interviews</t>
  </si>
  <si>
    <t xml:space="preserve">Effects of paroxetine on motor and cognitive function recovery in patients with non-depressed ischemic stroke: An open randomized controlled study
</t>
  </si>
  <si>
    <t>Pan et al. (China)</t>
  </si>
  <si>
    <t>Blinded, trained evaluators</t>
  </si>
  <si>
    <t>Dual-Task Exercise Reduces Cognitive-Motor Interference in Walking and Falls After Stroke A Randomized Controlled Study</t>
  </si>
  <si>
    <t>Blinded researchers</t>
  </si>
  <si>
    <t>Frequency and predictors of post-stroke delirium in PRospective Observational POLIsh Study (PROPOLIS)</t>
  </si>
  <si>
    <t>Pasinska et al. (Poland)</t>
  </si>
  <si>
    <t>Assessed in hospital</t>
  </si>
  <si>
    <t>Early recovery profiles of language and executive functions after left hemisphere stroke in bilingualism</t>
  </si>
  <si>
    <t>Penn et al. (South Africa)</t>
  </si>
  <si>
    <t>Home or patient's work in a quiet room</t>
  </si>
  <si>
    <t>Comprehensive Cardiac Rehabilitation for Secondary Prevention After Transient Ischemic Attack or Mild Stroke PSYCHOLOGICAL PROFILE AND OUTCOMES</t>
  </si>
  <si>
    <t>Prior et al. (Canada)</t>
  </si>
  <si>
    <t>Neurocognitive testing was administered by experienced psychometrists</t>
  </si>
  <si>
    <t>Sagnier et al. (France)</t>
  </si>
  <si>
    <t>Administered in a dedicated room by a neurologist together with a clinical research assisstant</t>
  </si>
  <si>
    <t>Admission Brain Cortical Volume: An Independent Determinant of Poststroke Cognitive Vulnerability</t>
  </si>
  <si>
    <t>Cognitive syndromes after the first stroke</t>
  </si>
  <si>
    <t>Salihovic et al. (Bosnia and Herzegovina)</t>
  </si>
  <si>
    <t>Development and Validation of a Predictive Model for Functional Outcome After Stroke Rehabilitation: The Maugeri Model</t>
  </si>
  <si>
    <t>Scrutinio et al. (Italy)</t>
  </si>
  <si>
    <t>Trained therapists administered assessments</t>
  </si>
  <si>
    <t xml:space="preserve">Effect and safety of arterial thrombolysis added to solitaire AB stents interventional treatment in acute ischemic stroke
</t>
  </si>
  <si>
    <t>Shi et al. (China)</t>
  </si>
  <si>
    <t xml:space="preserve">White matter hyperintensity volume predicts persistent cognitive impairment in transient ischemic attack and minor stroke
</t>
  </si>
  <si>
    <t>Sivakumar et al. (Canada)</t>
  </si>
  <si>
    <t>Lithium Carbonate in a Poststroke Population Exploratory Analyses of Neuroanatomical and Cognitive Outcomes</t>
  </si>
  <si>
    <t>Sun et al. (Canada)</t>
  </si>
  <si>
    <t>Decline in changing Montreal Cognitive Assessment (MoCA) scores is associated with post-stroke cognitive decline determined by a formal neuropsychological evaluation</t>
  </si>
  <si>
    <t>Tan et al. (Singapore)</t>
  </si>
  <si>
    <t>Administered by trained research psychologists</t>
  </si>
  <si>
    <t>Resting Heart Rate Predicts Depression and Cognition Early after Ischemic Stroke: A Pilot Study</t>
  </si>
  <si>
    <t>Tessier et al. (France)</t>
  </si>
  <si>
    <t>Tse et al. (Australia)</t>
  </si>
  <si>
    <t xml:space="preserve">Increased work and social engagement is associated with increased stroke specific quality of life in stroke survivors at 3 months and 12 months post-stroke: A longitudinal study of an Australian stroke cohort
</t>
  </si>
  <si>
    <t>Health professionals trained in the conduct of outcome measures</t>
  </si>
  <si>
    <t>Domain-specific cognitive recovery after first-ever stroke: A 2-year follow-up</t>
  </si>
  <si>
    <t>Neuropsychologist evaluated patients according to a written protocol</t>
  </si>
  <si>
    <t>Rehabilitation of visuospatial neglect by prism adaptation: effects of a mild treatment regime. A randomised controlled trial</t>
  </si>
  <si>
    <t>Vaes et al. (Belgium)</t>
  </si>
  <si>
    <t>Leukoaraiosis is Associated with Worse Short-Term Functional and Cognitive Recovery after Minor Stroke</t>
  </si>
  <si>
    <t>Evaluated by srtoke trained physician</t>
  </si>
  <si>
    <t>The efficacy of gastrodin in combination with folate and vitamin B12 on patients with epilepsy after stroke and its effect on HMGB-1, IL-2 and IL-6 serum levels</t>
  </si>
  <si>
    <t>Zhou et al. (China)</t>
  </si>
  <si>
    <t xml:space="preserve">Early MoCA predicts long-term cognitive and functional outcome and mortality after stroke
</t>
  </si>
  <si>
    <t>Zietemann et al. (Multinational)</t>
  </si>
  <si>
    <t>Face-to-face interviews</t>
  </si>
  <si>
    <t>mini mental test not referenced and accronym not the same as MMSE</t>
  </si>
  <si>
    <t>Pang et al. (China)</t>
  </si>
  <si>
    <t>Effects of robot assistive upper extremity rehabilitation on motor and cognitive recovery, the quality of life, and activities of daily living in stroke patients</t>
  </si>
  <si>
    <t>Zengin-Metli et al. (Turkey)</t>
  </si>
  <si>
    <t>[no area] (MMSE and FIM)</t>
  </si>
  <si>
    <t>Repeated cohort. Same as Rosenthal 2017 and Bush 2018</t>
  </si>
  <si>
    <t>Repeated cohort. Same as Bush 2018 and Naidech 2018. Does not report cognition longitudinal data. Only T scores reported (NeuroQoL [balancing a checkbook remembering a list of errands, keeping track of important documents such as bills or insurance policies, &amp; following instructions for medications])</t>
  </si>
  <si>
    <t>Type 2 Diabetes Mellitus and Impaired Renal Function Are Associated With Brain Alterations and Poststroke Cognitive Decline</t>
  </si>
  <si>
    <t>Ben-Assayag et al. (Israel)</t>
  </si>
  <si>
    <t>High hair cortisol concentrations predict worse cognitive outcome after stroke: Results from the TABASCO prospective cohort study</t>
  </si>
  <si>
    <t>Repeated cohort. Same as Xiong 2014</t>
  </si>
  <si>
    <t>Ting et al. (China)</t>
  </si>
  <si>
    <t>B vitamins and cognition in subjects with small vessel disease: A substudy of VITATOPS, a randomized, placebo-controlled trial</t>
  </si>
  <si>
    <t>Longitudinal Effect of Stroke on Cognition: A Systematic Review</t>
  </si>
  <si>
    <t>Tang et al. (UK)</t>
  </si>
  <si>
    <t>Poststroke Cognitive Decline is Independent of Longitudinal Changes in Cerebral Hemodynamics Parameters</t>
  </si>
  <si>
    <t>Suministrado et al. (Singapore)</t>
  </si>
  <si>
    <t>Effect and safety of arterial thrombolysis added to solitaire AB stents interventional treatment in acute ischemic stroke</t>
  </si>
  <si>
    <t>Shi et al.</t>
  </si>
  <si>
    <t>No cognition. Used glasgow comma scale which evaluates conciousness</t>
  </si>
  <si>
    <t>Problems with balance and binocular visual dysfunction are associated with post-stroke fatigue</t>
  </si>
  <si>
    <t>Schow et al (Denmark)</t>
  </si>
  <si>
    <t>No cognition. Fatigue</t>
  </si>
  <si>
    <t>Gait change is associated with cognitive outcome after an acute ischemic stroke</t>
  </si>
  <si>
    <t>Repeated cohort. Same as Sagnier 2017</t>
  </si>
  <si>
    <t>General and Domain-Specific Effectiveness of Cognitive Remediation after Stroke: Systematic Literature Review and Meta-Analysis</t>
  </si>
  <si>
    <t>Rogers et al. (Australia)</t>
  </si>
  <si>
    <t>Neurofeedback as a form of cognitive rehabilitation therapy following stroke: A systematic review</t>
  </si>
  <si>
    <t>Renton et al.</t>
  </si>
  <si>
    <t>Korean Version of the Mini-Mental State Examination Using Smartphone: A Validation Study</t>
  </si>
  <si>
    <t>Park et al. (Korea)</t>
  </si>
  <si>
    <t>Prevalence for delirium in stroke patients: A prospective controlled study</t>
  </si>
  <si>
    <t>Nydahl et al.</t>
  </si>
  <si>
    <t>No cognition. Delirium</t>
  </si>
  <si>
    <t>first ischemic and hemorrhagic</t>
  </si>
  <si>
    <t>Norise et al.</t>
  </si>
  <si>
    <t>Transcranial direct current stimulation in post-stroke chronic aphasia: The impact of baseline severity and task specificity in a pilot sample</t>
  </si>
  <si>
    <t>McCarthy et al.</t>
  </si>
  <si>
    <t>Association between incongruence about survivor function and outcomes among stroke survivors and family caregivers</t>
  </si>
  <si>
    <t>Marchall et al.</t>
  </si>
  <si>
    <t>Brief mindfulness meditation group training in aphasia: exploring attention, language and psychophysiological outcomes</t>
  </si>
  <si>
    <t>Risk Factors for Poststroke Cognitive Decline The REGARDS Study (Reasons for Geographic and Racial Differences in Stroke)</t>
  </si>
  <si>
    <t>first ischemic, hemorrhagic and SAH</t>
  </si>
  <si>
    <t>Kumutpongpanich et al.</t>
  </si>
  <si>
    <t>Associations between brain imaging characteristics and cognition in post-stroke patients</t>
  </si>
  <si>
    <t>Assessment timepoints unclear (tell Tamara). Not acute care. Could not find time after onset in paper</t>
  </si>
  <si>
    <t>Thalamic alterations remote to infarct appear as focal iron accumulation and impact clinical outcome</t>
  </si>
  <si>
    <t>Kuchcinski et al.</t>
  </si>
  <si>
    <t>Cognition not longitudinal</t>
  </si>
  <si>
    <t>Apixaban in patients at risk of stroke undergoing atrial fibrillation ablation</t>
  </si>
  <si>
    <t>Kirchhof et al.</t>
  </si>
  <si>
    <t>Randomized Trial on the Effects of Attentional Focus on Motor Training of the Upper Extremity Using Robotics With Individuals After Chronic Stroke</t>
  </si>
  <si>
    <t>Kim et al.</t>
  </si>
  <si>
    <t>No cognition. Only motor outcomes</t>
  </si>
  <si>
    <t>Effects of Early Cranioplasty on the Restoration of Cognitive and Functional Impairments</t>
  </si>
  <si>
    <t>Twelve month follow-up on a randomised controlled trial of relaxation training for post-stroke anxiety</t>
  </si>
  <si>
    <t>Golding et al.</t>
  </si>
  <si>
    <t>Cognitive Impairment, Vulnerability, and Mortality Post Ischemic Stroke: A Five-Year Follow-Up of the Action on Secondary Prevention Interventions and Rehabilitation in Stroke (ASPIRE-S) Cohort</t>
  </si>
  <si>
    <t>Gaynor et al.</t>
  </si>
  <si>
    <t>The brain health index: Towards a combined measure of neurovascular and neurodegenerative structural brain injury</t>
  </si>
  <si>
    <t>Dickie et al. (Scotland)</t>
  </si>
  <si>
    <t>Long-term restrictions in participation in stroke survivors under and over 70 years of age</t>
  </si>
  <si>
    <t>De Graaf et al.</t>
  </si>
  <si>
    <t>The Role of the BDNF Val66Met Polymorphism in Recovery of Aphasia After Stroke</t>
  </si>
  <si>
    <t>De Boer et al. (Netherlands)</t>
  </si>
  <si>
    <t>Bo et al.</t>
  </si>
  <si>
    <t xml:space="preserve">Effects of oral anticoagulant therapy in older medical in-patients with atrial fibrillation: a prospective cohort observational study
</t>
  </si>
  <si>
    <t>One-year prospective study on the presence of chronic diseases and subsequent cognitive decline in older adults</t>
  </si>
  <si>
    <t>Bakouni et al.</t>
  </si>
  <si>
    <t>Active music therapy approach for stroke patients in the post-acute rehabilitation</t>
  </si>
  <si>
    <t>Raglio et al.</t>
  </si>
  <si>
    <t>No cognition. Self-reported assessment of cognition. I think we should not include this due to information/recall bias</t>
  </si>
  <si>
    <t>Assessment time-points unclear. Discuss with tamara. Follow-up evaluation isn't clear but can be averaged to 4.5 months PS</t>
  </si>
  <si>
    <t>Prince et al. (Canada)</t>
  </si>
  <si>
    <t>Persistent visual perceptual disorders after stroke: Associated factors</t>
  </si>
  <si>
    <t>Impact of clinical severity of stroke on the severity and recovery of visuospatial neglect</t>
  </si>
  <si>
    <t>Nijboer et al. (Netherlands)</t>
  </si>
  <si>
    <t>The effect of different combinations of vascular, dependency and cognitive endpoints on the sample size required to detect a treatment effect in trials of treatments to improve outcome after lacunar and non-lacunar ischaemic stroke</t>
  </si>
  <si>
    <t>154/110</t>
  </si>
  <si>
    <t>Evaluations in clinical research center, by telephone or via their GP</t>
  </si>
  <si>
    <t>The Effect of a Virtual Reality Game Intervention on Balance for Patients with Stroke: A Randomized Controlled Trial</t>
  </si>
  <si>
    <t>Blinded therapist</t>
  </si>
  <si>
    <t>Lee et al. (Taiwan)</t>
  </si>
  <si>
    <t>Role of Positive Airway Pressure Therapy for Obstructive Sleep Apnea in Patients With Stroke: A Randomized Controlled Trial</t>
  </si>
  <si>
    <t>Gupta et al.</t>
  </si>
  <si>
    <t>Midterm blood pressure variability is associated with poststroke cognitive impairment: A Prospective cohort study</t>
  </si>
  <si>
    <t>Cognitive function (MoCA)</t>
  </si>
  <si>
    <t>Trained neurologists</t>
  </si>
  <si>
    <t>Denneman et al.</t>
  </si>
  <si>
    <t>Over-focused? The relation between patients' inclination for conscious control and single- and dual-task motor performance after stroke</t>
  </si>
  <si>
    <t>Custodio et al.</t>
  </si>
  <si>
    <t>Evolution of short cognitive test performance in stroke patients with vascular cognitive impairment and vascular dementia: Baseline evaluation and follow-up</t>
  </si>
  <si>
    <t>Askin et al. (Turkey)</t>
  </si>
  <si>
    <t>Effects of low-frequency repetitive transcranial magnetic stimulation on upper extremity motor recovery and functional outcomes in chronic stroke patients: A randomized controlled trial</t>
  </si>
  <si>
    <t>Cognition (MMSE and FIM)</t>
  </si>
  <si>
    <t>Blinded asssessor familiar with the assessments</t>
  </si>
  <si>
    <t>Arba et al. (Multinational)</t>
  </si>
  <si>
    <t>Determinants of post-stroke cognitive impairment: analysis from VISTA</t>
  </si>
  <si>
    <t>First ischemic, hemorraghic, and TIA</t>
  </si>
  <si>
    <t>Cognitive domain (instrument as reported by authors)</t>
  </si>
  <si>
    <t>Geng et al. (China)</t>
  </si>
  <si>
    <t>Makin et al. (Scotland)</t>
  </si>
  <si>
    <t>Communication in daily life situations (ANELT); word finding (BNT)</t>
  </si>
  <si>
    <t>Exergames Encouraging Exploration of Hemineglected Space in Stroke Patients With Visuospatial Neglect: A Feasibility Study</t>
  </si>
  <si>
    <t>Tobler-Ammann et al.</t>
  </si>
  <si>
    <t>Association Between 2 Measures of Cognitive Instrumental Activities of Daily Living and Their Relation to the Montreal Cognitive Assessment in Persons With Stroke</t>
  </si>
  <si>
    <t>Toglia et al.</t>
  </si>
  <si>
    <t>Subjective Cognitive Impairment, Depressive Symptoms, and Fatigue after a TIA or Transient Neurological Attack: A Prospective Study</t>
  </si>
  <si>
    <t>Van Rooij et al.</t>
  </si>
  <si>
    <t>Not stroke. TIA only and subjective measures of cognition used</t>
  </si>
  <si>
    <t>Suicidal ideation at 1-year post-stroke: A nationwide survey in China</t>
  </si>
  <si>
    <t>PERCEIVED IMPACT OF STROKE SIX YEARS AFTER ONSET, AND CHANGES IN IMPACT BETWEEN ONE AND SIX YEARS</t>
  </si>
  <si>
    <t>Yterberg et al.</t>
  </si>
  <si>
    <t>No cognition. SIS</t>
  </si>
  <si>
    <t>Zietemann et al</t>
  </si>
  <si>
    <t>Validation of the Telephone Interview of Cognitive Status and Telephone Montreal Cognitive Assessment Against Detailed Cognitive Testing and Clinical Diagnosis of Mild Cognitive Impairment After Stroke</t>
  </si>
  <si>
    <t>Repeated cohort. Same as Zietemann 2018 which was included in scoping</t>
  </si>
  <si>
    <t>mean &amp; SD</t>
  </si>
  <si>
    <t>non-parametric</t>
  </si>
  <si>
    <t>A Specialist Registrar in Rehabilitation Medicine carried out assessments of disability and cognition in the morning and a Liaison Psychiatry Research Fellow carried out the assessment of mood in the afternoon. The two assessors were blinded to each other’s findings</t>
  </si>
  <si>
    <t>Trained personnel administered tests, 3 months post discharge obtained by telephone interview with the patient and/or caregiver</t>
  </si>
  <si>
    <t>An experienced occupational therapist was responsible for administering all the assessments to the patients</t>
  </si>
  <si>
    <t>Memory self-efficacy (Memory in Adulthood Questionnaire)</t>
  </si>
  <si>
    <t>Field of vision (UFOV); executive reasoning and attention (SDSA)</t>
  </si>
  <si>
    <t>Global cognitive performance (CAMCOG)</t>
  </si>
  <si>
    <t>Memory (AVLT, ROCF, and CBT); attention (Stroop); Visuospatial functions (ROCF); EF (TMT, and WCST); conceptual thinking (RCPM); language (COWAT, and Aachener Naming Subtest)</t>
  </si>
  <si>
    <t>Attention and EF (Stroop, TMT A &amp; B, SDMT, Mental Control [from WMS-III], DSB &amp; DSF [from WMS-III]); memory (AVLT and VR [from WMS-III]); language (BNT, Verbal Fluency [animals] and COWAT, Pseudo words &amp; Sentences Repetition, and Token Test); spatial perception (JLO); motor speed (GPT); temporal orientation (BTO)</t>
  </si>
  <si>
    <t>Mental status (MMSE and KSNAP [Mental Status subtest]); attention (Bannatynes sequential index [developed from WAIS-R Arithmetic - DS &amp; Digit Symbol]); memory (RBMT, ROCF [delay score], RAVLT total number of learnt words from A1-A5); verbal processing (KSNAP [four letter word subtest], Information and Similarities subtests [from WAIS-R], COWAT [total number of words]); visuo-perceptual (ROCF [copy score], BDT [from WAIS-R], KSNAP [Gestalt Closure subtest]); [no area] (CDT)</t>
  </si>
  <si>
    <t>Cognitive disability (FIM)</t>
  </si>
  <si>
    <t>General intelligence (RSPM and Vocabulary subtest [from WAIS-R]); learning and memory (WMS, VLMT); EF (TMT A &amp; B, MCST, Word Production According to Lexical Rules-UNKA test); reaction speed (go-no-go test)</t>
  </si>
  <si>
    <t>Verbal memory, visual memory and working memory, psychomotor speed, reaction time, processing speed, executive functioning, attention and sustained attention, cognitive flexibility and social acuity (CNS-vital signs test)</t>
  </si>
  <si>
    <t>Sustained, selective, divided, alternating attention (Bells Test, IVA-CPT, TMT A &amp; B, and PASAT [2 slowest trials])</t>
  </si>
  <si>
    <t>[no area] (MMSE, TMT A &amp; B, COWAT, NPI-Q, IQCODE-SF)</t>
  </si>
  <si>
    <t>Cognition (MMSE, Stroop, TMT A &amp; B, category fluency [animal naming], and TICS [modified version]); executive and attentional tasks (ACE-R); premorbid cognitive function (IQCODE); dementia (knafelc [MMSE + IQCODE])</t>
  </si>
  <si>
    <t>[no area] (MoCA); memory, executive functions, visuospatial perception, verbal function and attention (NTCCTB)</t>
  </si>
  <si>
    <t>EF (TMT B, WCST [modified version], and phonemic fluency [letters F-A-S]); processing speed (DSS [from WAIS-III], SIPT, and GPT)</t>
  </si>
  <si>
    <t>Cognitive performance (MMSE); [no area] (CDR); attention and information processing (DSF &amp; DSB, and mental control [from WMS]); language-confrontation naming (naming 5 objects and naming 5 parts of object); language-phonemic verbal fluency (letters F-A-S); language-auditory comprehension (clinical observation); spatial skills (copy cross, clock drawing and house drawing); memory (LM [DR], and VR [from WMS], RAVLT); EF (CFST, similarities, and BDT [from WAIS-R], and Porteus Mazes); behavioral change (disorder of drive, disorder of control, and GDS)</t>
  </si>
  <si>
    <t>Intellectual abilities (information, comprehension, similarities, arithmetic, BDT, picture arrangement, picture completion, and digit symbol [from WAIS]); memory (WMS-R); motor functions (hand sequencing, hand posture, hand reciprocal coordination [from Luria's tasks], and right &amp; left hand tapping); language (WAB)</t>
  </si>
  <si>
    <t>Cognitive performance (TICS [modified version])</t>
  </si>
  <si>
    <t>Episodic memory (HVLT-R); working memory (Brown-Peterson paradigm); attention omission and commission errors (CPT)</t>
  </si>
  <si>
    <t>Processing speed (Symbol Search, and TMT A);  attention and working memory (DS and Spatial Span [from WMS-III]); learning and memory (AVLT, RAVLT [DR], LLT [displacement score-modified version]); verbal ability (BNT); visuospatial construction (BDT [from WAIS-III]); EF (TMT B, phonemic fluency [letter s], ToL)</t>
  </si>
  <si>
    <t>Expression and memory (FIM)</t>
  </si>
  <si>
    <t>Long-term memory (LM-I &amp; LM-II, and ROCF [delay score]); working memory (DSB &amp; DSF, and block span); attention (TMT B, Ruff 2 and Ruff 7); lexical fluency (COWAT); semantic fluency (animals); visual perception (ROCF [copy score], and TMT A)</t>
  </si>
  <si>
    <t>Alertness, orientation, attention and short-term memory (SBT); verbal working memory (DSF &amp; DSB [from WMS]); visual scanning patterns, number sequencing, letter sequencing, number-letter switching and motor speed (TMT); verbal memory (CVLT-II); item omissions, commissions [number of times person responds to a non-target item], hit reaction time, attentiveness, perseveration, vigilance and adjustment to presentation speed (CCPT); general intelligence (WTAR)</t>
  </si>
  <si>
    <t>Learning (Rey Osterrieth [15 words IR &amp; DR] [15 words adapted in French]); EF (Word fluency [phonemic &amp; semantic], and Stroop animal test); alertness and divided attention (two computerized attention subtests [selected from the Test for Attentional Performance])</t>
  </si>
  <si>
    <t>Cognitive abilities (MMSE [Italian telephone version]); premorbid cognitive impairment (IQCODE)</t>
  </si>
  <si>
    <t>Cognitive function (FIM)</t>
  </si>
  <si>
    <t>Cognitive function (MMSE); cognitive dysfunction (CIMP-QUEST); auditory memory (WLM); visual memory [nonverbal] (CMT); visuospatial function (draw mirror image of a cup, count number of cubes, copy cube); EF (I-flex [a short form of the EXIT], and Stroop [Victoria version]); speed and attention (TMT A); logical deductive ability (RCM [set A])</t>
  </si>
  <si>
    <t>Dementia (MMSE [Thai Version])</t>
  </si>
  <si>
    <t>Cognitive function (MMSE, ROCF, and SCNT)</t>
  </si>
  <si>
    <t>Cognition (MMSE and SPMSQ)</t>
  </si>
  <si>
    <t>Global cognitive function (MMSE [Chinese Version])</t>
  </si>
  <si>
    <t>Learning and recall over time (CVLT)</t>
  </si>
  <si>
    <t>Memory, problem-solving, social interaction, comprehension, and expression (FIM); and communication (RIC-FAS)</t>
  </si>
  <si>
    <t>Global cognition (MMSE); sustained attention (DSF [WAIS-III-R], MoCA [attention subtest], LCT); EF and working memory (DSB [from WAIS-III-R], TMT B); phonological fluency (letter fluency [words with P]); semantic fluency (animals); language (interview, and BNT); premotor abilities (Luria's sequences, rythms subtest [from MoCA], FAB); speed and visuomotor coordination (TMT A and GPT)</t>
  </si>
  <si>
    <t>Cognitive function (MMSE, FIM and SIS)</t>
  </si>
  <si>
    <t>Cognitive status (SPMSQ)</t>
  </si>
  <si>
    <t>Global cognitive assessment (MMSE); attention, initiation and perseveration, construction, conceptualization and memory (MDRS); EF and processing speed (FAB, 1-min phonemic verbal fluency [letters F-A-S], and 1-min semantic fluency tests with animals)</t>
  </si>
  <si>
    <t>Cognitive functions (IADL, MMSE); attention (forward &amp; backward counting, and calculation test); verbal memory (word list memory [or flash memory], word list recall [or learning period], and word list recognition [or recall of knowledge]); language (BNT); planning visuospatial abilities (CDT); constructing and visual memory [or visuospatial functions] (construction ability); EF (FAB)</t>
  </si>
  <si>
    <r>
      <rPr>
        <sz val="12"/>
        <color theme="1"/>
        <rFont val="Calibri"/>
        <family val="2"/>
        <scheme val="minor"/>
      </rPr>
      <t>Neuropsychological impairment (MMSE); and extent of disability (FIM)</t>
    </r>
  </si>
  <si>
    <t>[no area] (RBANS [Naming &amp; Coding subtests]); [no area] (LCT); and [no area] (Recognition Memory Test [from RBANS])</t>
  </si>
  <si>
    <t>Cognitive function (MMSE and MoCA)</t>
  </si>
  <si>
    <t>Cognitive function (MMSE, Depression Anxiety Stress Scale, and DSB)</t>
  </si>
  <si>
    <t>Cognitive state (MMSE and AMT)</t>
  </si>
  <si>
    <t>Aphasia (ScreeLing and Token Test); abstract reasoning (Matrix reasoning [from WAIS-III], and VSAT); visual memory (direct recall and DR [from WMS-III], and SRMT-Faces [from CMT]); visual perception and construction (BCT, BDT [from WAIS-III], and CDT); and EF (WCST, TMT A &amp; B, and Weigl Sorting Test)</t>
  </si>
  <si>
    <t>Cognitive impairment (MMSE and MoCA)</t>
  </si>
  <si>
    <t>Cognitive impairment (MMSE);  general cognitive functioning, Immediate memory, visuospatial and constructional function, language, attention and delayed memory (RBANS); neglect and general visual attention (SCT)</t>
  </si>
  <si>
    <t>Global cognition (CAMCOG-R [section B only]); dementia diagnostic instrument (MMSE, and DSM IV criteria)</t>
  </si>
  <si>
    <t>Cognitive performance (MMSE); unilateral neglect or visual inattention (BIT)</t>
  </si>
  <si>
    <t>Spatial attention (SCT, Baking Tray Task, LBT, Extinction, Posner Task [reaction time unified index])</t>
  </si>
  <si>
    <t>Cognitive function (MMSE); attention (DSF [from WAIS]); repetition and comprehension (BDAE); immediate recall (10-word list); delayed word recall (11-min average delay); [no area] (1-min Animal Naming Test, TMT A &amp; B)</t>
  </si>
  <si>
    <t>Attention and short-term memory (DSF and DSS [from WAIS-III]); working memory (DSB [from WAIS-III]); premotor functions (Lurias Premotor Sequences); EF (Categorical Verbal Fluency [animals-1-min], TMT A &amp; B, and Stroop [interference subtest]); memory (VR [from WMS-III] OR delayed recall [from RAVLT])</t>
  </si>
  <si>
    <t>Cognitive impairment (complete a list of daily cognitive tasks [informant reported])</t>
  </si>
  <si>
    <t>General intellectual functioning (WAIS-R or RCPM); verbal and visual memory functions (RMT); naming skills (GNT or ONT); perceptual functions (VOSPB); speed and attention (Letter Cancellation, Digit Copy, SDMT, or TMT A); EF (Stroop, Word Fluency, TMT B, WCFST, and MCST)</t>
  </si>
  <si>
    <t>Function (FIM); cognitive mental status (MMSE)</t>
  </si>
  <si>
    <r>
      <t>Cognitive impairment (MMSE); global cognitive functions (MDRS); attention and frontal lobe functions (mental control [from WMS], target detection tasks, TMT B, Stroop, subtests of the MDRS); short-term verbal memory (DS, immediate recall [from FACSRT]); long-term verbal memory (FACSRT, subtests of the MDRS); visual memory (BEM 144, CBT, subtests of the MDRS); orientation (orientation items of the MMSE); EF (subtests of the MDRS, WCST, verbal fluency); language ability (confrontation naming of 36 figures, and Token Test [SF]); gestual praxis (subtests of the MDRS, symbolic gesture, pantomiming of object use without objects); gnosia (identification of famous faces and naming of pictures of objects); constructional and visuospatial functions (subtests of the MDRS, and construction of the MMSE); concept formation (subtests of the MDRS, and WCST); and reasoning (calculation, arithmetic problem solving, evaluation of judgment by the criticism of verbal absurdities)</t>
    </r>
    <r>
      <rPr>
        <b/>
        <sz val="12"/>
        <color theme="1"/>
        <rFont val="Calibri"/>
        <family val="2"/>
      </rPr>
      <t/>
    </r>
  </si>
  <si>
    <t>Cognitive status (FIM)</t>
  </si>
  <si>
    <t>Cognitive status (MMSE and COGNISTAT); and function (FIM)</t>
  </si>
  <si>
    <t>Orientation (time, length of time, place, and person); memory (AVLT, DS [from WAIS-II], RBMT, and recounting a story); attention (TMT A &amp; B, digit symbol [from WAIS-II], letter cancellation task, and picture scanning [from BIT]); visuospatial and visuoconstuctive functions (BDT [from WAIS-II], Bobertag test, structured clock test, CDT, copying task [from BIT], and Money's road map test); language (similarities subtest [from WAIS-II], writing task, and word comprehension, sentence comprehension, naming, and verbal fluency [animals] [from DAS]); arithmetic (handling money [recognizing-counting &amp; arithmetic])</t>
  </si>
  <si>
    <t>Neuropsychological functions (BNIS); and cognition (FIM)</t>
  </si>
  <si>
    <t>Cognitive performance (MoCA)</t>
  </si>
  <si>
    <t>Attention (TEA)</t>
  </si>
  <si>
    <t>Focused visual attention and information processing (TMT A); and verbal memory (10-word test); EF (TMT B)</t>
  </si>
  <si>
    <t>Cognitive impairment (MMSE [brief version])</t>
  </si>
  <si>
    <t>EF (TMT B, go-no-go task, and phonemic fluency); psychomotor speed (TMT A, time of copying task, and Token Test [modified version-time to complete]); episodic memory (LM II [from WMS-R], learning a series of 10 unrelated words, and modified BVRT); working memory (DS [from WAIS - III], homogeneous interference task, and heterogeneous interference task); language (MTT, VNT, and repetition of a long sentence); visual-spatial and construction skills (copying 4 geometric figures, clock arms test with 10 clocks, and visuospatial searching task); and motor skills (bimanual movements task, fist-edge-palm task, and finger-tapping test)</t>
  </si>
  <si>
    <t>Impairment (MMSE and SIS); cognitive Function (FIM)</t>
  </si>
  <si>
    <t>Visual neglect (BIT)</t>
  </si>
  <si>
    <t>Functional status (FIM)</t>
  </si>
  <si>
    <t>Cognitive abilities (Stroop)</t>
  </si>
  <si>
    <t>Cognitive function (MMSE and CNT [visual continuous performance test - auditory continuous performance test - DSF &amp; DSB - visual span forward &amp; backward tests for assessing attention - AVLT - &amp; VRT for measurement of memory function])</t>
  </si>
  <si>
    <t>Cognitive function (MMSE [Thai version])</t>
  </si>
  <si>
    <t>Recovery of cognition (MMSE)</t>
  </si>
  <si>
    <t>Working Memory (DSB &amp; DSF); long term memory (LM and VR); processing speed (BMIPB SOIP, Digit Symbol, and GPT); EF (TMT B, Verbal Fluency [letters F-A-S &amp; B-H-R], and WCST [modified version]); global cognition (all tests combined)</t>
  </si>
  <si>
    <t>Cognitive performance (CASI)</t>
  </si>
  <si>
    <t>Cognitive impact resulting from stroke (AMT)</t>
  </si>
  <si>
    <t>Orientation (personal &amp; temporal orientation); attention (reverse repetition: weekdays-months &amp; 4 digits); higher level perception (visual gnosis, tactile gnosis, and finger gnosis); memory-short term (5-word repetition, figure recognition with 10s delay, and 5-word repetition with 3 min delay); memory-long term (date recollection [World War-II - first day of school year &amp; current president]); praxis (limb imitations, oral imitations, and ideomotor commands); visuospatial functions (constructional ability, spatial attention, and calculation); language (spontaneous speech, repetition, naming, comprehension, reading, and writing); EF (go-no-go test [initiation &amp; response-inhibition], verbal similarities [abstract thinking from WAIS], TMT [set-shifting], and VFT [generation])</t>
  </si>
  <si>
    <t>Global cognition (MMSE); memory, orientation, language, and ideational and constructional praxis (ADAS-Cog); verbal fluency (category naming [fruits-vegetables &amp; fish]); and [no area] (TMT A &amp; B)</t>
  </si>
  <si>
    <t>Selective attention and conflict resolution (Stroop); set shifting (TMT A &amp; B); working memory (verbal digits forward &amp; backward)</t>
  </si>
  <si>
    <t>Short-term memory recall, visuospatial abilities, executive functions, attention, concentration, working memory, language, and orientation to time &amp; space (MoCA); orientation, perception, visual movement organization, thought operation, attention and concentration (LOTCA); everyday memory problems (RBMT)</t>
  </si>
  <si>
    <t>Cognitive function (SPMSQ)</t>
  </si>
  <si>
    <t>Global cognitive functioning (MMSE); learning and episodic verbal memory (WLL [IR &amp; DR from CERAD], and recognition); attention (TMT A); EF - cognitive flexibility and set shifting (TMT B); EF - verbal fluency and set shifting (IST [15-second version]); language abilities (15-item subset of the BNT); constructive praxis (figure copying [from CERAD])</t>
  </si>
  <si>
    <t>Global cognitive impairment (MMSE)</t>
  </si>
  <si>
    <t>General cognition (MMSE); EF (MDRS [initiation-perseveration]); and dementia (CDR)</t>
  </si>
  <si>
    <t>General cognitive function (MMSE and ADAS-cog); EF (Initiation and perseveration [from MDRS])</t>
  </si>
  <si>
    <t>Attention (DS, Visual Span, and auditory detection); language (BNT [modified version] and category fluency [animals &amp; food subtasks]); visuomotor speed (SDMT, Digit Cancellation, and Maze Task); visuoconstruction (VR copy task [from WMS-R], Clock Drawing, and BDT [from WAIS-R]); verbal memory (WLR [IR-DR &amp; DRec] and Story Recall [IR &amp; DR]); visual memory (PR [IR-DR &amp; DRec] and VR [IR-DR &amp; DRec] [from WMS-R])</t>
  </si>
  <si>
    <r>
      <rPr>
        <sz val="12"/>
        <color theme="1"/>
        <rFont val="Calibri"/>
        <family val="2"/>
        <scheme val="minor"/>
      </rPr>
      <t>Cognitive impairment (MMSE)</t>
    </r>
  </si>
  <si>
    <t>Cognitive communicative skills (FIM)</t>
  </si>
  <si>
    <t>Communication, social interaction, problem-solving, and memory (FIM)</t>
  </si>
  <si>
    <t>Cognitive functioning (MoCA)</t>
  </si>
  <si>
    <t>Global cognition (MoCA)</t>
  </si>
  <si>
    <t>Reasoning (RAPM [SF], and similarities [from WAIS-III]); verbal memory (RAVLT, DS [from WAIS-III], and SR [from WMS]); EF (BSAT, and VET [from TEA], and letter fluency); visual perception and construction (JLO [SF], TFR [SF], and ROCF [copy score]); visual memory (CBS and ROCF [delay score]); language (Token Test [SF], BNT [SF]); and unilateral neglect (star cancellation [from BIT])</t>
  </si>
  <si>
    <t>Cognitive ability (MMSE)</t>
  </si>
  <si>
    <t>Global cognitive impairment (MMSE); memory registration (10 Word list learning); recall (delayed recall test); EF (animal naming test)</t>
  </si>
  <si>
    <t>Communication and social cognition (FIM)</t>
  </si>
  <si>
    <t>Global cognition (CIMP-QUEST); Speed and attention [psychomotor speed] (TMT A, Stroop Test 1 &amp; 2 [Victoria version]); auditory memory (WLM); non-verbal visual memory (CMT); visuospatial function (draw mirror image of a cup, count number of cubes, and copy a cube); higher visual perception (VOSP [Silhouettes subtest]); language [judged by neuropsychologist] (spontaneous speech fluency, auditory comprehension, anomia, verbal &amp; literal paraphasia, reading &amp; writing capacity); EF (I-Flex, Stroop [Victoria version]); logical deductive ability (RCPM [set A]); gnosia (Visual interpretation of pictures &amp; objects, visual recognition of photographs of well-known faces &amp; colors); sensory and visual neglect (simultaneous stimulation of both hands, double simultaneous stimulation of both visual fields, and LBT); and praxia (cut a paper with a pair of scissors, handle a matchbox, and strike a match)</t>
  </si>
  <si>
    <r>
      <rPr>
        <sz val="12"/>
        <color theme="1"/>
        <rFont val="Calibri"/>
        <family val="2"/>
        <scheme val="minor"/>
      </rPr>
      <t>Cognitive function (GDS)</t>
    </r>
  </si>
  <si>
    <t>Global cognitive function (MMSE); attention, verbal memory, nonverbal memory and visuo-motor coordination (SCNT)</t>
  </si>
  <si>
    <t>Cognition (MMSE [Bengali Version])</t>
  </si>
  <si>
    <t>[no area] (MMSE); [no area] (TMT A &amp; B , WCST, ROCF, RAVLT, 60-item BNT, and Animal Naming test)</t>
  </si>
  <si>
    <t>Language abilities - speech fluency and information content in spontaneous speech (Conversational Narrative Speech Test); narrative speech (Picture description Test); word generation (Animal Naming Fluency Test); Auditory comprehension (Commands Test); verbal short term memory (Auditory Digit forward test); and verbal comprehension of complex material (Token Test)</t>
  </si>
  <si>
    <t>Cognition (SIS memory and MMSE)</t>
  </si>
  <si>
    <t>Processing speed (TMT A, Stroop [color naming], and Digit Symbol [coding subtest from WAIS-III]); memory (LM I [from WMS-R], 10-word list learning task, and BVRT-SF); EF (TMT [set B minus A], stroop [interference minus naming], and phonemic fluency task); reasoning (similarities and BDT [from WAIS-III])</t>
  </si>
  <si>
    <t>EF - speed, attention and cognitive flexibility (TMT); EF - cognitive flexibility and inhibition (Stroop-CWIT [from the D-KEFS]); working memory (DS [from WAIS-IV])</t>
  </si>
  <si>
    <t>Cognitive status (MMSE); cognitive disorders (FAB); optical-spatial gnosis and EF (CDT); moderate cognitive dysfunction (MoCA); concentration and switching of attention (Schulte's tables)</t>
  </si>
  <si>
    <t>Language (Token Test, BNT, and Verbal Fluency Test); visuospatial function (CP, GCT, and ADAS [Four pictures]); visual inattention (LBT, and LCT); memory (verbal learning recall test [from WMS], and ADAS [recall of four pictures])</t>
  </si>
  <si>
    <t>Cognitive Impairment (MMSE)</t>
  </si>
  <si>
    <r>
      <rPr>
        <sz val="12"/>
        <color theme="1"/>
        <rFont val="Calibri"/>
        <family val="2"/>
        <scheme val="minor"/>
      </rPr>
      <t>Functional status (FIM)</t>
    </r>
  </si>
  <si>
    <t>Outcome of rehabilitation (FIM)</t>
  </si>
  <si>
    <t>Degree of disability (FIM)</t>
  </si>
  <si>
    <r>
      <rPr>
        <sz val="12"/>
        <color theme="1"/>
        <rFont val="Calibri"/>
        <family val="2"/>
        <scheme val="minor"/>
      </rPr>
      <t>Neurologic function (CNS)</t>
    </r>
  </si>
  <si>
    <t>Attention-phasic alert and divided attention (TEA, and D2); language - object naming from line drawing (BNT [French version]); written comprehension (BDAE); EF (Stroop [modified version]); category and letter fluency tasks, and nonverbal directed fluency task ([test not specified]); memory-short-term verbal and nonverbal memory (DS and CBT); memory-long-term memory (RAVMT)</t>
  </si>
  <si>
    <t>Cognitive impairment (MMSE); and functional status (FIM)</t>
  </si>
  <si>
    <t>EF - response inhibition (Stroop); EF - attention and working memory (DSB); EF - psychomotor performance (DST); EF - visuomotor scanning, divided attention, and cognitive flexibility (TMT B); EF - attention switching (WWT); EF - learning, delayed recall, and long-term memory (RAVLT)</t>
  </si>
  <si>
    <t>Cognitive functioning (MMSE and CAMCOG); memory (AVLT); EF (CST, and Stroop); and calculation and visuospatial abilities (GIT)</t>
  </si>
  <si>
    <t>Extinction (double simultaneous stimulation of visual + auditory + tactile modalities); visuospatial scanning (BIT-star); visuospatial scanning (Mesulam shape cancelation); functional neglect (Baking Tray Test, and BIT-reading)</t>
  </si>
  <si>
    <t>Orientation (orientation [from ADAS-cog]); naming (aphasia scale [from ADAS-cog]); memory (MIS); working memory and concentration (letter sorting)</t>
  </si>
  <si>
    <t>Therapeutic efficacy (FIM); Spatial neglect severity (BIT)</t>
  </si>
  <si>
    <t>EF - visuomotor scanning, divided attention and cognitive flexibility (TMT A &amp; B); EF - initiation, planning, judgment and completion (EFPT [bill payment subtest]); EF - information seeking, problem solving, planning and working memory (EFRT)</t>
  </si>
  <si>
    <t>Verbal memory (LM I &amp; LM II [from WMS-R]); visual memory (VR I &amp; VR II [from WMS-R]); working memory (DSB, Arithmetic [from WAIS-R]); attention (DS [from WAIS-R]); mental control (WMS-R); language (15-item BNT); information processing speed (TMT A and SDMT); visuoconstruction (BDT [from WAIS-R], and copying simple figures); praxis-gnosis (ideomotor apraxia subtest items, WAB [finger gnosis &amp; stereognosis]); abstract reasoning (Similarities, Picture Completion [from WAIS-R]); semantic fluency (category of animals); EF - Mental flexibility and verbal fluency (CFST, TMT B, and phonemic fluency [letters F-A-S]); premorbid ability (NART-R)</t>
  </si>
  <si>
    <r>
      <rPr>
        <sz val="12"/>
        <color theme="1"/>
        <rFont val="Calibri"/>
        <family val="2"/>
        <scheme val="minor"/>
      </rPr>
      <t>Neglect (BIT and LBT); signal detection (Starry Night Test); disengagement time (Spatial Cueing)</t>
    </r>
  </si>
  <si>
    <t>Working memory (DS [from WMS-R] and Memory Interference); verbal learning and memory (ALL, and Story Recall [from RBMT]); verbal expression and comprehension (Repetition and reading [from BDAE], semantic fluency and naming [from CERAD], and Token Test [SF]); visuospatial cognition (Clock Task, Copying Designs, and BVRT [SF]); music cognition (MBEA-SF); EF and attention (FAB, Phonemic Test, Balloons Test, Simple Reaction Time, Subtraction Task, Stroop, and Vigilance Task)</t>
  </si>
  <si>
    <t>Mild cognitive impairment (MoCA)</t>
  </si>
  <si>
    <t>Degree of cognitive abilities (CAS)</t>
  </si>
  <si>
    <t>Cognitive status (IQCODE-SS); orientation (temporal &amp; spatial orientation [from MMSE]); tonic attention (hearing and simple visual reaction time); phasic attention (random visual reaction time); verbal fluency (category and phonetic fluency); comprehension (token test); memory (free immediate recall, free delayed recall, delayed logic memory); and visuoconstructive ability (BDT [from WAIS])</t>
  </si>
  <si>
    <t>Cognitive Change-State of higher mental functions (MMSE); memory - short term and word memory (Luriya's 10-word test); and time to find increasing numbers (Schulte test)</t>
  </si>
  <si>
    <t>Attention and memory (DRS)</t>
  </si>
  <si>
    <t>Cognitive and behavioral improvement (LCF test)</t>
  </si>
  <si>
    <t>Intrinsic alertness, vigilance and visual scanning (TBAP)</t>
  </si>
  <si>
    <t>Global cognition (MMSE)</t>
  </si>
  <si>
    <t>Global cognitive function (MMSE); EF (FAB); attention (DSB &amp; DSF, and ADT); language (BNT [modified version], verbal fluency [animal &amp; food categories]); verbal memory (WLR [IR-DR &amp; DRec], and story recall [IR &amp; DR]); visual memory (PR [IR-DR &amp; DRec], VR [I - II &amp; DRec] [from WMS-III]); visuoconstruction (CDT, BDT [from WAIS-III], and VR copy [from WMS-III]); visuomotor speed (SDMT, DCT, and maze task)</t>
  </si>
  <si>
    <r>
      <rPr>
        <sz val="12"/>
        <color theme="1"/>
        <rFont val="Calibri"/>
        <family val="2"/>
        <scheme val="minor"/>
      </rPr>
      <t>Cognitive function (MMSE)</t>
    </r>
  </si>
  <si>
    <t>Cognitive dysfunction (MMSE, CAMCOG, R-CAMCOG, and FIM)</t>
  </si>
  <si>
    <t>[no area] (MMSE); attention (DSB &amp; DSF, VMSF &amp; VMSB, and ADT); language (BNT [modified version], VFT); verbal memory (WLR [IR-DR &amp; DRec], SR [IR &amp; DR]); visual memory (PR [IR-DR &amp; DRec], VR [IR-DR &amp; DRec] [from WMS-R]); visuoconstruction (VR [Copy score] [from WMS-R], CDT, BDT [from WAIS-R]); visuomotor speed (DCT, DSMT, and Maze Task)</t>
  </si>
  <si>
    <t>List learning (learning of 10 unrelated words [IR &amp; DR]); IR and DR (LM I &amp; LM II); visual memory (BRVRT); reasoning (similarities, information, digit symbol, and BDT); EF (TMT [set B minus A], Stroop [modified] [set B minus A], DSB [from WAIS - III])</t>
  </si>
  <si>
    <t>Memory (IR, DR, and DRec [from RAVLT], and DSF [from WAIS-III]); EF (Stroop [interference score], TMT [interference score], category fluency [animals &amp; professions], letter fluency, letter-number fluency, letter-number sequencing [from WAIS-III], and DSB [from WAIS-III]); information processing speed (symbol substitution - coding subtest [from WAIS-III], TMT A, and Stroop [SCWT parts 1 &amp; 2])</t>
  </si>
  <si>
    <t>Intellectual ability (vocabulary [from WAIS], and RAPM); language (BNT, category fluency, and letter fluency); memory (DS [from WAIS], CBT, ROCF [delay score], RAVLT [IR-DR-DRec], and doors test); attention (TMT [sets A1-A2 &amp; B]); perception and visuospatial construction (ROCF [copy score], TFP, and JLO)</t>
  </si>
  <si>
    <t>Episodic memory (LM [from WMS-III]); visual perception (MVPT-V); EF - inhibition (stroop [Victoria version]); unilateral visual neglect (Bells test); language-picture naming (BNT); language-sentence comprehension (Token Test [SF]); language-reading capacity (Montreal-Toulouse reading test)</t>
  </si>
  <si>
    <t>General cognitive functioning (MMSE [acute &amp; chronic stages only]); Unilateral visuospatial neglect (Star Cancellation [from BIT], line bisection and copy of the Gainotti-Ogden figure, Reading of a short text of four lines); personal neglect (procedure of Bisiach); mental flexibility (VF - categorical [animals], VF - phonological [words]); self-monitoring of non-motor performance (Marcel et al. 2004 procedure); mental flexibility and reasoning (Weigl CST); Short-term memory (verbal span); general long-term memory (memorize three words [from MMSE]); awareness of visuospatial neglect (Catherine Bergego scale)</t>
  </si>
  <si>
    <t>Cognitive functioning (MMSE and RBANS)</t>
  </si>
  <si>
    <t>Global cognitive function (MoCA)</t>
  </si>
  <si>
    <t>Performance in time pressure situations (MSOT); mental slowness in relation to daily activities (MSQ)</t>
  </si>
  <si>
    <t>Global cognition (MMSE); and EF (MDRS [initiation-perseveration])</t>
  </si>
  <si>
    <t>Cognition (ECAQ)</t>
  </si>
  <si>
    <t>Cognitive function (MMSE [Korean Version])</t>
  </si>
  <si>
    <t>Neurological function (MMSE and MoCA)</t>
  </si>
  <si>
    <r>
      <rPr>
        <sz val="12"/>
        <color theme="1"/>
        <rFont val="Calibri"/>
        <family val="2"/>
        <scheme val="minor"/>
      </rPr>
      <t>General Cognition-Higher cerebral functions (BNIS); working memory (letter-number sequencing)</t>
    </r>
  </si>
  <si>
    <r>
      <rPr>
        <sz val="12"/>
        <color theme="1"/>
        <rFont val="Calibri"/>
        <family val="2"/>
        <scheme val="minor"/>
      </rPr>
      <t>EF (Neuro-QoL)</t>
    </r>
  </si>
  <si>
    <r>
      <rPr>
        <sz val="12"/>
        <color theme="1"/>
        <rFont val="Calibri"/>
        <family val="2"/>
        <scheme val="minor"/>
      </rPr>
      <t>Cognitive status (TMT)</t>
    </r>
  </si>
  <si>
    <r>
      <rPr>
        <sz val="12"/>
        <color theme="1"/>
        <rFont val="Calibri"/>
        <family val="2"/>
        <scheme val="minor"/>
      </rPr>
      <t>Language comprehension (Token Test); language impairment (NPEA); attention, visual search, scanning, sequencing, shifting, psychomotor speed, abstraction, flexibility, and EF (TMT); praxis (constructional apraxia test, and ideomotor apraxia test); visual selective attention (attentive matrices test)</t>
    </r>
  </si>
  <si>
    <r>
      <rPr>
        <sz val="12"/>
        <color theme="1"/>
        <rFont val="Calibri"/>
        <family val="2"/>
        <scheme val="minor"/>
      </rPr>
      <t>Global cognition (MMSE); EF (TMT B, 1-min fluency test [animals &amp; professions], zoo map [from BADS], and key search [from BADS]); episodic verbal memory (RAVLT); information processing (TMT A and DSS)</t>
    </r>
  </si>
  <si>
    <r>
      <rPr>
        <sz val="12"/>
        <color theme="1"/>
        <rFont val="Calibri"/>
        <family val="2"/>
        <scheme val="minor"/>
      </rPr>
      <t>Cognitive impairment (ACER)</t>
    </r>
  </si>
  <si>
    <r>
      <rPr>
        <sz val="12"/>
        <color theme="1"/>
        <rFont val="Calibri"/>
        <family val="2"/>
        <scheme val="minor"/>
      </rPr>
      <t>Cognitive status (MoCA)</t>
    </r>
  </si>
  <si>
    <r>
      <rPr>
        <sz val="12"/>
        <color theme="1"/>
        <rFont val="Calibri"/>
        <family val="2"/>
        <scheme val="minor"/>
      </rPr>
      <t>Cognition (MoCA); attention (single LCT, digit cancellation, and Bells Test)</t>
    </r>
  </si>
  <si>
    <r>
      <rPr>
        <sz val="12"/>
        <color theme="1"/>
        <rFont val="Calibri"/>
        <family val="2"/>
        <scheme val="minor"/>
      </rPr>
      <t>Memory (5 objects memory test, spatial span [from WMS-III], memory of faces [from WMS-III], camel &amp; cactus test); EF (Tower of Hanoi, Matrix reasoning [from WASI], clock drawing [from BLAD], and motor initiative [from BLAD]); attention and speed processing (symbol search [from WAIS], cancelation task [from BLAD]); language (BAAL, speech fluency, object naming, verbal comprehension [object identification &amp; sentence comprehension], word repetition, and Token test [22-item-sf])</t>
    </r>
  </si>
  <si>
    <r>
      <rPr>
        <sz val="12"/>
        <color theme="1"/>
        <rFont val="Calibri"/>
        <family val="2"/>
        <scheme val="minor"/>
      </rPr>
      <t>Cognitive function (MMSE [modified version])</t>
    </r>
  </si>
  <si>
    <r>
      <rPr>
        <sz val="12"/>
        <color theme="1"/>
        <rFont val="Calibri"/>
        <family val="2"/>
        <scheme val="minor"/>
      </rPr>
      <t>Language (LAST and ASRS)</t>
    </r>
  </si>
  <si>
    <r>
      <rPr>
        <sz val="12"/>
        <color theme="1"/>
        <rFont val="Calibri"/>
        <family val="2"/>
        <scheme val="minor"/>
      </rPr>
      <t>Working memory and attention (DSF and DSB); response inhibition (Stroop); processing speed and mental flexibility (TMT); verbal memory (RAVLT and RBMT)</t>
    </r>
  </si>
  <si>
    <r>
      <rPr>
        <sz val="12"/>
        <color theme="1"/>
        <rFont val="Calibri"/>
        <family val="2"/>
        <scheme val="minor"/>
      </rPr>
      <t>Cognitive function (MMSE [modified])</t>
    </r>
  </si>
  <si>
    <r>
      <rPr>
        <sz val="12"/>
        <color theme="1"/>
        <rFont val="Calibri"/>
        <family val="2"/>
        <scheme val="minor"/>
      </rPr>
      <t>Cognition (MoCA and ADAS-cog)</t>
    </r>
  </si>
  <si>
    <r>
      <rPr>
        <sz val="12"/>
        <color theme="1"/>
        <rFont val="Calibri"/>
        <family val="2"/>
        <scheme val="minor"/>
      </rPr>
      <t>Cognitive impaiment (MMSE)</t>
    </r>
  </si>
  <si>
    <r>
      <rPr>
        <sz val="12"/>
        <color theme="1"/>
        <rFont val="Calibri"/>
        <family val="2"/>
        <scheme val="minor"/>
      </rPr>
      <t>Cognitive ability (CASI [chinese version])</t>
    </r>
  </si>
  <si>
    <r>
      <rPr>
        <sz val="12"/>
        <color theme="1"/>
        <rFont val="Calibri"/>
        <family val="2"/>
        <scheme val="minor"/>
      </rPr>
      <t>Cognitive function (MMSE [Korean Version])</t>
    </r>
  </si>
  <si>
    <t>[no area] (TUG-Cog)</t>
  </si>
  <si>
    <r>
      <rPr>
        <sz val="12"/>
        <color theme="1"/>
        <rFont val="Calibri"/>
        <family val="2"/>
        <scheme val="minor"/>
      </rPr>
      <t>Cognition (K-VCIHS)</t>
    </r>
  </si>
  <si>
    <t>Cognitive function (ACER)</t>
  </si>
  <si>
    <t>Visuospatial neglect (LCT)</t>
  </si>
  <si>
    <r>
      <rPr>
        <sz val="12"/>
        <color theme="1"/>
        <rFont val="Calibri"/>
        <family val="2"/>
        <scheme val="minor"/>
      </rPr>
      <t>General cognition (vocabulary [from WASI], matrix reasoning [from WAIS]); visuospatial working memory (grid &amp; cube); verbal working memory and visuospatial working memory (numbers); verbal working memory (hidden numbers); working memory (letter memory, DSF, DSB, CVLT-II, RCFT [recall score], n-back paradigm [2-back &amp; 3-back condition], spatial working memory test [from CANTAB]); EF (plus-minus task [shifting], and stroop)</t>
    </r>
  </si>
  <si>
    <r>
      <rPr>
        <sz val="12"/>
        <color theme="1"/>
        <rFont val="Calibri"/>
        <family val="2"/>
        <scheme val="minor"/>
      </rPr>
      <t>Cognitive impairment (MVCI)</t>
    </r>
  </si>
  <si>
    <r>
      <rPr>
        <sz val="12"/>
        <color theme="1"/>
        <rFont val="Calibri"/>
        <family val="2"/>
        <scheme val="minor"/>
      </rPr>
      <t>Cognitive impairment (MoCA)</t>
    </r>
  </si>
  <si>
    <r>
      <rPr>
        <sz val="12"/>
        <color theme="1"/>
        <rFont val="Calibri"/>
        <family val="2"/>
        <scheme val="minor"/>
      </rPr>
      <t>Verbal fluency (naming [categories]); mental tracking (serial-3-subtractions)</t>
    </r>
  </si>
  <si>
    <r>
      <rPr>
        <sz val="12"/>
        <color theme="1"/>
        <rFont val="Calibri"/>
        <family val="2"/>
        <scheme val="minor"/>
      </rPr>
      <t>Cognition (MoCA)</t>
    </r>
  </si>
  <si>
    <r>
      <rPr>
        <sz val="12"/>
        <color theme="1"/>
        <rFont val="Calibri"/>
        <family val="2"/>
        <scheme val="minor"/>
      </rPr>
      <t>Language (CAT); EF (n-back, stroop [victoria version], WCST, number-letter [shifting])</t>
    </r>
  </si>
  <si>
    <r>
      <rPr>
        <sz val="12"/>
        <color theme="1"/>
        <rFont val="Calibri"/>
        <family val="2"/>
        <scheme val="minor"/>
      </rPr>
      <t>Cognitive impairment (MMSE); attention and working memory (DS and TMT A); learning (RAVLT [trials 1-5]); memory post-interference (RAVLT [trial 6]); memory (RAVLT [trial 7 - 20-min delay]); speed, EF, and abstraction (Digit-Symbol, TMT B, clock-drawing, FAS oral-verbal fluency, and Similarities); pre-morbid intellectual functioning (NAART)</t>
    </r>
  </si>
  <si>
    <r>
      <rPr>
        <sz val="12"/>
        <color theme="1"/>
        <rFont val="Calibri"/>
        <family val="2"/>
        <scheme val="minor"/>
      </rPr>
      <t>Memory (iR &amp; DR [from WMS]); inhibition (stroop); verbal comprehension (token test); word reading (Montreal-Tolouse)</t>
    </r>
  </si>
  <si>
    <r>
      <rPr>
        <sz val="12"/>
        <color theme="1"/>
        <rFont val="Calibri"/>
        <family val="2"/>
        <scheme val="minor"/>
      </rPr>
      <t>Global cognition (MoCA); EF (Isaacs test); [no area] (Zazzo's cancellation task)</t>
    </r>
  </si>
  <si>
    <r>
      <rPr>
        <sz val="12"/>
        <color theme="1"/>
        <rFont val="Calibri"/>
        <family val="2"/>
        <scheme val="minor"/>
      </rPr>
      <t>Cognitive function (MMSE, MoCA, WAIS, WMS, ROCFT, and DRS)</t>
    </r>
  </si>
  <si>
    <r>
      <rPr>
        <sz val="12"/>
        <color theme="1"/>
        <rFont val="Calibri"/>
        <family val="2"/>
        <scheme val="minor"/>
      </rPr>
      <t>Cognition (FIM)</t>
    </r>
  </si>
  <si>
    <r>
      <rPr>
        <sz val="12"/>
        <color theme="1"/>
        <rFont val="Calibri"/>
        <family val="2"/>
        <scheme val="minor"/>
      </rPr>
      <t>Cognition (Glasgow outcome scale)</t>
    </r>
  </si>
  <si>
    <r>
      <rPr>
        <sz val="12"/>
        <color theme="1"/>
        <rFont val="Calibri"/>
        <family val="2"/>
        <scheme val="minor"/>
      </rPr>
      <t>Cognitive function (MMSE and MoCA); verbal memory (HVLT-R)</t>
    </r>
  </si>
  <si>
    <r>
      <rPr>
        <sz val="12"/>
        <color theme="1"/>
        <rFont val="Calibri"/>
        <family val="2"/>
        <scheme val="minor"/>
      </rPr>
      <t>Cognitive screening (MMSE); mild cognitive impairment (MoCA)</t>
    </r>
  </si>
  <si>
    <r>
      <rPr>
        <sz val="12"/>
        <color theme="1"/>
        <rFont val="Calibri"/>
        <family val="2"/>
        <scheme val="minor"/>
      </rPr>
      <t>Global cognitive function (MoCA)</t>
    </r>
  </si>
  <si>
    <r>
      <rPr>
        <sz val="12"/>
        <color theme="1"/>
        <rFont val="Calibri"/>
        <family val="2"/>
        <scheme val="minor"/>
      </rPr>
      <t>EF (TMT A &amp; B, DSB [from WAIS-III], and phonemic fluency); verbal memory (list learning, LM-I &amp; LM-II [from WMS-R]); visual memory (BRVRT); psychomotor speed (TMT A, tapping-device on each hand); visuospatial functions (visuospatial searching task, and time to draw 4 figures); language (Token Test [SF], modified visual naming task [from BDAE], and repetition of a long sentence); and reasoning (similarities, and BDT [from WAIS-III])</t>
    </r>
  </si>
  <si>
    <r>
      <rPr>
        <sz val="12"/>
        <color theme="1"/>
        <rFont val="Calibri"/>
        <family val="2"/>
        <scheme val="minor"/>
      </rPr>
      <t>Neglect (Visuospatial Neglect Test Battery of Vaes [cancellation + bisection &amp; drawing + peripersonal navigation + visual extinction + anterograde memory])</t>
    </r>
  </si>
  <si>
    <r>
      <rPr>
        <sz val="12"/>
        <color theme="1"/>
        <rFont val="Calibri"/>
        <family val="2"/>
        <scheme val="minor"/>
      </rPr>
      <t>Cognition (MMSE)</t>
    </r>
  </si>
  <si>
    <r>
      <rPr>
        <sz val="12"/>
        <color theme="1"/>
        <rFont val="Calibri"/>
        <family val="2"/>
        <scheme val="minor"/>
      </rPr>
      <t>Global cognition (MoCA); EF and attention (TMT B, TMT A, Stroop, DSST); memory (Word List Memory [encoding], recall, discriminability [recognition], constructional praxis [recall &amp; savings], FCSRT [total of the 3 free recalls trials], FCSRT [delayed free recall], RCFT [immediate &amp; delayed recall]); language (DO-80, BNT, semantic fluency [animals], phonemic fluency [s-words]); visuospatial ability (CERAD [copy visual construction], RCFC, and VOSP)</t>
    </r>
  </si>
  <si>
    <t>no descriptives</t>
  </si>
  <si>
    <t>No cognition. Language specific assessments. Pecentage correct data only for language tests. Longitudinal data only for 6 cases</t>
  </si>
  <si>
    <t>No stroke at baseline. Only baseline scores in paper. REGARDS cohort. Time after stroke extracted from supplement data. Mean and SDs for each test at the end of the study in supplement data (eTable 3). Baseline scores no stroke</t>
  </si>
  <si>
    <t>Repeated cohort. NEMESIS cohort. Supp table with domains and tests http://stroke.ahajournals.org/content/37/10/2479.long Contact authors for instrument scores?</t>
  </si>
  <si>
    <t xml:space="preserve">Prospective follow-up study between 3 and 15 months after stroke: improvements and decline in cognitive function among dementia-free stroke survivors &gt;75 years of age
</t>
  </si>
  <si>
    <t>exclude</t>
  </si>
  <si>
    <t>Cognitive performance (CAMCOG); attention, processing speed, and EF (MMSE, SRT, choice reaction time, digital vigilance, memory scanning, spatial memory, and BNT)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</si>
</sst>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2"/>
      <color theme="1"/>
      <name val="Calibri"/>
      <family val="2"/>
      <scheme val="minor"/>
    </font>
    <font>
      <b/>
      <sz val="10"/>
      <color indexed="81"/>
      <name val="Calibri"/>
      <family val="2"/>
    </font>
    <font>
      <sz val="10"/>
      <color indexed="81"/>
      <name val="Calibri"/>
      <family val="2"/>
    </font>
    <font>
      <u/>
      <sz val="12"/>
      <color theme="10"/>
      <name val="Calibri"/>
      <family val="2"/>
      <scheme val="minor"/>
    </font>
    <font>
      <u/>
      <sz val="12"/>
      <color theme="11"/>
      <name val="Calibri"/>
      <family val="2"/>
      <scheme val="minor"/>
    </font>
    <font>
      <sz val="12"/>
      <color theme="8" tint="-0.24994659260841701"/>
      <name val="Helvetica"/>
      <family val="2"/>
    </font>
    <font>
      <sz val="12"/>
      <color theme="9" tint="-0.499984740745262"/>
      <name val="Helvetica"/>
      <family val="2"/>
    </font>
    <font>
      <b/>
      <sz val="12"/>
      <color theme="1"/>
      <name val="Calibri"/>
      <family val="2"/>
      <scheme val="minor"/>
    </font>
    <font>
      <sz val="12"/>
      <color rgb="FF006100"/>
      <name val="Calibri"/>
      <family val="2"/>
      <scheme val="minor"/>
    </font>
    <font>
      <b/>
      <sz val="12"/>
      <color theme="1"/>
      <name val="Calibri"/>
      <family val="2"/>
    </font>
    <font>
      <sz val="12"/>
      <color theme="1"/>
      <name val="Calibri"/>
      <family val="2"/>
    </font>
    <font>
      <sz val="10"/>
      <color theme="1"/>
      <name val="AdvPTimes"/>
    </font>
  </fonts>
  <fills count="3">
    <fill>
      <patternFill patternType="none"/>
    </fill>
    <fill>
      <patternFill patternType="gray125"/>
    </fill>
    <fill>
      <patternFill patternType="solid">
        <fgColor rgb="FFC6EFCE"/>
      </patternFill>
    </fill>
  </fills>
  <borders count="3">
    <border>
      <left/>
      <right/>
      <top/>
      <bottom/>
      <diagonal/>
    </border>
    <border>
      <left/>
      <right/>
      <top style="thin">
        <color auto="1"/>
      </top>
      <bottom style="medium">
        <color auto="1"/>
      </bottom>
      <diagonal/>
    </border>
    <border>
      <left/>
      <right/>
      <top/>
      <bottom style="medium">
        <color auto="1"/>
      </bottom>
      <diagonal/>
    </border>
  </borders>
  <cellStyleXfs count="4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0" applyAlignment="0">
      <alignmen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horizontal="lef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0">
    <xf numFmtId="0" fontId="0" fillId="0" borderId="0" xfId="0"/>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applyFill="1" applyAlignment="1">
      <alignment horizontal="left" vertical="top"/>
    </xf>
    <xf numFmtId="0" fontId="10" fillId="0" borderId="0" xfId="0" applyFont="1" applyAlignment="1"/>
    <xf numFmtId="0" fontId="10" fillId="0" borderId="0" xfId="0" applyFont="1" applyAlignment="1">
      <alignment vertical="top"/>
    </xf>
    <xf numFmtId="0" fontId="10" fillId="0" borderId="0" xfId="0" applyFont="1" applyFill="1" applyAlignment="1">
      <alignment vertical="top"/>
    </xf>
    <xf numFmtId="0" fontId="10" fillId="0" borderId="0" xfId="0" applyFont="1" applyAlignment="1">
      <alignment horizontal="left" vertical="top"/>
    </xf>
    <xf numFmtId="0" fontId="10" fillId="0" borderId="0" xfId="0" applyFont="1" applyFill="1" applyAlignment="1">
      <alignment horizontal="left" vertical="top"/>
    </xf>
    <xf numFmtId="0" fontId="10" fillId="0" borderId="0" xfId="0" applyFont="1" applyFill="1" applyAlignment="1"/>
    <xf numFmtId="0" fontId="10" fillId="0" borderId="0" xfId="23" applyFont="1" applyFill="1" applyAlignment="1">
      <alignment vertical="top"/>
    </xf>
    <xf numFmtId="0" fontId="10" fillId="0" borderId="0" xfId="8" applyFont="1" applyAlignment="1">
      <alignment vertical="top"/>
    </xf>
    <xf numFmtId="0" fontId="7"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0" fillId="0" borderId="0" xfId="3" applyFont="1" applyAlignment="1">
      <alignment vertical="top"/>
    </xf>
    <xf numFmtId="0" fontId="10" fillId="0" borderId="0" xfId="3" applyFont="1" applyFill="1" applyAlignment="1">
      <alignment vertical="top"/>
    </xf>
    <xf numFmtId="0" fontId="0" fillId="0" borderId="0" xfId="0" applyFont="1" applyFill="1" applyAlignment="1">
      <alignment vertical="top"/>
    </xf>
    <xf numFmtId="0" fontId="10" fillId="0" borderId="0" xfId="0" applyFont="1" applyFill="1" applyBorder="1" applyAlignment="1">
      <alignment vertical="top"/>
    </xf>
    <xf numFmtId="0" fontId="10" fillId="0" borderId="0" xfId="8" applyFont="1" applyFill="1" applyAlignment="1">
      <alignment vertical="top"/>
    </xf>
    <xf numFmtId="0" fontId="0" fillId="0" borderId="0" xfId="0" applyFont="1" applyAlignment="1">
      <alignment horizontal="right" vertical="top"/>
    </xf>
    <xf numFmtId="0" fontId="10" fillId="0" borderId="0" xfId="8" applyFont="1" applyFill="1" applyAlignment="1">
      <alignment horizontal="left" vertical="top"/>
    </xf>
    <xf numFmtId="0" fontId="10" fillId="0" borderId="0" xfId="3" applyFont="1" applyFill="1" applyAlignment="1">
      <alignment horizontal="left" vertical="top"/>
    </xf>
    <xf numFmtId="0" fontId="10" fillId="0" borderId="0" xfId="0" applyFont="1" applyBorder="1" applyAlignment="1">
      <alignment vertical="top"/>
    </xf>
    <xf numFmtId="0" fontId="10" fillId="0" borderId="0" xfId="0" applyFont="1" applyFill="1" applyBorder="1" applyAlignment="1">
      <alignment horizontal="left" vertical="top"/>
    </xf>
    <xf numFmtId="0" fontId="10" fillId="0" borderId="0" xfId="0" applyFont="1" applyBorder="1" applyAlignment="1">
      <alignment horizontal="left" vertical="top"/>
    </xf>
    <xf numFmtId="0" fontId="0" fillId="0" borderId="0" xfId="0" applyFont="1" applyFill="1" applyBorder="1" applyAlignment="1">
      <alignment vertical="top"/>
    </xf>
    <xf numFmtId="0" fontId="10" fillId="0" borderId="0" xfId="0" applyNumberFormat="1" applyFont="1" applyAlignment="1">
      <alignment vertical="top"/>
    </xf>
    <xf numFmtId="164" fontId="10" fillId="0" borderId="0" xfId="0" applyNumberFormat="1" applyFont="1" applyAlignment="1"/>
    <xf numFmtId="0" fontId="10" fillId="0" borderId="1" xfId="0" applyFont="1" applyFill="1" applyBorder="1" applyAlignment="1">
      <alignment vertical="top"/>
    </xf>
    <xf numFmtId="0" fontId="10" fillId="0" borderId="1" xfId="0" applyFont="1" applyFill="1" applyBorder="1" applyAlignment="1">
      <alignment horizontal="left" vertical="top"/>
    </xf>
    <xf numFmtId="0" fontId="10" fillId="0" borderId="2" xfId="0" applyFont="1" applyFill="1" applyBorder="1" applyAlignment="1">
      <alignment vertical="top"/>
    </xf>
    <xf numFmtId="0" fontId="10" fillId="0" borderId="1" xfId="0" applyFont="1" applyFill="1" applyBorder="1" applyAlignment="1">
      <alignment horizontal="center" vertical="top"/>
    </xf>
    <xf numFmtId="0" fontId="10" fillId="0" borderId="0" xfId="0" applyFont="1" applyFill="1" applyAlignment="1">
      <alignment horizontal="center" vertical="top"/>
    </xf>
    <xf numFmtId="0" fontId="10" fillId="0" borderId="0" xfId="0" applyNumberFormat="1" applyFont="1" applyFill="1" applyAlignment="1">
      <alignment horizontal="center" vertical="top"/>
    </xf>
    <xf numFmtId="0" fontId="0" fillId="0" borderId="0" xfId="0" applyFont="1" applyFill="1" applyAlignment="1"/>
    <xf numFmtId="2" fontId="10" fillId="0" borderId="0" xfId="0" applyNumberFormat="1" applyFont="1" applyFill="1" applyAlignment="1">
      <alignment vertical="top"/>
    </xf>
    <xf numFmtId="0" fontId="10" fillId="0" borderId="0" xfId="8" applyFont="1" applyFill="1" applyAlignment="1">
      <alignment horizontal="center" vertical="top"/>
    </xf>
    <xf numFmtId="0" fontId="10" fillId="0" borderId="0" xfId="3" applyFont="1" applyFill="1" applyAlignment="1">
      <alignment horizontal="center" vertical="top"/>
    </xf>
    <xf numFmtId="0" fontId="11" fillId="0" borderId="0" xfId="0" applyFont="1" applyFill="1" applyAlignment="1"/>
    <xf numFmtId="2" fontId="10" fillId="0" borderId="0" xfId="0" applyNumberFormat="1" applyFont="1" applyFill="1" applyAlignment="1"/>
    <xf numFmtId="16" fontId="10" fillId="0" borderId="0" xfId="0" applyNumberFormat="1" applyFont="1" applyFill="1" applyAlignment="1">
      <alignment vertical="top"/>
    </xf>
    <xf numFmtId="49" fontId="10" fillId="0" borderId="0" xfId="0" applyNumberFormat="1" applyFont="1" applyFill="1" applyAlignment="1">
      <alignment vertical="top"/>
    </xf>
    <xf numFmtId="0" fontId="10" fillId="0" borderId="0" xfId="0" applyFont="1" applyFill="1" applyBorder="1" applyAlignment="1">
      <alignment horizontal="center" vertical="top"/>
    </xf>
    <xf numFmtId="49" fontId="10" fillId="0" borderId="0" xfId="0" applyNumberFormat="1" applyFont="1" applyFill="1" applyBorder="1" applyAlignment="1">
      <alignment vertical="top"/>
    </xf>
    <xf numFmtId="0" fontId="0" fillId="0" borderId="0" xfId="0" applyFont="1" applyFill="1" applyAlignment="1">
      <alignment horizontal="center" vertical="top"/>
    </xf>
    <xf numFmtId="49" fontId="0" fillId="0" borderId="0" xfId="0" applyNumberFormat="1" applyFont="1" applyFill="1" applyAlignment="1">
      <alignment vertical="top"/>
    </xf>
    <xf numFmtId="2" fontId="0" fillId="0" borderId="0" xfId="0" applyNumberFormat="1" applyFont="1" applyFill="1" applyAlignment="1">
      <alignment vertical="top"/>
    </xf>
    <xf numFmtId="0" fontId="0" fillId="0" borderId="0" xfId="0" applyFont="1" applyFill="1" applyBorder="1" applyAlignment="1">
      <alignment horizontal="center" vertical="top"/>
    </xf>
    <xf numFmtId="49" fontId="0" fillId="0" borderId="0" xfId="0" applyNumberFormat="1" applyFont="1" applyFill="1" applyBorder="1" applyAlignment="1">
      <alignment vertical="top"/>
    </xf>
    <xf numFmtId="2" fontId="0" fillId="0" borderId="0" xfId="0" applyNumberFormat="1" applyFont="1" applyFill="1" applyBorder="1" applyAlignment="1">
      <alignment vertical="top"/>
    </xf>
    <xf numFmtId="0" fontId="0" fillId="0" borderId="0" xfId="0" applyFont="1" applyFill="1" applyBorder="1" applyAlignment="1"/>
    <xf numFmtId="164" fontId="10" fillId="0" borderId="1" xfId="0" applyNumberFormat="1" applyFont="1" applyFill="1" applyBorder="1" applyAlignment="1">
      <alignment vertical="top"/>
    </xf>
    <xf numFmtId="164" fontId="10" fillId="0" borderId="0" xfId="0" applyNumberFormat="1" applyFont="1" applyAlignment="1">
      <alignment vertical="top"/>
    </xf>
    <xf numFmtId="2" fontId="10" fillId="0" borderId="0" xfId="0" applyNumberFormat="1" applyFont="1" applyAlignment="1">
      <alignment vertical="top"/>
    </xf>
    <xf numFmtId="164" fontId="10" fillId="0" borderId="0" xfId="23" applyNumberFormat="1" applyFont="1" applyFill="1" applyAlignment="1">
      <alignment vertical="top"/>
    </xf>
    <xf numFmtId="164" fontId="10" fillId="0" borderId="0" xfId="8" applyNumberFormat="1" applyFont="1" applyAlignment="1">
      <alignment vertical="top"/>
    </xf>
    <xf numFmtId="164" fontId="10" fillId="0" borderId="0" xfId="3" applyNumberFormat="1" applyFont="1" applyAlignment="1">
      <alignment vertical="top"/>
    </xf>
    <xf numFmtId="164" fontId="0" fillId="0" borderId="0" xfId="0" applyNumberFormat="1" applyFont="1" applyAlignment="1">
      <alignment vertical="top"/>
    </xf>
    <xf numFmtId="164" fontId="10" fillId="0" borderId="0" xfId="0" applyNumberFormat="1" applyFont="1" applyBorder="1" applyAlignment="1">
      <alignment vertical="top"/>
    </xf>
  </cellXfs>
  <cellStyles count="42">
    <cellStyle name="1st search (2016)" xfId="3" xr:uid="{00000000-0005-0000-0000-000000000000}"/>
    <cellStyle name="Followed Hyperlink" xfId="2"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Good" xfId="23" builtinId="26"/>
    <cellStyle name="Hyperlink" xfId="1"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Normal" xfId="0" builtinId="0"/>
    <cellStyle name="Rescued" xfId="8" xr:uid="{00000000-0005-0000-0000-00002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9"/>
  <sheetViews>
    <sheetView workbookViewId="0">
      <pane xSplit="2" ySplit="1" topLeftCell="C2" activePane="bottomRight" state="frozen"/>
      <selection pane="topRight" activeCell="D1" sqref="D1"/>
      <selection pane="bottomLeft" activeCell="A2" sqref="A2"/>
      <selection pane="bottomRight" activeCell="C9" sqref="C9"/>
    </sheetView>
  </sheetViews>
  <sheetFormatPr baseColWidth="10" defaultRowHeight="16"/>
  <cols>
    <col min="1" max="1" width="17.6640625" style="13" customWidth="1"/>
    <col min="2" max="2" width="9.5" style="13" customWidth="1"/>
    <col min="3" max="3" width="43.83203125" style="12" customWidth="1"/>
    <col min="4" max="4" width="10.83203125" style="17" customWidth="1"/>
    <col min="5" max="5" width="10.83203125" style="1" customWidth="1"/>
    <col min="6" max="6" width="19.5" style="3" customWidth="1"/>
    <col min="7" max="7" width="16.83203125" style="58" customWidth="1"/>
    <col min="8" max="8" width="47" style="14" customWidth="1"/>
    <col min="9" max="9" width="25.83203125" style="13" customWidth="1"/>
    <col min="10" max="11" width="10.83203125" style="13" customWidth="1"/>
    <col min="12" max="16384" width="10.83203125" style="13"/>
  </cols>
  <sheetData>
    <row r="1" spans="1:22" ht="17" thickBot="1">
      <c r="A1" s="29" t="s">
        <v>0</v>
      </c>
      <c r="B1" s="29" t="s">
        <v>1</v>
      </c>
      <c r="C1" s="29" t="s">
        <v>4</v>
      </c>
      <c r="D1" s="29" t="s">
        <v>2</v>
      </c>
      <c r="E1" s="24" t="s">
        <v>1266</v>
      </c>
      <c r="F1" s="30" t="s">
        <v>5</v>
      </c>
      <c r="G1" s="52" t="s">
        <v>1352</v>
      </c>
      <c r="H1" s="29" t="s">
        <v>1598</v>
      </c>
      <c r="I1" s="29" t="s">
        <v>3</v>
      </c>
      <c r="J1" s="18" t="s">
        <v>1331</v>
      </c>
      <c r="K1" s="18" t="s">
        <v>1357</v>
      </c>
    </row>
    <row r="2" spans="1:22">
      <c r="A2" s="5" t="s">
        <v>86</v>
      </c>
      <c r="B2" s="5">
        <v>2014</v>
      </c>
      <c r="C2" s="5" t="s">
        <v>80</v>
      </c>
      <c r="D2" s="6" t="s">
        <v>88</v>
      </c>
      <c r="E2" s="1">
        <v>153</v>
      </c>
      <c r="F2" s="8" t="s">
        <v>350</v>
      </c>
      <c r="G2" s="53">
        <v>66</v>
      </c>
      <c r="H2" s="5" t="s">
        <v>1621</v>
      </c>
      <c r="I2" s="5" t="s">
        <v>87</v>
      </c>
      <c r="J2" s="5" t="s">
        <v>10</v>
      </c>
      <c r="K2" s="13" t="s">
        <v>1341</v>
      </c>
    </row>
    <row r="3" spans="1:22">
      <c r="A3" s="7" t="s">
        <v>98</v>
      </c>
      <c r="B3" s="5">
        <v>2005</v>
      </c>
      <c r="C3" s="7" t="s">
        <v>81</v>
      </c>
      <c r="D3" s="8" t="s">
        <v>88</v>
      </c>
      <c r="E3" s="7">
        <v>83</v>
      </c>
      <c r="F3" s="8" t="s">
        <v>1332</v>
      </c>
      <c r="G3" s="53">
        <f>53.5/30+12/4</f>
        <v>4.7833333333333332</v>
      </c>
      <c r="H3" s="7" t="s">
        <v>1622</v>
      </c>
      <c r="I3" s="7" t="s">
        <v>97</v>
      </c>
      <c r="J3" s="13" t="s">
        <v>10</v>
      </c>
      <c r="K3" s="7" t="s">
        <v>1616</v>
      </c>
    </row>
    <row r="4" spans="1:22">
      <c r="A4" s="5" t="s">
        <v>92</v>
      </c>
      <c r="B4" s="5">
        <v>2016</v>
      </c>
      <c r="C4" s="5" t="s">
        <v>82</v>
      </c>
      <c r="D4" s="6" t="s">
        <v>85</v>
      </c>
      <c r="E4" s="1">
        <v>47</v>
      </c>
      <c r="F4" s="8" t="s">
        <v>210</v>
      </c>
      <c r="G4" s="53">
        <v>12</v>
      </c>
      <c r="H4" s="5" t="s">
        <v>89</v>
      </c>
      <c r="I4" s="5" t="s">
        <v>147</v>
      </c>
      <c r="J4" s="5" t="s">
        <v>10</v>
      </c>
      <c r="K4" s="7" t="s">
        <v>1616</v>
      </c>
    </row>
    <row r="5" spans="1:22">
      <c r="A5" s="5" t="s">
        <v>253</v>
      </c>
      <c r="B5" s="5">
        <v>2013</v>
      </c>
      <c r="C5" s="5" t="s">
        <v>322</v>
      </c>
      <c r="D5" s="6" t="s">
        <v>85</v>
      </c>
      <c r="E5" s="1">
        <v>355</v>
      </c>
      <c r="F5" s="8" t="s">
        <v>1158</v>
      </c>
      <c r="G5" s="53">
        <f>12*10</f>
        <v>120</v>
      </c>
      <c r="H5" s="5" t="s">
        <v>1623</v>
      </c>
      <c r="I5" s="5" t="s">
        <v>780</v>
      </c>
      <c r="J5" s="13" t="s">
        <v>9</v>
      </c>
      <c r="K5" s="13" t="s">
        <v>1804</v>
      </c>
    </row>
    <row r="6" spans="1:22">
      <c r="A6" s="5" t="s">
        <v>817</v>
      </c>
      <c r="B6" s="5">
        <v>2004</v>
      </c>
      <c r="C6" s="5" t="s">
        <v>816</v>
      </c>
      <c r="D6" s="6" t="s">
        <v>85</v>
      </c>
      <c r="E6" s="1">
        <v>191</v>
      </c>
      <c r="F6" s="8" t="s">
        <v>171</v>
      </c>
      <c r="G6" s="53">
        <f>4*12</f>
        <v>48</v>
      </c>
      <c r="H6" s="5" t="s">
        <v>1624</v>
      </c>
      <c r="I6" s="5" t="s">
        <v>797</v>
      </c>
      <c r="J6" s="5" t="s">
        <v>9</v>
      </c>
      <c r="K6" s="13" t="s">
        <v>1804</v>
      </c>
    </row>
    <row r="7" spans="1:22">
      <c r="A7" s="5" t="s">
        <v>96</v>
      </c>
      <c r="B7" s="5">
        <v>2016</v>
      </c>
      <c r="C7" s="5" t="s">
        <v>83</v>
      </c>
      <c r="D7" s="6" t="s">
        <v>88</v>
      </c>
      <c r="E7" s="1">
        <v>347</v>
      </c>
      <c r="F7" s="8" t="s">
        <v>709</v>
      </c>
      <c r="G7" s="53">
        <v>24</v>
      </c>
      <c r="H7" s="5" t="s">
        <v>1625</v>
      </c>
      <c r="I7" s="5" t="s">
        <v>95</v>
      </c>
      <c r="J7" s="5" t="s">
        <v>10</v>
      </c>
      <c r="K7" s="13" t="s">
        <v>1341</v>
      </c>
    </row>
    <row r="8" spans="1:22">
      <c r="A8" s="5" t="s">
        <v>173</v>
      </c>
      <c r="B8" s="5">
        <v>2008</v>
      </c>
      <c r="C8" s="5" t="s">
        <v>172</v>
      </c>
      <c r="D8" s="6" t="s">
        <v>85</v>
      </c>
      <c r="E8" s="1">
        <v>30</v>
      </c>
      <c r="F8" s="8" t="s">
        <v>174</v>
      </c>
      <c r="G8" s="53">
        <v>12</v>
      </c>
      <c r="H8" s="5" t="s">
        <v>1626</v>
      </c>
      <c r="I8" s="5" t="s">
        <v>798</v>
      </c>
      <c r="J8" s="5" t="s">
        <v>10</v>
      </c>
      <c r="K8" s="7" t="s">
        <v>1616</v>
      </c>
    </row>
    <row r="9" spans="1:22">
      <c r="A9" s="5" t="s">
        <v>176</v>
      </c>
      <c r="B9" s="5">
        <v>2013</v>
      </c>
      <c r="C9" s="5" t="s">
        <v>323</v>
      </c>
      <c r="D9" s="6" t="s">
        <v>85</v>
      </c>
      <c r="E9" s="7">
        <v>377</v>
      </c>
      <c r="F9" s="8" t="s">
        <v>429</v>
      </c>
      <c r="G9" s="53">
        <v>24</v>
      </c>
      <c r="H9" s="5" t="s">
        <v>445</v>
      </c>
      <c r="I9" s="5" t="s">
        <v>1311</v>
      </c>
      <c r="J9" s="5" t="s">
        <v>9</v>
      </c>
      <c r="K9" s="5" t="s">
        <v>1804</v>
      </c>
    </row>
    <row r="10" spans="1:22" s="7" customFormat="1">
      <c r="A10" s="5" t="s">
        <v>118</v>
      </c>
      <c r="B10" s="5">
        <v>2004</v>
      </c>
      <c r="C10" s="5" t="s">
        <v>949</v>
      </c>
      <c r="D10" s="6" t="s">
        <v>85</v>
      </c>
      <c r="E10" s="1">
        <v>37</v>
      </c>
      <c r="F10" s="8" t="s">
        <v>220</v>
      </c>
      <c r="G10" s="53">
        <v>12</v>
      </c>
      <c r="H10" s="5" t="s">
        <v>445</v>
      </c>
      <c r="I10" s="5" t="s">
        <v>147</v>
      </c>
      <c r="J10" s="13" t="s">
        <v>10</v>
      </c>
      <c r="K10" s="7" t="s">
        <v>1341</v>
      </c>
    </row>
    <row r="11" spans="1:22">
      <c r="A11" s="5" t="s">
        <v>118</v>
      </c>
      <c r="B11" s="5">
        <v>2005</v>
      </c>
      <c r="C11" s="5" t="s">
        <v>107</v>
      </c>
      <c r="D11" s="6" t="s">
        <v>85</v>
      </c>
      <c r="E11" s="1">
        <v>81</v>
      </c>
      <c r="F11" s="8" t="s">
        <v>356</v>
      </c>
      <c r="G11" s="53">
        <f>5*12</f>
        <v>60</v>
      </c>
      <c r="H11" s="5" t="s">
        <v>445</v>
      </c>
      <c r="I11" s="5" t="s">
        <v>353</v>
      </c>
      <c r="J11" s="5" t="s">
        <v>10</v>
      </c>
      <c r="K11" s="7" t="s">
        <v>1617</v>
      </c>
    </row>
    <row r="12" spans="1:22">
      <c r="A12" s="5" t="s">
        <v>741</v>
      </c>
      <c r="B12" s="5">
        <v>2016</v>
      </c>
      <c r="C12" s="5" t="s">
        <v>950</v>
      </c>
      <c r="D12" s="6" t="s">
        <v>88</v>
      </c>
      <c r="E12" s="1">
        <v>144</v>
      </c>
      <c r="F12" s="8" t="s">
        <v>171</v>
      </c>
      <c r="G12" s="53">
        <f>2.16*12+3</f>
        <v>28.92</v>
      </c>
      <c r="H12" s="5" t="s">
        <v>1627</v>
      </c>
      <c r="I12" s="5" t="s">
        <v>147</v>
      </c>
      <c r="J12" s="5" t="s">
        <v>10</v>
      </c>
      <c r="K12" s="7" t="s">
        <v>1616</v>
      </c>
    </row>
    <row r="13" spans="1:22" s="7" customFormat="1">
      <c r="A13" s="5" t="s">
        <v>820</v>
      </c>
      <c r="B13" s="5">
        <v>2003</v>
      </c>
      <c r="C13" s="5" t="s">
        <v>1808</v>
      </c>
      <c r="D13" s="6" t="s">
        <v>85</v>
      </c>
      <c r="E13" s="1">
        <v>115</v>
      </c>
      <c r="F13" s="8" t="s">
        <v>1054</v>
      </c>
      <c r="G13" s="54">
        <v>15</v>
      </c>
      <c r="H13" s="5" t="s">
        <v>1810</v>
      </c>
      <c r="I13" s="5" t="s">
        <v>780</v>
      </c>
      <c r="J13" s="7" t="s">
        <v>10</v>
      </c>
      <c r="K13" s="7" t="s">
        <v>1809</v>
      </c>
      <c r="O13" s="5"/>
      <c r="P13" s="5"/>
      <c r="Q13" s="5"/>
      <c r="R13" s="15"/>
      <c r="S13" s="15"/>
      <c r="T13" s="15"/>
      <c r="U13" s="15"/>
      <c r="V13" s="5"/>
    </row>
    <row r="14" spans="1:22">
      <c r="A14" s="5" t="s">
        <v>813</v>
      </c>
      <c r="B14" s="5">
        <v>2002</v>
      </c>
      <c r="C14" s="5" t="s">
        <v>814</v>
      </c>
      <c r="D14" s="6" t="s">
        <v>85</v>
      </c>
      <c r="E14" s="1">
        <v>561</v>
      </c>
      <c r="F14" s="8" t="s">
        <v>1353</v>
      </c>
      <c r="G14" s="53">
        <f>(22+44)/30</f>
        <v>2.2000000000000002</v>
      </c>
      <c r="H14" s="5" t="s">
        <v>1195</v>
      </c>
      <c r="I14" s="5" t="s">
        <v>815</v>
      </c>
      <c r="J14" s="13" t="s">
        <v>10</v>
      </c>
      <c r="K14" s="7" t="s">
        <v>1616</v>
      </c>
    </row>
    <row r="15" spans="1:22">
      <c r="A15" s="5" t="s">
        <v>1254</v>
      </c>
      <c r="B15" s="5">
        <v>2004</v>
      </c>
      <c r="C15" s="5" t="s">
        <v>1052</v>
      </c>
      <c r="D15" s="6" t="s">
        <v>85</v>
      </c>
      <c r="E15" s="1">
        <v>73</v>
      </c>
      <c r="F15" s="8" t="s">
        <v>1221</v>
      </c>
      <c r="G15" s="53">
        <v>15</v>
      </c>
      <c r="H15" s="5" t="s">
        <v>1628</v>
      </c>
      <c r="I15" s="5" t="s">
        <v>797</v>
      </c>
      <c r="J15" s="13" t="s">
        <v>10</v>
      </c>
      <c r="K15" s="5" t="s">
        <v>1341</v>
      </c>
    </row>
    <row r="16" spans="1:22">
      <c r="A16" s="5" t="s">
        <v>199</v>
      </c>
      <c r="B16" s="5">
        <v>2016</v>
      </c>
      <c r="C16" s="5" t="s">
        <v>952</v>
      </c>
      <c r="D16" s="6" t="s">
        <v>85</v>
      </c>
      <c r="E16" s="1">
        <v>683</v>
      </c>
      <c r="F16" s="8" t="s">
        <v>90</v>
      </c>
      <c r="G16" s="53">
        <v>12</v>
      </c>
      <c r="H16" s="5" t="s">
        <v>1629</v>
      </c>
      <c r="I16" s="5" t="s">
        <v>476</v>
      </c>
      <c r="J16" s="5" t="s">
        <v>10</v>
      </c>
      <c r="K16" s="7" t="s">
        <v>1616</v>
      </c>
    </row>
    <row r="17" spans="1:11">
      <c r="A17" s="5" t="s">
        <v>199</v>
      </c>
      <c r="B17" s="5">
        <v>2009</v>
      </c>
      <c r="C17" s="5" t="s">
        <v>951</v>
      </c>
      <c r="D17" s="6" t="s">
        <v>88</v>
      </c>
      <c r="E17" s="1">
        <v>78</v>
      </c>
      <c r="F17" s="8" t="s">
        <v>200</v>
      </c>
      <c r="G17" s="53">
        <f>18/30+6</f>
        <v>6.6</v>
      </c>
      <c r="H17" s="5" t="s">
        <v>1630</v>
      </c>
      <c r="I17" s="5" t="s">
        <v>201</v>
      </c>
      <c r="J17" s="5" t="s">
        <v>10</v>
      </c>
      <c r="K17" s="13" t="s">
        <v>1617</v>
      </c>
    </row>
    <row r="18" spans="1:11">
      <c r="A18" s="5" t="s">
        <v>54</v>
      </c>
      <c r="B18" s="5">
        <v>2011</v>
      </c>
      <c r="C18" s="5" t="s">
        <v>55</v>
      </c>
      <c r="D18" s="6" t="s">
        <v>88</v>
      </c>
      <c r="E18" s="1">
        <v>33</v>
      </c>
      <c r="F18" s="8" t="s">
        <v>210</v>
      </c>
      <c r="G18" s="53">
        <v>15</v>
      </c>
      <c r="H18" s="5" t="s">
        <v>1631</v>
      </c>
      <c r="I18" s="5" t="s">
        <v>780</v>
      </c>
      <c r="J18" s="5" t="s">
        <v>10</v>
      </c>
      <c r="K18" s="7" t="s">
        <v>1616</v>
      </c>
    </row>
    <row r="19" spans="1:11">
      <c r="A19" s="5" t="s">
        <v>518</v>
      </c>
      <c r="B19" s="5">
        <v>2017</v>
      </c>
      <c r="C19" s="5" t="s">
        <v>519</v>
      </c>
      <c r="D19" s="6" t="s">
        <v>88</v>
      </c>
      <c r="E19" s="1">
        <v>83</v>
      </c>
      <c r="F19" s="8" t="s">
        <v>171</v>
      </c>
      <c r="G19" s="53">
        <f>24+4.5</f>
        <v>28.5</v>
      </c>
      <c r="H19" s="5" t="s">
        <v>1632</v>
      </c>
      <c r="I19" s="5" t="s">
        <v>953</v>
      </c>
      <c r="J19" s="5" t="s">
        <v>10</v>
      </c>
      <c r="K19" s="7" t="s">
        <v>1616</v>
      </c>
    </row>
    <row r="20" spans="1:11">
      <c r="A20" s="5" t="s">
        <v>417</v>
      </c>
      <c r="B20" s="5">
        <v>2015</v>
      </c>
      <c r="C20" s="5" t="s">
        <v>416</v>
      </c>
      <c r="D20" s="6" t="s">
        <v>85</v>
      </c>
      <c r="E20" s="1">
        <v>298</v>
      </c>
      <c r="F20" s="8" t="s">
        <v>418</v>
      </c>
      <c r="G20" s="53">
        <v>24</v>
      </c>
      <c r="H20" s="5" t="s">
        <v>1633</v>
      </c>
      <c r="I20" s="5" t="s">
        <v>419</v>
      </c>
      <c r="J20" s="16" t="s">
        <v>10</v>
      </c>
      <c r="K20" s="7" t="s">
        <v>1616</v>
      </c>
    </row>
    <row r="21" spans="1:11">
      <c r="A21" s="5" t="s">
        <v>1231</v>
      </c>
      <c r="B21" s="5">
        <v>2016</v>
      </c>
      <c r="C21" s="5" t="s">
        <v>1057</v>
      </c>
      <c r="D21" s="6" t="s">
        <v>85</v>
      </c>
      <c r="E21" s="1">
        <v>120</v>
      </c>
      <c r="F21" s="8" t="s">
        <v>1232</v>
      </c>
      <c r="G21" s="53">
        <f>3*12</f>
        <v>36</v>
      </c>
      <c r="H21" s="5" t="s">
        <v>1634</v>
      </c>
      <c r="I21" s="5" t="s">
        <v>797</v>
      </c>
      <c r="J21" s="13" t="s">
        <v>10</v>
      </c>
      <c r="K21" s="13" t="s">
        <v>1341</v>
      </c>
    </row>
    <row r="22" spans="1:11">
      <c r="A22" s="5" t="s">
        <v>810</v>
      </c>
      <c r="B22" s="5">
        <v>2002</v>
      </c>
      <c r="C22" s="5" t="s">
        <v>811</v>
      </c>
      <c r="D22" s="6" t="s">
        <v>85</v>
      </c>
      <c r="E22" s="1">
        <v>77</v>
      </c>
      <c r="F22" s="8" t="s">
        <v>210</v>
      </c>
      <c r="G22" s="53">
        <f>57/30+5.82*12</f>
        <v>71.740000000000009</v>
      </c>
      <c r="H22" s="5" t="s">
        <v>1635</v>
      </c>
      <c r="I22" s="5" t="s">
        <v>1224</v>
      </c>
      <c r="J22" s="13" t="s">
        <v>10</v>
      </c>
      <c r="K22" s="13" t="s">
        <v>1342</v>
      </c>
    </row>
    <row r="23" spans="1:11">
      <c r="A23" s="5" t="s">
        <v>826</v>
      </c>
      <c r="B23" s="5">
        <v>2003</v>
      </c>
      <c r="C23" s="5" t="s">
        <v>825</v>
      </c>
      <c r="D23" s="6" t="s">
        <v>85</v>
      </c>
      <c r="E23" s="1">
        <v>100</v>
      </c>
      <c r="F23" s="8" t="s">
        <v>349</v>
      </c>
      <c r="G23" s="53">
        <v>18</v>
      </c>
      <c r="H23" s="5" t="s">
        <v>1636</v>
      </c>
      <c r="I23" s="5" t="s">
        <v>797</v>
      </c>
      <c r="J23" s="13" t="s">
        <v>9</v>
      </c>
      <c r="K23" s="13" t="s">
        <v>1804</v>
      </c>
    </row>
    <row r="24" spans="1:11">
      <c r="A24" s="10" t="s">
        <v>744</v>
      </c>
      <c r="B24" s="10">
        <v>2016</v>
      </c>
      <c r="C24" s="10" t="s">
        <v>745</v>
      </c>
      <c r="D24" s="10" t="s">
        <v>85</v>
      </c>
      <c r="E24" s="1">
        <v>978</v>
      </c>
      <c r="F24" s="8" t="s">
        <v>1220</v>
      </c>
      <c r="G24" s="55">
        <f>3.9*12</f>
        <v>46.8</v>
      </c>
      <c r="H24" s="10" t="s">
        <v>1637</v>
      </c>
      <c r="I24" s="10" t="s">
        <v>1219</v>
      </c>
      <c r="J24" s="13" t="s">
        <v>9</v>
      </c>
      <c r="K24" s="13" t="s">
        <v>1804</v>
      </c>
    </row>
    <row r="25" spans="1:11">
      <c r="A25" s="5" t="s">
        <v>477</v>
      </c>
      <c r="B25" s="5">
        <v>2016</v>
      </c>
      <c r="C25" s="5" t="s">
        <v>478</v>
      </c>
      <c r="D25" s="6" t="s">
        <v>88</v>
      </c>
      <c r="E25" s="1">
        <v>14</v>
      </c>
      <c r="F25" s="8" t="s">
        <v>481</v>
      </c>
      <c r="G25" s="53">
        <f>51.5+3</f>
        <v>54.5</v>
      </c>
      <c r="H25" s="5" t="s">
        <v>1638</v>
      </c>
      <c r="I25" s="5" t="s">
        <v>479</v>
      </c>
      <c r="J25" s="5" t="s">
        <v>10</v>
      </c>
      <c r="K25" s="7" t="s">
        <v>1616</v>
      </c>
    </row>
    <row r="26" spans="1:11">
      <c r="A26" s="5" t="s">
        <v>374</v>
      </c>
      <c r="B26" s="5">
        <v>2014</v>
      </c>
      <c r="C26" s="5" t="s">
        <v>954</v>
      </c>
      <c r="D26" s="6" t="s">
        <v>88</v>
      </c>
      <c r="E26" s="1">
        <v>21</v>
      </c>
      <c r="F26" s="8" t="s">
        <v>348</v>
      </c>
      <c r="G26" s="53">
        <f>6+3</f>
        <v>9</v>
      </c>
      <c r="H26" s="5" t="s">
        <v>1639</v>
      </c>
      <c r="I26" s="5" t="s">
        <v>375</v>
      </c>
      <c r="J26" s="5" t="s">
        <v>10</v>
      </c>
      <c r="K26" s="13" t="s">
        <v>1617</v>
      </c>
    </row>
    <row r="27" spans="1:11">
      <c r="A27" s="5" t="s">
        <v>887</v>
      </c>
      <c r="B27" s="5">
        <v>2003</v>
      </c>
      <c r="C27" s="5" t="s">
        <v>955</v>
      </c>
      <c r="D27" s="6" t="s">
        <v>85</v>
      </c>
      <c r="E27" s="1">
        <v>451</v>
      </c>
      <c r="F27" s="8" t="s">
        <v>399</v>
      </c>
      <c r="G27" s="53">
        <f>7.5/30</f>
        <v>0.25</v>
      </c>
      <c r="H27" s="5" t="s">
        <v>1640</v>
      </c>
      <c r="I27" s="5" t="s">
        <v>956</v>
      </c>
      <c r="J27" s="5" t="s">
        <v>10</v>
      </c>
      <c r="K27" s="7" t="s">
        <v>1616</v>
      </c>
    </row>
    <row r="28" spans="1:11">
      <c r="A28" s="5" t="s">
        <v>1257</v>
      </c>
      <c r="B28" s="5">
        <v>2011</v>
      </c>
      <c r="C28" s="5" t="s">
        <v>57</v>
      </c>
      <c r="D28" s="6" t="s">
        <v>85</v>
      </c>
      <c r="E28" s="1">
        <v>45</v>
      </c>
      <c r="F28" s="8" t="s">
        <v>788</v>
      </c>
      <c r="G28" s="53">
        <v>6</v>
      </c>
      <c r="H28" s="5" t="s">
        <v>445</v>
      </c>
      <c r="I28" s="5" t="s">
        <v>787</v>
      </c>
      <c r="J28" s="5" t="s">
        <v>10</v>
      </c>
      <c r="K28" s="13" t="s">
        <v>1617</v>
      </c>
    </row>
    <row r="29" spans="1:11">
      <c r="A29" s="5" t="s">
        <v>639</v>
      </c>
      <c r="B29" s="5">
        <v>2011</v>
      </c>
      <c r="C29" s="5" t="s">
        <v>640</v>
      </c>
      <c r="D29" s="6" t="s">
        <v>88</v>
      </c>
      <c r="E29" s="1">
        <v>20</v>
      </c>
      <c r="F29" s="8" t="s">
        <v>349</v>
      </c>
      <c r="G29" s="53">
        <f>90/30</f>
        <v>3</v>
      </c>
      <c r="H29" s="5" t="s">
        <v>1641</v>
      </c>
      <c r="I29" s="5" t="s">
        <v>797</v>
      </c>
      <c r="J29" s="5" t="s">
        <v>10</v>
      </c>
      <c r="K29" s="13" t="s">
        <v>1341</v>
      </c>
    </row>
    <row r="30" spans="1:11">
      <c r="A30" s="5" t="s">
        <v>423</v>
      </c>
      <c r="B30" s="5">
        <v>2015</v>
      </c>
      <c r="C30" s="5" t="s">
        <v>422</v>
      </c>
      <c r="D30" s="6" t="s">
        <v>85</v>
      </c>
      <c r="E30" s="1">
        <v>21</v>
      </c>
      <c r="F30" s="8" t="s">
        <v>1180</v>
      </c>
      <c r="G30" s="53">
        <v>7</v>
      </c>
      <c r="H30" s="5" t="s">
        <v>1642</v>
      </c>
      <c r="I30" s="5" t="s">
        <v>1179</v>
      </c>
      <c r="J30" s="13" t="s">
        <v>9</v>
      </c>
      <c r="K30" s="13" t="s">
        <v>1804</v>
      </c>
    </row>
    <row r="31" spans="1:11">
      <c r="A31" s="11" t="s">
        <v>1243</v>
      </c>
      <c r="B31" s="11">
        <v>2009</v>
      </c>
      <c r="C31" s="11" t="s">
        <v>202</v>
      </c>
      <c r="D31" s="19" t="s">
        <v>88</v>
      </c>
      <c r="E31" s="1">
        <v>20</v>
      </c>
      <c r="F31" s="21" t="s">
        <v>903</v>
      </c>
      <c r="G31" s="56">
        <f>2*12+4</f>
        <v>28</v>
      </c>
      <c r="H31" s="11" t="s">
        <v>1643</v>
      </c>
      <c r="I31" s="11" t="s">
        <v>780</v>
      </c>
      <c r="J31" s="13" t="s">
        <v>9</v>
      </c>
      <c r="K31" s="19" t="s">
        <v>1804</v>
      </c>
    </row>
    <row r="32" spans="1:11">
      <c r="A32" s="5" t="s">
        <v>602</v>
      </c>
      <c r="B32" s="5">
        <v>2009</v>
      </c>
      <c r="C32" s="5" t="s">
        <v>603</v>
      </c>
      <c r="D32" s="6" t="s">
        <v>85</v>
      </c>
      <c r="E32" s="1">
        <v>166</v>
      </c>
      <c r="F32" s="8" t="s">
        <v>91</v>
      </c>
      <c r="G32" s="53">
        <f>8.4*12</f>
        <v>100.80000000000001</v>
      </c>
      <c r="H32" s="5" t="s">
        <v>1249</v>
      </c>
      <c r="I32" s="5" t="s">
        <v>1346</v>
      </c>
      <c r="J32" s="13" t="s">
        <v>10</v>
      </c>
      <c r="K32" s="13" t="s">
        <v>1342</v>
      </c>
    </row>
    <row r="33" spans="1:11">
      <c r="A33" s="5" t="s">
        <v>726</v>
      </c>
      <c r="B33" s="5">
        <v>2015</v>
      </c>
      <c r="C33" s="5" t="s">
        <v>727</v>
      </c>
      <c r="D33" s="6" t="s">
        <v>88</v>
      </c>
      <c r="E33" s="1">
        <v>29</v>
      </c>
      <c r="F33" s="8" t="s">
        <v>171</v>
      </c>
      <c r="G33" s="53">
        <f>4.3+7/4</f>
        <v>6.05</v>
      </c>
      <c r="H33" s="5" t="s">
        <v>589</v>
      </c>
      <c r="I33" s="5" t="s">
        <v>1230</v>
      </c>
      <c r="J33" s="13" t="s">
        <v>9</v>
      </c>
      <c r="K33" s="13" t="s">
        <v>1804</v>
      </c>
    </row>
    <row r="34" spans="1:11">
      <c r="A34" s="5" t="s">
        <v>483</v>
      </c>
      <c r="B34" s="5">
        <v>2016</v>
      </c>
      <c r="C34" s="5" t="s">
        <v>480</v>
      </c>
      <c r="D34" s="6" t="s">
        <v>85</v>
      </c>
      <c r="E34" s="1">
        <v>114</v>
      </c>
      <c r="F34" s="8" t="s">
        <v>348</v>
      </c>
      <c r="G34" s="53">
        <v>12</v>
      </c>
      <c r="H34" s="5" t="s">
        <v>1644</v>
      </c>
      <c r="I34" s="5" t="s">
        <v>482</v>
      </c>
      <c r="J34" s="5" t="s">
        <v>10</v>
      </c>
      <c r="K34" s="7" t="s">
        <v>1616</v>
      </c>
    </row>
    <row r="35" spans="1:11">
      <c r="A35" s="11" t="s">
        <v>1245</v>
      </c>
      <c r="B35" s="11">
        <v>2007</v>
      </c>
      <c r="C35" s="11" t="s">
        <v>154</v>
      </c>
      <c r="D35" s="19" t="s">
        <v>85</v>
      </c>
      <c r="E35" s="1">
        <v>169</v>
      </c>
      <c r="F35" s="21" t="s">
        <v>171</v>
      </c>
      <c r="G35" s="56">
        <f>12*3</f>
        <v>36</v>
      </c>
      <c r="H35" s="11" t="s">
        <v>1162</v>
      </c>
      <c r="I35" s="11" t="s">
        <v>153</v>
      </c>
      <c r="J35" s="13" t="s">
        <v>9</v>
      </c>
      <c r="K35" s="13" t="s">
        <v>1804</v>
      </c>
    </row>
    <row r="36" spans="1:11">
      <c r="A36" s="5" t="s">
        <v>831</v>
      </c>
      <c r="B36" s="5">
        <v>2004</v>
      </c>
      <c r="C36" s="5" t="s">
        <v>830</v>
      </c>
      <c r="D36" s="6" t="s">
        <v>85</v>
      </c>
      <c r="E36" s="1">
        <v>50</v>
      </c>
      <c r="F36" s="8" t="s">
        <v>1377</v>
      </c>
      <c r="G36" s="53">
        <v>9</v>
      </c>
      <c r="H36" s="5" t="s">
        <v>589</v>
      </c>
      <c r="I36" s="5" t="s">
        <v>1618</v>
      </c>
      <c r="J36" s="5" t="s">
        <v>10</v>
      </c>
      <c r="K36" s="7" t="s">
        <v>1616</v>
      </c>
    </row>
    <row r="37" spans="1:11">
      <c r="A37" s="5" t="s">
        <v>927</v>
      </c>
      <c r="B37" s="5">
        <v>2002</v>
      </c>
      <c r="C37" s="5" t="s">
        <v>957</v>
      </c>
      <c r="D37" s="6" t="s">
        <v>85</v>
      </c>
      <c r="E37" s="1">
        <v>441</v>
      </c>
      <c r="F37" s="8" t="s">
        <v>90</v>
      </c>
      <c r="G37" s="53">
        <v>6</v>
      </c>
      <c r="H37" s="5" t="s">
        <v>1645</v>
      </c>
      <c r="I37" s="5" t="s">
        <v>958</v>
      </c>
      <c r="J37" s="5" t="s">
        <v>10</v>
      </c>
      <c r="K37" s="13" t="s">
        <v>1341</v>
      </c>
    </row>
    <row r="38" spans="1:11">
      <c r="A38" s="5" t="s">
        <v>43</v>
      </c>
      <c r="B38" s="5">
        <v>2010</v>
      </c>
      <c r="C38" s="5" t="s">
        <v>44</v>
      </c>
      <c r="D38" s="6" t="s">
        <v>85</v>
      </c>
      <c r="E38" s="1">
        <v>74</v>
      </c>
      <c r="F38" s="8" t="s">
        <v>348</v>
      </c>
      <c r="G38" s="53">
        <v>12</v>
      </c>
      <c r="H38" s="5" t="s">
        <v>1646</v>
      </c>
      <c r="I38" s="5" t="s">
        <v>228</v>
      </c>
      <c r="J38" s="13" t="s">
        <v>10</v>
      </c>
      <c r="K38" s="13" t="s">
        <v>1342</v>
      </c>
    </row>
    <row r="39" spans="1:11">
      <c r="A39" s="5" t="s">
        <v>1258</v>
      </c>
      <c r="B39" s="5">
        <v>2012</v>
      </c>
      <c r="C39" s="5" t="s">
        <v>60</v>
      </c>
      <c r="D39" s="6" t="s">
        <v>88</v>
      </c>
      <c r="E39" s="1">
        <v>60</v>
      </c>
      <c r="F39" s="8" t="s">
        <v>791</v>
      </c>
      <c r="G39" s="53">
        <v>24</v>
      </c>
      <c r="H39" s="5" t="s">
        <v>1647</v>
      </c>
      <c r="I39" s="5" t="s">
        <v>792</v>
      </c>
      <c r="J39" s="5" t="s">
        <v>10</v>
      </c>
      <c r="K39" s="7" t="s">
        <v>1616</v>
      </c>
    </row>
    <row r="40" spans="1:11">
      <c r="A40" s="5" t="s">
        <v>328</v>
      </c>
      <c r="B40" s="5">
        <v>2013</v>
      </c>
      <c r="C40" s="5" t="s">
        <v>327</v>
      </c>
      <c r="D40" s="6" t="s">
        <v>88</v>
      </c>
      <c r="E40" s="1">
        <v>40</v>
      </c>
      <c r="F40" s="8" t="s">
        <v>91</v>
      </c>
      <c r="G40" s="53">
        <f>44/30</f>
        <v>1.4666666666666666</v>
      </c>
      <c r="H40" s="5" t="s">
        <v>1268</v>
      </c>
      <c r="I40" s="5" t="s">
        <v>1168</v>
      </c>
      <c r="J40" s="5" t="s">
        <v>9</v>
      </c>
      <c r="K40" s="13" t="s">
        <v>1804</v>
      </c>
    </row>
    <row r="41" spans="1:11">
      <c r="A41" s="5" t="s">
        <v>258</v>
      </c>
      <c r="B41" s="5">
        <v>2011</v>
      </c>
      <c r="C41" s="5" t="s">
        <v>257</v>
      </c>
      <c r="D41" s="6" t="s">
        <v>88</v>
      </c>
      <c r="E41" s="1">
        <v>14</v>
      </c>
      <c r="F41" s="8" t="s">
        <v>259</v>
      </c>
      <c r="G41" s="53">
        <f>18.5+2</f>
        <v>20.5</v>
      </c>
      <c r="H41" s="5" t="s">
        <v>1648</v>
      </c>
      <c r="I41" s="5" t="s">
        <v>147</v>
      </c>
      <c r="J41" s="5" t="s">
        <v>10</v>
      </c>
      <c r="K41" s="7" t="s">
        <v>1616</v>
      </c>
    </row>
    <row r="42" spans="1:11">
      <c r="A42" s="5" t="s">
        <v>378</v>
      </c>
      <c r="B42" s="5">
        <v>2014</v>
      </c>
      <c r="C42" s="5" t="s">
        <v>377</v>
      </c>
      <c r="D42" s="6" t="s">
        <v>88</v>
      </c>
      <c r="E42" s="1">
        <v>155</v>
      </c>
      <c r="F42" s="8" t="s">
        <v>348</v>
      </c>
      <c r="G42" s="53">
        <v>14</v>
      </c>
      <c r="H42" s="5" t="s">
        <v>89</v>
      </c>
      <c r="I42" s="5" t="s">
        <v>376</v>
      </c>
      <c r="J42" s="5" t="s">
        <v>10</v>
      </c>
      <c r="K42" s="13" t="s">
        <v>1617</v>
      </c>
    </row>
    <row r="43" spans="1:11">
      <c r="A43" s="5" t="s">
        <v>379</v>
      </c>
      <c r="B43" s="5">
        <v>2014</v>
      </c>
      <c r="C43" s="5" t="s">
        <v>959</v>
      </c>
      <c r="D43" s="6" t="s">
        <v>85</v>
      </c>
      <c r="E43" s="1">
        <v>102</v>
      </c>
      <c r="F43" s="8" t="s">
        <v>348</v>
      </c>
      <c r="G43" s="53">
        <v>6</v>
      </c>
      <c r="H43" s="5" t="s">
        <v>1649</v>
      </c>
      <c r="I43" s="5" t="s">
        <v>147</v>
      </c>
      <c r="J43" s="5" t="s">
        <v>10</v>
      </c>
      <c r="K43" s="13" t="s">
        <v>1617</v>
      </c>
    </row>
    <row r="44" spans="1:11">
      <c r="A44" s="5" t="s">
        <v>484</v>
      </c>
      <c r="B44" s="5">
        <v>2016</v>
      </c>
      <c r="C44" s="5" t="s">
        <v>960</v>
      </c>
      <c r="D44" s="6" t="s">
        <v>85</v>
      </c>
      <c r="E44" s="1">
        <v>207</v>
      </c>
      <c r="F44" s="8" t="s">
        <v>90</v>
      </c>
      <c r="G44" s="53">
        <v>3</v>
      </c>
      <c r="H44" s="5" t="s">
        <v>1650</v>
      </c>
      <c r="I44" s="5" t="s">
        <v>961</v>
      </c>
      <c r="J44" s="5" t="s">
        <v>10</v>
      </c>
      <c r="K44" s="7" t="s">
        <v>1616</v>
      </c>
    </row>
    <row r="45" spans="1:11">
      <c r="A45" s="5" t="s">
        <v>938</v>
      </c>
      <c r="B45" s="5">
        <v>2007</v>
      </c>
      <c r="C45" s="5" t="s">
        <v>149</v>
      </c>
      <c r="D45" s="6" t="s">
        <v>85</v>
      </c>
      <c r="E45" s="1">
        <v>18</v>
      </c>
      <c r="F45" s="8" t="s">
        <v>151</v>
      </c>
      <c r="G45" s="53">
        <v>18</v>
      </c>
      <c r="H45" s="5" t="s">
        <v>1651</v>
      </c>
      <c r="I45" s="5" t="s">
        <v>152</v>
      </c>
      <c r="J45" s="5" t="s">
        <v>10</v>
      </c>
      <c r="K45" s="7" t="s">
        <v>1616</v>
      </c>
    </row>
    <row r="46" spans="1:11">
      <c r="A46" s="5" t="s">
        <v>158</v>
      </c>
      <c r="B46" s="5">
        <v>2001</v>
      </c>
      <c r="C46" s="5" t="s">
        <v>545</v>
      </c>
      <c r="D46" s="6" t="s">
        <v>85</v>
      </c>
      <c r="E46" s="1">
        <v>52</v>
      </c>
      <c r="F46" s="8" t="s">
        <v>1378</v>
      </c>
      <c r="G46" s="53">
        <v>4</v>
      </c>
      <c r="H46" s="5" t="s">
        <v>1652</v>
      </c>
      <c r="I46" s="5" t="s">
        <v>1619</v>
      </c>
      <c r="J46" s="5" t="s">
        <v>10</v>
      </c>
      <c r="K46" s="7" t="s">
        <v>1616</v>
      </c>
    </row>
    <row r="47" spans="1:11">
      <c r="A47" s="5" t="s">
        <v>48</v>
      </c>
      <c r="B47" s="5">
        <v>2010</v>
      </c>
      <c r="C47" s="5" t="s">
        <v>49</v>
      </c>
      <c r="D47" s="6" t="s">
        <v>85</v>
      </c>
      <c r="E47" s="1">
        <v>42</v>
      </c>
      <c r="F47" s="8" t="s">
        <v>781</v>
      </c>
      <c r="G47" s="53">
        <v>6</v>
      </c>
      <c r="H47" s="5" t="s">
        <v>445</v>
      </c>
      <c r="I47" s="5" t="s">
        <v>782</v>
      </c>
      <c r="J47" s="5" t="s">
        <v>10</v>
      </c>
      <c r="K47" s="7" t="s">
        <v>1616</v>
      </c>
    </row>
    <row r="48" spans="1:11">
      <c r="A48" s="15" t="s">
        <v>67</v>
      </c>
      <c r="B48" s="15">
        <v>2014</v>
      </c>
      <c r="C48" s="15" t="s">
        <v>68</v>
      </c>
      <c r="D48" s="16" t="s">
        <v>85</v>
      </c>
      <c r="E48" s="1">
        <v>14</v>
      </c>
      <c r="F48" s="22" t="s">
        <v>349</v>
      </c>
      <c r="G48" s="57">
        <v>3</v>
      </c>
      <c r="H48" s="15" t="s">
        <v>1653</v>
      </c>
      <c r="I48" s="15" t="s">
        <v>794</v>
      </c>
      <c r="J48" s="5" t="s">
        <v>9</v>
      </c>
      <c r="K48" s="16" t="s">
        <v>1804</v>
      </c>
    </row>
    <row r="49" spans="1:11">
      <c r="A49" s="5" t="s">
        <v>384</v>
      </c>
      <c r="B49" s="5">
        <v>2014</v>
      </c>
      <c r="C49" s="5" t="s">
        <v>963</v>
      </c>
      <c r="D49" s="6" t="s">
        <v>85</v>
      </c>
      <c r="E49" s="1">
        <v>222</v>
      </c>
      <c r="F49" s="8" t="s">
        <v>385</v>
      </c>
      <c r="G49" s="53">
        <v>18</v>
      </c>
      <c r="H49" s="5" t="s">
        <v>1654</v>
      </c>
      <c r="I49" s="5" t="s">
        <v>964</v>
      </c>
      <c r="J49" s="13" t="s">
        <v>10</v>
      </c>
      <c r="K49" s="13" t="s">
        <v>1341</v>
      </c>
    </row>
    <row r="50" spans="1:11">
      <c r="A50" s="5" t="s">
        <v>1071</v>
      </c>
      <c r="B50" s="5">
        <v>2005</v>
      </c>
      <c r="C50" s="5" t="s">
        <v>1072</v>
      </c>
      <c r="D50" s="6" t="s">
        <v>85</v>
      </c>
      <c r="E50" s="1">
        <v>193</v>
      </c>
      <c r="F50" s="8" t="s">
        <v>171</v>
      </c>
      <c r="G50" s="53">
        <v>24</v>
      </c>
      <c r="H50" s="5" t="s">
        <v>1655</v>
      </c>
      <c r="I50" s="5" t="s">
        <v>1073</v>
      </c>
      <c r="J50" s="5" t="s">
        <v>10</v>
      </c>
      <c r="K50" s="7" t="s">
        <v>1616</v>
      </c>
    </row>
    <row r="51" spans="1:11">
      <c r="A51" s="5" t="s">
        <v>1259</v>
      </c>
      <c r="B51" s="5">
        <v>2011</v>
      </c>
      <c r="C51" s="5" t="s">
        <v>58</v>
      </c>
      <c r="D51" s="6" t="s">
        <v>88</v>
      </c>
      <c r="E51" s="1">
        <v>100</v>
      </c>
      <c r="F51" s="8" t="s">
        <v>210</v>
      </c>
      <c r="G51" s="53">
        <f>65/30+180/30</f>
        <v>8.1666666666666661</v>
      </c>
      <c r="H51" s="5" t="s">
        <v>445</v>
      </c>
      <c r="I51" s="5" t="s">
        <v>780</v>
      </c>
      <c r="J51" s="5" t="s">
        <v>10</v>
      </c>
      <c r="K51" s="7" t="s">
        <v>1616</v>
      </c>
    </row>
    <row r="52" spans="1:11">
      <c r="A52" s="5" t="s">
        <v>233</v>
      </c>
      <c r="B52" s="5">
        <v>2010</v>
      </c>
      <c r="C52" s="5" t="s">
        <v>232</v>
      </c>
      <c r="D52" s="6" t="s">
        <v>85</v>
      </c>
      <c r="E52" s="1">
        <v>164</v>
      </c>
      <c r="F52" s="8" t="s">
        <v>348</v>
      </c>
      <c r="G52" s="53">
        <v>12</v>
      </c>
      <c r="H52" s="5" t="s">
        <v>1656</v>
      </c>
      <c r="I52" s="5" t="s">
        <v>965</v>
      </c>
      <c r="J52" s="5" t="s">
        <v>10</v>
      </c>
      <c r="K52" s="7" t="s">
        <v>1616</v>
      </c>
    </row>
    <row r="53" spans="1:11">
      <c r="A53" s="5" t="s">
        <v>487</v>
      </c>
      <c r="B53" s="5">
        <v>2016</v>
      </c>
      <c r="C53" s="5" t="s">
        <v>966</v>
      </c>
      <c r="D53" s="6" t="s">
        <v>85</v>
      </c>
      <c r="E53" s="1">
        <v>40</v>
      </c>
      <c r="F53" s="8" t="s">
        <v>488</v>
      </c>
      <c r="G53" s="53">
        <v>14</v>
      </c>
      <c r="H53" s="5" t="s">
        <v>1657</v>
      </c>
      <c r="I53" s="5" t="s">
        <v>147</v>
      </c>
      <c r="J53" s="5" t="s">
        <v>10</v>
      </c>
      <c r="K53" s="7" t="s">
        <v>1616</v>
      </c>
    </row>
    <row r="54" spans="1:11">
      <c r="A54" s="13" t="s">
        <v>178</v>
      </c>
      <c r="B54" s="13">
        <v>2008</v>
      </c>
      <c r="C54" s="13" t="s">
        <v>177</v>
      </c>
      <c r="D54" s="17" t="s">
        <v>85</v>
      </c>
      <c r="E54" s="1">
        <v>359</v>
      </c>
      <c r="F54" s="3" t="s">
        <v>799</v>
      </c>
      <c r="G54" s="58">
        <f>50/30</f>
        <v>1.6666666666666667</v>
      </c>
      <c r="H54" s="13" t="s">
        <v>1658</v>
      </c>
      <c r="I54" s="13" t="s">
        <v>780</v>
      </c>
      <c r="J54" s="5" t="s">
        <v>10</v>
      </c>
      <c r="K54" s="7" t="s">
        <v>1616</v>
      </c>
    </row>
    <row r="55" spans="1:11">
      <c r="A55" s="5" t="s">
        <v>832</v>
      </c>
      <c r="B55" s="5">
        <v>2002</v>
      </c>
      <c r="C55" s="5" t="s">
        <v>833</v>
      </c>
      <c r="D55" s="6" t="s">
        <v>85</v>
      </c>
      <c r="E55" s="1">
        <v>334</v>
      </c>
      <c r="F55" s="8" t="s">
        <v>90</v>
      </c>
      <c r="G55" s="53">
        <f>10*12</f>
        <v>120</v>
      </c>
      <c r="H55" s="5" t="s">
        <v>161</v>
      </c>
      <c r="I55" s="5" t="s">
        <v>1204</v>
      </c>
      <c r="J55" s="5" t="s">
        <v>9</v>
      </c>
      <c r="K55" s="13" t="s">
        <v>1804</v>
      </c>
    </row>
    <row r="56" spans="1:11">
      <c r="A56" s="5" t="s">
        <v>489</v>
      </c>
      <c r="B56" s="5">
        <v>2016</v>
      </c>
      <c r="C56" s="5" t="s">
        <v>490</v>
      </c>
      <c r="D56" s="6" t="s">
        <v>88</v>
      </c>
      <c r="E56" s="1">
        <v>137</v>
      </c>
      <c r="F56" s="8" t="s">
        <v>1176</v>
      </c>
      <c r="G56" s="53">
        <v>3</v>
      </c>
      <c r="H56" s="5" t="s">
        <v>1659</v>
      </c>
      <c r="I56" s="5" t="s">
        <v>1350</v>
      </c>
      <c r="J56" s="13" t="s">
        <v>9</v>
      </c>
      <c r="K56" s="13" t="s">
        <v>1804</v>
      </c>
    </row>
    <row r="57" spans="1:11">
      <c r="A57" s="5" t="s">
        <v>800</v>
      </c>
      <c r="B57" s="5">
        <v>2008</v>
      </c>
      <c r="C57" s="5" t="s">
        <v>179</v>
      </c>
      <c r="D57" s="6" t="s">
        <v>88</v>
      </c>
      <c r="E57" s="1">
        <v>20332</v>
      </c>
      <c r="F57" s="8" t="s">
        <v>210</v>
      </c>
      <c r="G57" s="53">
        <f>1+15/30+12*2.5</f>
        <v>31.5</v>
      </c>
      <c r="H57" s="5" t="s">
        <v>445</v>
      </c>
      <c r="I57" s="5" t="s">
        <v>801</v>
      </c>
      <c r="J57" s="13" t="s">
        <v>10</v>
      </c>
      <c r="K57" s="13" t="s">
        <v>1342</v>
      </c>
    </row>
    <row r="58" spans="1:11">
      <c r="A58" s="5" t="s">
        <v>492</v>
      </c>
      <c r="B58" s="5">
        <v>2017</v>
      </c>
      <c r="C58" s="5" t="s">
        <v>520</v>
      </c>
      <c r="D58" s="6" t="s">
        <v>88</v>
      </c>
      <c r="E58" s="1">
        <v>34</v>
      </c>
      <c r="F58" s="8" t="s">
        <v>303</v>
      </c>
      <c r="G58" s="53">
        <v>51</v>
      </c>
      <c r="H58" s="5" t="s">
        <v>1218</v>
      </c>
      <c r="I58" s="5" t="s">
        <v>797</v>
      </c>
      <c r="J58" s="13" t="s">
        <v>9</v>
      </c>
      <c r="K58" s="13" t="s">
        <v>1804</v>
      </c>
    </row>
    <row r="59" spans="1:11">
      <c r="A59" s="5" t="s">
        <v>387</v>
      </c>
      <c r="B59" s="5">
        <v>2014</v>
      </c>
      <c r="C59" s="5" t="s">
        <v>967</v>
      </c>
      <c r="D59" s="6" t="s">
        <v>85</v>
      </c>
      <c r="E59" s="1">
        <v>20</v>
      </c>
      <c r="F59" s="8" t="s">
        <v>392</v>
      </c>
      <c r="G59" s="53">
        <v>3</v>
      </c>
      <c r="H59" s="5" t="s">
        <v>1660</v>
      </c>
      <c r="I59" s="5" t="s">
        <v>147</v>
      </c>
      <c r="J59" s="5" t="s">
        <v>10</v>
      </c>
      <c r="K59" s="7" t="s">
        <v>1616</v>
      </c>
    </row>
    <row r="60" spans="1:11">
      <c r="A60" s="5" t="s">
        <v>1260</v>
      </c>
      <c r="B60" s="5">
        <v>2013</v>
      </c>
      <c r="C60" s="5" t="s">
        <v>968</v>
      </c>
      <c r="D60" s="6" t="s">
        <v>85</v>
      </c>
      <c r="E60" s="1">
        <v>25</v>
      </c>
      <c r="F60" s="8" t="s">
        <v>170</v>
      </c>
      <c r="G60" s="53">
        <v>3</v>
      </c>
      <c r="H60" s="5" t="s">
        <v>1661</v>
      </c>
      <c r="I60" s="5" t="s">
        <v>780</v>
      </c>
      <c r="J60" s="5" t="s">
        <v>10</v>
      </c>
      <c r="K60" s="13" t="s">
        <v>1341</v>
      </c>
    </row>
    <row r="61" spans="1:11">
      <c r="A61" s="5" t="s">
        <v>1261</v>
      </c>
      <c r="B61" s="5">
        <v>2014</v>
      </c>
      <c r="C61" s="5" t="s">
        <v>72</v>
      </c>
      <c r="D61" s="6" t="s">
        <v>85</v>
      </c>
      <c r="E61" s="1">
        <v>107</v>
      </c>
      <c r="F61" s="8" t="s">
        <v>795</v>
      </c>
      <c r="G61" s="53">
        <v>10.4</v>
      </c>
      <c r="H61" s="5" t="s">
        <v>445</v>
      </c>
      <c r="I61" s="5" t="s">
        <v>780</v>
      </c>
      <c r="J61" s="5" t="s">
        <v>10</v>
      </c>
      <c r="K61" s="7" t="s">
        <v>1616</v>
      </c>
    </row>
    <row r="62" spans="1:11">
      <c r="A62" s="5" t="s">
        <v>335</v>
      </c>
      <c r="B62" s="5">
        <v>2013</v>
      </c>
      <c r="C62" s="5" t="s">
        <v>969</v>
      </c>
      <c r="D62" s="6" t="s">
        <v>85</v>
      </c>
      <c r="E62" s="1">
        <v>4212</v>
      </c>
      <c r="F62" s="8" t="s">
        <v>1244</v>
      </c>
      <c r="G62" s="53">
        <f>15*12</f>
        <v>180</v>
      </c>
      <c r="H62" s="5" t="s">
        <v>1662</v>
      </c>
      <c r="I62" s="5" t="s">
        <v>336</v>
      </c>
      <c r="J62" s="13" t="s">
        <v>10</v>
      </c>
      <c r="K62" s="13" t="s">
        <v>1342</v>
      </c>
    </row>
    <row r="63" spans="1:11">
      <c r="A63" s="15" t="s">
        <v>69</v>
      </c>
      <c r="B63" s="15">
        <v>2014</v>
      </c>
      <c r="C63" s="15" t="s">
        <v>70</v>
      </c>
      <c r="D63" s="16" t="s">
        <v>85</v>
      </c>
      <c r="E63" s="1">
        <v>147</v>
      </c>
      <c r="F63" s="22" t="s">
        <v>429</v>
      </c>
      <c r="G63" s="57">
        <v>12</v>
      </c>
      <c r="H63" s="15" t="s">
        <v>1663</v>
      </c>
      <c r="I63" s="15" t="s">
        <v>796</v>
      </c>
      <c r="J63" s="13" t="s">
        <v>10</v>
      </c>
      <c r="K63" s="16" t="s">
        <v>1342</v>
      </c>
    </row>
    <row r="64" spans="1:11">
      <c r="A64" s="5" t="s">
        <v>337</v>
      </c>
      <c r="B64" s="5">
        <v>2013</v>
      </c>
      <c r="C64" s="5" t="s">
        <v>338</v>
      </c>
      <c r="D64" s="6" t="s">
        <v>85</v>
      </c>
      <c r="E64" s="1">
        <v>45</v>
      </c>
      <c r="F64" s="8" t="s">
        <v>170</v>
      </c>
      <c r="G64" s="53">
        <v>6</v>
      </c>
      <c r="H64" s="5" t="s">
        <v>1585</v>
      </c>
      <c r="I64" s="5" t="s">
        <v>147</v>
      </c>
      <c r="J64" s="13" t="s">
        <v>10</v>
      </c>
      <c r="K64" s="13" t="s">
        <v>1342</v>
      </c>
    </row>
    <row r="65" spans="1:11" s="7" customFormat="1">
      <c r="A65" s="5" t="s">
        <v>889</v>
      </c>
      <c r="B65" s="5">
        <v>2001</v>
      </c>
      <c r="C65" s="5" t="s">
        <v>890</v>
      </c>
      <c r="D65" s="6" t="s">
        <v>85</v>
      </c>
      <c r="E65" s="1">
        <v>37</v>
      </c>
      <c r="F65" s="8" t="s">
        <v>171</v>
      </c>
      <c r="G65" s="53">
        <f>128/30</f>
        <v>4.2666666666666666</v>
      </c>
      <c r="H65" s="5" t="s">
        <v>1195</v>
      </c>
      <c r="I65" s="5" t="s">
        <v>1199</v>
      </c>
      <c r="J65" s="5" t="s">
        <v>9</v>
      </c>
      <c r="K65" s="7" t="s">
        <v>1804</v>
      </c>
    </row>
    <row r="66" spans="1:11">
      <c r="A66" s="5" t="s">
        <v>493</v>
      </c>
      <c r="B66" s="5">
        <v>2016</v>
      </c>
      <c r="C66" s="5" t="s">
        <v>970</v>
      </c>
      <c r="D66" s="6" t="s">
        <v>88</v>
      </c>
      <c r="E66" s="1">
        <v>156</v>
      </c>
      <c r="F66" s="8" t="s">
        <v>90</v>
      </c>
      <c r="G66" s="53">
        <f>35/30+20/4</f>
        <v>6.166666666666667</v>
      </c>
      <c r="H66" s="5" t="s">
        <v>1664</v>
      </c>
      <c r="I66" s="5" t="s">
        <v>147</v>
      </c>
      <c r="J66" s="5" t="s">
        <v>10</v>
      </c>
      <c r="K66" s="7" t="s">
        <v>1616</v>
      </c>
    </row>
    <row r="67" spans="1:11">
      <c r="A67" s="5" t="s">
        <v>493</v>
      </c>
      <c r="B67" s="5">
        <v>2003</v>
      </c>
      <c r="C67" s="5" t="s">
        <v>1092</v>
      </c>
      <c r="D67" s="6" t="s">
        <v>88</v>
      </c>
      <c r="E67" s="1">
        <v>360</v>
      </c>
      <c r="F67" s="8" t="s">
        <v>1351</v>
      </c>
      <c r="G67" s="53">
        <v>6</v>
      </c>
      <c r="H67" s="5" t="s">
        <v>89</v>
      </c>
      <c r="I67" s="5" t="s">
        <v>1093</v>
      </c>
      <c r="J67" s="5" t="s">
        <v>10</v>
      </c>
      <c r="K67" s="7" t="s">
        <v>1616</v>
      </c>
    </row>
    <row r="68" spans="1:11">
      <c r="A68" s="5" t="s">
        <v>237</v>
      </c>
      <c r="B68" s="5">
        <v>2010</v>
      </c>
      <c r="C68" s="5" t="s">
        <v>236</v>
      </c>
      <c r="D68" s="6" t="s">
        <v>85</v>
      </c>
      <c r="E68" s="1">
        <v>194</v>
      </c>
      <c r="F68" s="8" t="s">
        <v>238</v>
      </c>
      <c r="G68" s="53">
        <f>18.3/30+408/30</f>
        <v>14.209999999999999</v>
      </c>
      <c r="H68" s="5" t="s">
        <v>1665</v>
      </c>
      <c r="I68" s="5" t="s">
        <v>1345</v>
      </c>
      <c r="J68" s="13" t="s">
        <v>9</v>
      </c>
      <c r="K68" s="13" t="s">
        <v>1804</v>
      </c>
    </row>
    <row r="69" spans="1:11">
      <c r="A69" s="5" t="s">
        <v>289</v>
      </c>
      <c r="B69" s="5">
        <v>2007</v>
      </c>
      <c r="C69" s="5" t="s">
        <v>971</v>
      </c>
      <c r="D69" s="6" t="s">
        <v>85</v>
      </c>
      <c r="E69" s="1">
        <v>108</v>
      </c>
      <c r="F69" s="8" t="s">
        <v>290</v>
      </c>
      <c r="G69" s="53">
        <f>2*12+3</f>
        <v>27</v>
      </c>
      <c r="H69" s="5" t="s">
        <v>1666</v>
      </c>
      <c r="I69" s="5" t="s">
        <v>147</v>
      </c>
      <c r="J69" s="5" t="s">
        <v>10</v>
      </c>
      <c r="K69" s="7" t="s">
        <v>1616</v>
      </c>
    </row>
    <row r="70" spans="1:11">
      <c r="A70" s="5" t="s">
        <v>861</v>
      </c>
      <c r="B70" s="5">
        <v>2001</v>
      </c>
      <c r="C70" s="5" t="s">
        <v>860</v>
      </c>
      <c r="D70" s="6" t="s">
        <v>85</v>
      </c>
      <c r="E70" s="1">
        <v>37</v>
      </c>
      <c r="F70" s="8" t="s">
        <v>1201</v>
      </c>
      <c r="G70" s="53">
        <f>48.5/30</f>
        <v>1.6166666666666667</v>
      </c>
      <c r="H70" s="5" t="s">
        <v>1229</v>
      </c>
      <c r="I70" s="5" t="s">
        <v>1620</v>
      </c>
      <c r="J70" s="13" t="s">
        <v>9</v>
      </c>
      <c r="K70" s="13" t="s">
        <v>1804</v>
      </c>
    </row>
    <row r="71" spans="1:11">
      <c r="A71" s="5" t="s">
        <v>861</v>
      </c>
      <c r="B71" s="5">
        <v>2007</v>
      </c>
      <c r="C71" s="5" t="s">
        <v>31</v>
      </c>
      <c r="D71" s="6" t="s">
        <v>88</v>
      </c>
      <c r="E71" s="1">
        <v>60</v>
      </c>
      <c r="F71" s="8" t="s">
        <v>32</v>
      </c>
      <c r="G71" s="53">
        <f>11.9/30+2</f>
        <v>2.3966666666666665</v>
      </c>
      <c r="H71" s="5" t="s">
        <v>1667</v>
      </c>
      <c r="I71" s="5" t="s">
        <v>30</v>
      </c>
      <c r="J71" s="5" t="s">
        <v>9</v>
      </c>
      <c r="K71" s="13" t="s">
        <v>1804</v>
      </c>
    </row>
    <row r="72" spans="1:11" s="7" customFormat="1">
      <c r="A72" s="7" t="s">
        <v>495</v>
      </c>
      <c r="B72" s="5">
        <v>2016</v>
      </c>
      <c r="C72" s="7" t="s">
        <v>494</v>
      </c>
      <c r="D72" s="8" t="s">
        <v>88</v>
      </c>
      <c r="E72" s="7">
        <v>15</v>
      </c>
      <c r="F72" s="8" t="s">
        <v>210</v>
      </c>
      <c r="G72" s="53">
        <f>41+6/4+6</f>
        <v>48.5</v>
      </c>
      <c r="H72" s="7" t="s">
        <v>1668</v>
      </c>
      <c r="I72" s="7" t="s">
        <v>1388</v>
      </c>
      <c r="J72" s="7" t="s">
        <v>10</v>
      </c>
      <c r="K72" s="7" t="s">
        <v>1617</v>
      </c>
    </row>
    <row r="73" spans="1:11">
      <c r="A73" s="5" t="s">
        <v>840</v>
      </c>
      <c r="B73" s="5">
        <v>2003</v>
      </c>
      <c r="C73" s="5" t="s">
        <v>839</v>
      </c>
      <c r="D73" s="6" t="s">
        <v>88</v>
      </c>
      <c r="E73" s="1">
        <v>54</v>
      </c>
      <c r="F73" s="8" t="s">
        <v>171</v>
      </c>
      <c r="G73" s="53">
        <v>18</v>
      </c>
      <c r="H73" s="5" t="s">
        <v>161</v>
      </c>
      <c r="I73" s="5" t="s">
        <v>1209</v>
      </c>
      <c r="J73" s="5" t="s">
        <v>9</v>
      </c>
      <c r="K73" s="13" t="s">
        <v>1804</v>
      </c>
    </row>
    <row r="74" spans="1:11">
      <c r="A74" s="5" t="s">
        <v>857</v>
      </c>
      <c r="B74" s="5">
        <v>2003</v>
      </c>
      <c r="C74" s="5" t="s">
        <v>856</v>
      </c>
      <c r="D74" s="6" t="s">
        <v>88</v>
      </c>
      <c r="E74" s="1">
        <v>40</v>
      </c>
      <c r="F74" s="8" t="s">
        <v>171</v>
      </c>
      <c r="G74" s="53">
        <f>36/30</f>
        <v>1.2</v>
      </c>
      <c r="H74" s="5" t="s">
        <v>1197</v>
      </c>
      <c r="I74" s="5" t="s">
        <v>1198</v>
      </c>
      <c r="J74" s="5" t="s">
        <v>9</v>
      </c>
      <c r="K74" s="13" t="s">
        <v>1804</v>
      </c>
    </row>
    <row r="75" spans="1:11">
      <c r="A75" s="5" t="s">
        <v>35</v>
      </c>
      <c r="B75" s="5">
        <v>2008</v>
      </c>
      <c r="C75" s="5" t="s">
        <v>36</v>
      </c>
      <c r="D75" s="6" t="s">
        <v>85</v>
      </c>
      <c r="E75" s="1">
        <v>272</v>
      </c>
      <c r="F75" s="8" t="s">
        <v>37</v>
      </c>
      <c r="G75" s="53">
        <v>6</v>
      </c>
      <c r="H75" s="5" t="s">
        <v>1669</v>
      </c>
      <c r="I75" s="5" t="s">
        <v>972</v>
      </c>
      <c r="J75" s="5" t="s">
        <v>10</v>
      </c>
      <c r="K75" s="7" t="s">
        <v>1616</v>
      </c>
    </row>
    <row r="76" spans="1:11">
      <c r="A76" s="5" t="s">
        <v>240</v>
      </c>
      <c r="B76" s="5">
        <v>2010</v>
      </c>
      <c r="C76" s="5" t="s">
        <v>239</v>
      </c>
      <c r="D76" s="6" t="s">
        <v>85</v>
      </c>
      <c r="E76" s="1">
        <v>30</v>
      </c>
      <c r="F76" s="8" t="s">
        <v>802</v>
      </c>
      <c r="G76" s="53">
        <v>18</v>
      </c>
      <c r="H76" s="5" t="s">
        <v>1670</v>
      </c>
      <c r="I76" s="5" t="s">
        <v>780</v>
      </c>
      <c r="J76" s="5" t="s">
        <v>10</v>
      </c>
      <c r="K76" s="7" t="s">
        <v>1616</v>
      </c>
    </row>
    <row r="77" spans="1:11">
      <c r="A77" s="5" t="s">
        <v>895</v>
      </c>
      <c r="B77" s="5">
        <v>2004</v>
      </c>
      <c r="C77" s="5" t="s">
        <v>894</v>
      </c>
      <c r="D77" s="6" t="s">
        <v>85</v>
      </c>
      <c r="E77" s="1">
        <v>120</v>
      </c>
      <c r="F77" s="8" t="s">
        <v>171</v>
      </c>
      <c r="G77" s="53">
        <f>14.6+65.92/30</f>
        <v>16.797333333333334</v>
      </c>
      <c r="H77" s="5" t="s">
        <v>1195</v>
      </c>
      <c r="I77" s="5" t="s">
        <v>1196</v>
      </c>
      <c r="J77" s="5" t="s">
        <v>9</v>
      </c>
      <c r="K77" s="13" t="s">
        <v>1804</v>
      </c>
    </row>
    <row r="78" spans="1:11">
      <c r="A78" s="5" t="s">
        <v>822</v>
      </c>
      <c r="B78" s="5">
        <v>2004</v>
      </c>
      <c r="C78" s="5" t="s">
        <v>821</v>
      </c>
      <c r="D78" s="6" t="s">
        <v>85</v>
      </c>
      <c r="E78" s="1">
        <v>94</v>
      </c>
      <c r="F78" s="8" t="s">
        <v>1223</v>
      </c>
      <c r="G78" s="53">
        <v>33</v>
      </c>
      <c r="H78" s="5" t="s">
        <v>1671</v>
      </c>
      <c r="I78" s="5" t="s">
        <v>1227</v>
      </c>
      <c r="J78" s="13" t="s">
        <v>10</v>
      </c>
      <c r="K78" s="13" t="s">
        <v>1342</v>
      </c>
    </row>
    <row r="79" spans="1:11">
      <c r="A79" s="5" t="s">
        <v>294</v>
      </c>
      <c r="B79" s="5">
        <v>2012</v>
      </c>
      <c r="C79" s="5" t="s">
        <v>293</v>
      </c>
      <c r="D79" s="6" t="s">
        <v>85</v>
      </c>
      <c r="E79" s="1">
        <v>55</v>
      </c>
      <c r="F79" s="8" t="s">
        <v>313</v>
      </c>
      <c r="G79" s="53">
        <f>5.67*12</f>
        <v>68.039999999999992</v>
      </c>
      <c r="H79" s="5" t="s">
        <v>1672</v>
      </c>
      <c r="I79" s="5" t="s">
        <v>295</v>
      </c>
      <c r="J79" s="13" t="s">
        <v>10</v>
      </c>
      <c r="K79" s="13" t="s">
        <v>1342</v>
      </c>
    </row>
    <row r="80" spans="1:11">
      <c r="A80" s="5" t="s">
        <v>430</v>
      </c>
      <c r="B80" s="5">
        <v>2015</v>
      </c>
      <c r="C80" s="5" t="s">
        <v>431</v>
      </c>
      <c r="D80" s="6" t="s">
        <v>85</v>
      </c>
      <c r="E80" s="1">
        <v>399</v>
      </c>
      <c r="F80" s="8" t="s">
        <v>429</v>
      </c>
      <c r="G80" s="53">
        <v>24</v>
      </c>
      <c r="H80" s="5" t="s">
        <v>1169</v>
      </c>
      <c r="I80" s="5" t="s">
        <v>1170</v>
      </c>
      <c r="J80" s="5" t="s">
        <v>9</v>
      </c>
      <c r="K80" s="13" t="s">
        <v>1804</v>
      </c>
    </row>
    <row r="81" spans="1:11">
      <c r="A81" s="5" t="s">
        <v>261</v>
      </c>
      <c r="B81" s="5">
        <v>2011</v>
      </c>
      <c r="C81" s="5" t="s">
        <v>260</v>
      </c>
      <c r="D81" s="6" t="s">
        <v>85</v>
      </c>
      <c r="E81" s="1">
        <v>23</v>
      </c>
      <c r="F81" s="8" t="s">
        <v>1160</v>
      </c>
      <c r="G81" s="53">
        <v>3</v>
      </c>
      <c r="H81" s="5" t="s">
        <v>1673</v>
      </c>
      <c r="I81" s="5" t="s">
        <v>1159</v>
      </c>
      <c r="J81" s="5" t="s">
        <v>9</v>
      </c>
      <c r="K81" s="13" t="s">
        <v>1804</v>
      </c>
    </row>
    <row r="82" spans="1:11">
      <c r="A82" s="5" t="s">
        <v>828</v>
      </c>
      <c r="B82" s="5">
        <v>2001</v>
      </c>
      <c r="C82" s="5" t="s">
        <v>1104</v>
      </c>
      <c r="D82" s="6" t="s">
        <v>85</v>
      </c>
      <c r="E82" s="1">
        <v>202</v>
      </c>
      <c r="F82" s="8" t="s">
        <v>348</v>
      </c>
      <c r="G82" s="53">
        <f>6+3*12</f>
        <v>42</v>
      </c>
      <c r="H82" s="5" t="s">
        <v>1674</v>
      </c>
      <c r="I82" s="5" t="s">
        <v>1164</v>
      </c>
      <c r="J82" s="13" t="s">
        <v>9</v>
      </c>
      <c r="K82" s="13" t="s">
        <v>1804</v>
      </c>
    </row>
    <row r="83" spans="1:11">
      <c r="A83" s="5" t="s">
        <v>888</v>
      </c>
      <c r="B83" s="5">
        <v>2002</v>
      </c>
      <c r="C83" s="5" t="s">
        <v>973</v>
      </c>
      <c r="D83" s="6" t="s">
        <v>85</v>
      </c>
      <c r="E83" s="1">
        <v>315</v>
      </c>
      <c r="F83" s="8" t="s">
        <v>901</v>
      </c>
      <c r="G83" s="53">
        <f>4/30+46/30</f>
        <v>1.6666666666666667</v>
      </c>
      <c r="H83" s="5" t="s">
        <v>1675</v>
      </c>
      <c r="I83" s="5" t="s">
        <v>900</v>
      </c>
      <c r="J83" s="5" t="s">
        <v>10</v>
      </c>
      <c r="K83" s="7" t="s">
        <v>1616</v>
      </c>
    </row>
    <row r="84" spans="1:11">
      <c r="A84" s="5" t="s">
        <v>1183</v>
      </c>
      <c r="B84" s="5">
        <v>2010</v>
      </c>
      <c r="C84" s="5" t="s">
        <v>241</v>
      </c>
      <c r="D84" s="6" t="s">
        <v>85</v>
      </c>
      <c r="E84" s="1">
        <v>100</v>
      </c>
      <c r="F84" s="8" t="s">
        <v>1184</v>
      </c>
      <c r="G84" s="53">
        <f>3*12</f>
        <v>36</v>
      </c>
      <c r="H84" s="5" t="s">
        <v>1676</v>
      </c>
      <c r="I84" s="5" t="s">
        <v>1344</v>
      </c>
      <c r="J84" s="5" t="s">
        <v>10</v>
      </c>
      <c r="K84" s="7" t="s">
        <v>1616</v>
      </c>
    </row>
    <row r="85" spans="1:11">
      <c r="A85" s="5" t="s">
        <v>1255</v>
      </c>
      <c r="B85" s="5">
        <v>2003</v>
      </c>
      <c r="C85" s="5" t="s">
        <v>1106</v>
      </c>
      <c r="D85" s="6" t="s">
        <v>85</v>
      </c>
      <c r="E85" s="1">
        <v>65</v>
      </c>
      <c r="F85" s="8" t="s">
        <v>171</v>
      </c>
      <c r="G85" s="53">
        <v>28</v>
      </c>
      <c r="H85" s="5" t="s">
        <v>1677</v>
      </c>
      <c r="I85" s="5" t="s">
        <v>1216</v>
      </c>
      <c r="J85" s="13" t="s">
        <v>10</v>
      </c>
      <c r="K85" s="13" t="s">
        <v>1341</v>
      </c>
    </row>
    <row r="86" spans="1:11">
      <c r="A86" s="5" t="s">
        <v>1239</v>
      </c>
      <c r="B86" s="5">
        <v>2007</v>
      </c>
      <c r="C86" s="5" t="s">
        <v>27</v>
      </c>
      <c r="D86" s="6" t="s">
        <v>85</v>
      </c>
      <c r="E86" s="1">
        <v>58</v>
      </c>
      <c r="F86" s="8" t="s">
        <v>777</v>
      </c>
      <c r="G86" s="53">
        <v>12</v>
      </c>
      <c r="H86" s="5" t="s">
        <v>1678</v>
      </c>
      <c r="I86" s="5" t="s">
        <v>26</v>
      </c>
      <c r="J86" s="5" t="s">
        <v>10</v>
      </c>
      <c r="K86" s="7" t="s">
        <v>1616</v>
      </c>
    </row>
    <row r="87" spans="1:11">
      <c r="A87" s="5" t="s">
        <v>432</v>
      </c>
      <c r="B87" s="5">
        <v>2015</v>
      </c>
      <c r="C87" s="5" t="s">
        <v>433</v>
      </c>
      <c r="D87" s="6" t="s">
        <v>85</v>
      </c>
      <c r="E87" s="1">
        <v>990</v>
      </c>
      <c r="F87" s="8" t="s">
        <v>410</v>
      </c>
      <c r="G87" s="53">
        <v>12</v>
      </c>
      <c r="H87" s="5" t="s">
        <v>1679</v>
      </c>
      <c r="I87" s="5" t="s">
        <v>147</v>
      </c>
      <c r="J87" s="5" t="s">
        <v>10</v>
      </c>
      <c r="K87" s="13" t="s">
        <v>1617</v>
      </c>
    </row>
    <row r="88" spans="1:11">
      <c r="A88" s="5" t="s">
        <v>157</v>
      </c>
      <c r="B88" s="5">
        <v>2007</v>
      </c>
      <c r="C88" s="5" t="s">
        <v>156</v>
      </c>
      <c r="D88" s="6" t="s">
        <v>85</v>
      </c>
      <c r="E88" s="1">
        <v>122</v>
      </c>
      <c r="F88" s="8" t="s">
        <v>974</v>
      </c>
      <c r="G88" s="53">
        <f>79.2/30+12</f>
        <v>14.64</v>
      </c>
      <c r="H88" s="5" t="s">
        <v>1680</v>
      </c>
      <c r="I88" s="5" t="s">
        <v>147</v>
      </c>
      <c r="J88" s="5" t="s">
        <v>10</v>
      </c>
      <c r="K88" s="13" t="s">
        <v>1341</v>
      </c>
    </row>
    <row r="89" spans="1:11">
      <c r="A89" s="5" t="s">
        <v>389</v>
      </c>
      <c r="B89" s="5">
        <v>2014</v>
      </c>
      <c r="C89" s="5" t="s">
        <v>388</v>
      </c>
      <c r="D89" s="6" t="s">
        <v>88</v>
      </c>
      <c r="E89" s="1">
        <v>195</v>
      </c>
      <c r="F89" s="8" t="s">
        <v>1354</v>
      </c>
      <c r="G89" s="53">
        <v>12</v>
      </c>
      <c r="H89" s="5" t="s">
        <v>1681</v>
      </c>
      <c r="I89" s="5" t="s">
        <v>147</v>
      </c>
      <c r="J89" s="5" t="s">
        <v>10</v>
      </c>
      <c r="K89" s="7" t="s">
        <v>1616</v>
      </c>
    </row>
    <row r="90" spans="1:11">
      <c r="A90" s="5" t="s">
        <v>1242</v>
      </c>
      <c r="B90" s="5">
        <v>2003</v>
      </c>
      <c r="C90" s="5" t="s">
        <v>550</v>
      </c>
      <c r="D90" s="6" t="s">
        <v>88</v>
      </c>
      <c r="E90" s="1">
        <v>104</v>
      </c>
      <c r="F90" s="8" t="s">
        <v>348</v>
      </c>
      <c r="G90" s="53">
        <v>24</v>
      </c>
      <c r="H90" s="5" t="s">
        <v>1225</v>
      </c>
      <c r="I90" s="5" t="s">
        <v>1348</v>
      </c>
      <c r="J90" s="13" t="s">
        <v>10</v>
      </c>
      <c r="K90" s="13" t="s">
        <v>1341</v>
      </c>
    </row>
    <row r="91" spans="1:11">
      <c r="A91" s="5" t="s">
        <v>160</v>
      </c>
      <c r="B91" s="27">
        <v>2007</v>
      </c>
      <c r="C91" s="5" t="s">
        <v>159</v>
      </c>
      <c r="D91" s="6" t="s">
        <v>88</v>
      </c>
      <c r="E91" s="1">
        <v>316</v>
      </c>
      <c r="F91" s="8" t="s">
        <v>162</v>
      </c>
      <c r="G91" s="53">
        <v>12</v>
      </c>
      <c r="H91" s="5" t="s">
        <v>1682</v>
      </c>
      <c r="I91" s="5" t="s">
        <v>163</v>
      </c>
      <c r="J91" s="5" t="s">
        <v>10</v>
      </c>
      <c r="K91" s="7" t="s">
        <v>1617</v>
      </c>
    </row>
    <row r="92" spans="1:11">
      <c r="A92" s="5" t="s">
        <v>885</v>
      </c>
      <c r="B92" s="5">
        <v>2003</v>
      </c>
      <c r="C92" s="5" t="s">
        <v>886</v>
      </c>
      <c r="D92" s="6" t="s">
        <v>85</v>
      </c>
      <c r="E92" s="7">
        <v>61</v>
      </c>
      <c r="F92" s="8" t="s">
        <v>171</v>
      </c>
      <c r="G92" s="53">
        <f>21.9/30+41.7/30</f>
        <v>2.12</v>
      </c>
      <c r="H92" s="5" t="s">
        <v>1297</v>
      </c>
      <c r="I92" s="5" t="s">
        <v>1347</v>
      </c>
      <c r="J92" s="5" t="s">
        <v>9</v>
      </c>
      <c r="K92" s="13" t="s">
        <v>1804</v>
      </c>
    </row>
    <row r="93" spans="1:11">
      <c r="A93" s="5" t="s">
        <v>61</v>
      </c>
      <c r="B93" s="5">
        <v>2013</v>
      </c>
      <c r="C93" s="5" t="s">
        <v>62</v>
      </c>
      <c r="D93" s="6" t="s">
        <v>85</v>
      </c>
      <c r="E93" s="1">
        <v>408</v>
      </c>
      <c r="F93" s="8" t="s">
        <v>210</v>
      </c>
      <c r="G93" s="53">
        <v>12</v>
      </c>
      <c r="H93" s="5" t="s">
        <v>445</v>
      </c>
      <c r="I93" s="5" t="s">
        <v>780</v>
      </c>
      <c r="J93" s="13" t="s">
        <v>10</v>
      </c>
      <c r="K93" s="13" t="s">
        <v>1341</v>
      </c>
    </row>
    <row r="94" spans="1:11">
      <c r="A94" s="5" t="s">
        <v>391</v>
      </c>
      <c r="B94" s="5">
        <v>2015</v>
      </c>
      <c r="C94" s="5" t="s">
        <v>439</v>
      </c>
      <c r="D94" s="6" t="s">
        <v>85</v>
      </c>
      <c r="E94" s="1">
        <v>230</v>
      </c>
      <c r="F94" s="8" t="s">
        <v>392</v>
      </c>
      <c r="G94" s="53">
        <f>745/30</f>
        <v>24.833333333333332</v>
      </c>
      <c r="H94" s="5" t="s">
        <v>1683</v>
      </c>
      <c r="I94" s="5" t="s">
        <v>975</v>
      </c>
      <c r="J94" s="13" t="s">
        <v>10</v>
      </c>
      <c r="K94" s="13" t="s">
        <v>1342</v>
      </c>
    </row>
    <row r="95" spans="1:11">
      <c r="A95" s="5" t="s">
        <v>873</v>
      </c>
      <c r="B95" s="5">
        <v>2004</v>
      </c>
      <c r="C95" s="5" t="s">
        <v>874</v>
      </c>
      <c r="D95" s="6" t="s">
        <v>85</v>
      </c>
      <c r="E95" s="1">
        <v>50</v>
      </c>
      <c r="F95" s="8" t="s">
        <v>1201</v>
      </c>
      <c r="G95" s="53">
        <f>101/30</f>
        <v>3.3666666666666667</v>
      </c>
      <c r="H95" s="5" t="s">
        <v>1684</v>
      </c>
      <c r="I95" s="5" t="s">
        <v>1202</v>
      </c>
      <c r="J95" s="5" t="s">
        <v>9</v>
      </c>
      <c r="K95" s="13" t="s">
        <v>1804</v>
      </c>
    </row>
    <row r="96" spans="1:11" s="7" customFormat="1">
      <c r="A96" s="7" t="s">
        <v>299</v>
      </c>
      <c r="B96" s="5">
        <v>2012</v>
      </c>
      <c r="C96" s="7" t="s">
        <v>300</v>
      </c>
      <c r="D96" s="8" t="s">
        <v>85</v>
      </c>
      <c r="E96" s="7">
        <v>43</v>
      </c>
      <c r="F96" s="8" t="s">
        <v>93</v>
      </c>
      <c r="G96" s="53">
        <v>6</v>
      </c>
      <c r="H96" s="7" t="s">
        <v>1685</v>
      </c>
      <c r="I96" s="7" t="s">
        <v>1389</v>
      </c>
      <c r="J96" s="7" t="s">
        <v>10</v>
      </c>
      <c r="K96" s="7" t="s">
        <v>1616</v>
      </c>
    </row>
    <row r="97" spans="1:11">
      <c r="A97" s="5" t="s">
        <v>301</v>
      </c>
      <c r="B97" s="5">
        <v>2012</v>
      </c>
      <c r="C97" s="5" t="s">
        <v>302</v>
      </c>
      <c r="D97" s="6" t="s">
        <v>88</v>
      </c>
      <c r="E97" s="1">
        <v>45</v>
      </c>
      <c r="F97" s="8" t="s">
        <v>303</v>
      </c>
      <c r="G97" s="53">
        <f>4.21+14/30</f>
        <v>4.6766666666666667</v>
      </c>
      <c r="H97" s="5" t="s">
        <v>1686</v>
      </c>
      <c r="I97" s="5" t="s">
        <v>976</v>
      </c>
      <c r="J97" s="5" t="s">
        <v>10</v>
      </c>
      <c r="K97" s="7" t="s">
        <v>1616</v>
      </c>
    </row>
    <row r="98" spans="1:11">
      <c r="A98" s="5" t="s">
        <v>243</v>
      </c>
      <c r="B98" s="5">
        <v>2014</v>
      </c>
      <c r="C98" s="5" t="s">
        <v>977</v>
      </c>
      <c r="D98" s="6" t="s">
        <v>88</v>
      </c>
      <c r="E98" s="1">
        <v>20</v>
      </c>
      <c r="F98" s="8" t="s">
        <v>1379</v>
      </c>
      <c r="G98" s="53">
        <f>17+1+0.5</f>
        <v>18.5</v>
      </c>
      <c r="H98" s="5" t="s">
        <v>1687</v>
      </c>
      <c r="I98" s="5" t="s">
        <v>147</v>
      </c>
      <c r="J98" s="5" t="s">
        <v>10</v>
      </c>
      <c r="K98" s="7" t="s">
        <v>1616</v>
      </c>
    </row>
    <row r="99" spans="1:11">
      <c r="A99" s="5" t="s">
        <v>243</v>
      </c>
      <c r="B99" s="5">
        <v>2010</v>
      </c>
      <c r="C99" s="5" t="s">
        <v>242</v>
      </c>
      <c r="D99" s="6" t="s">
        <v>85</v>
      </c>
      <c r="E99" s="1">
        <v>30</v>
      </c>
      <c r="F99" s="8" t="s">
        <v>220</v>
      </c>
      <c r="G99" s="53">
        <f>9/30+3/4</f>
        <v>1.05</v>
      </c>
      <c r="H99" s="5" t="s">
        <v>1688</v>
      </c>
      <c r="I99" s="5" t="s">
        <v>244</v>
      </c>
      <c r="J99" s="5" t="s">
        <v>10</v>
      </c>
      <c r="K99" s="7" t="s">
        <v>1616</v>
      </c>
    </row>
    <row r="100" spans="1:11">
      <c r="A100" s="5" t="s">
        <v>304</v>
      </c>
      <c r="B100" s="5">
        <v>2012</v>
      </c>
      <c r="C100" s="5" t="s">
        <v>1343</v>
      </c>
      <c r="D100" s="6" t="s">
        <v>85</v>
      </c>
      <c r="E100" s="1">
        <v>215</v>
      </c>
      <c r="F100" s="8" t="s">
        <v>171</v>
      </c>
      <c r="G100" s="53">
        <v>12</v>
      </c>
      <c r="H100" s="5" t="s">
        <v>18</v>
      </c>
      <c r="I100" s="5" t="s">
        <v>1189</v>
      </c>
      <c r="J100" s="13" t="s">
        <v>9</v>
      </c>
      <c r="K100" s="13" t="s">
        <v>1804</v>
      </c>
    </row>
    <row r="101" spans="1:11">
      <c r="A101" s="5" t="s">
        <v>692</v>
      </c>
      <c r="B101" s="5">
        <v>2013</v>
      </c>
      <c r="C101" s="5" t="s">
        <v>978</v>
      </c>
      <c r="D101" s="6" t="s">
        <v>85</v>
      </c>
      <c r="E101" s="1">
        <v>26</v>
      </c>
      <c r="F101" s="8" t="s">
        <v>90</v>
      </c>
      <c r="G101" s="53">
        <v>1</v>
      </c>
      <c r="H101" s="5" t="s">
        <v>445</v>
      </c>
      <c r="I101" s="5" t="s">
        <v>696</v>
      </c>
      <c r="J101" s="5" t="s">
        <v>10</v>
      </c>
      <c r="K101" s="7" t="s">
        <v>1616</v>
      </c>
    </row>
    <row r="102" spans="1:11">
      <c r="A102" s="5" t="s">
        <v>166</v>
      </c>
      <c r="B102" s="5">
        <v>2007</v>
      </c>
      <c r="C102" s="5" t="s">
        <v>164</v>
      </c>
      <c r="D102" s="6" t="s">
        <v>85</v>
      </c>
      <c r="E102" s="1">
        <v>77</v>
      </c>
      <c r="F102" s="8" t="s">
        <v>167</v>
      </c>
      <c r="G102" s="53">
        <v>12</v>
      </c>
      <c r="H102" s="5" t="s">
        <v>1689</v>
      </c>
      <c r="I102" s="5" t="s">
        <v>165</v>
      </c>
      <c r="J102" s="13" t="s">
        <v>9</v>
      </c>
      <c r="K102" s="13" t="s">
        <v>1804</v>
      </c>
    </row>
    <row r="103" spans="1:11">
      <c r="A103" s="5" t="s">
        <v>442</v>
      </c>
      <c r="B103" s="5">
        <v>2015</v>
      </c>
      <c r="C103" s="5" t="s">
        <v>443</v>
      </c>
      <c r="D103" s="6" t="s">
        <v>85</v>
      </c>
      <c r="E103" s="1">
        <v>8784</v>
      </c>
      <c r="F103" s="8" t="s">
        <v>1250</v>
      </c>
      <c r="G103" s="53">
        <f>5*12</f>
        <v>60</v>
      </c>
      <c r="H103" s="5" t="s">
        <v>427</v>
      </c>
      <c r="I103" s="5" t="s">
        <v>797</v>
      </c>
      <c r="J103" s="13" t="s">
        <v>10</v>
      </c>
      <c r="K103" s="13" t="s">
        <v>1342</v>
      </c>
    </row>
    <row r="104" spans="1:11">
      <c r="A104" s="5" t="s">
        <v>1394</v>
      </c>
      <c r="B104" s="5">
        <v>2015</v>
      </c>
      <c r="C104" s="5" t="s">
        <v>979</v>
      </c>
      <c r="D104" s="6" t="s">
        <v>85</v>
      </c>
      <c r="E104" s="1">
        <v>29</v>
      </c>
      <c r="F104" s="8" t="s">
        <v>449</v>
      </c>
      <c r="G104" s="53">
        <v>6</v>
      </c>
      <c r="H104" s="5" t="s">
        <v>1690</v>
      </c>
      <c r="I104" s="5" t="s">
        <v>448</v>
      </c>
      <c r="J104" s="5" t="s">
        <v>10</v>
      </c>
      <c r="K104" s="7" t="s">
        <v>1616</v>
      </c>
    </row>
    <row r="105" spans="1:11">
      <c r="A105" s="5" t="s">
        <v>446</v>
      </c>
      <c r="B105" s="5">
        <v>2015</v>
      </c>
      <c r="C105" s="5" t="s">
        <v>980</v>
      </c>
      <c r="D105" s="6" t="s">
        <v>85</v>
      </c>
      <c r="E105" s="1">
        <v>121</v>
      </c>
      <c r="F105" s="8" t="s">
        <v>447</v>
      </c>
      <c r="G105" s="53">
        <f>3*12</f>
        <v>36</v>
      </c>
      <c r="H105" s="5" t="s">
        <v>1691</v>
      </c>
      <c r="I105" s="5" t="s">
        <v>147</v>
      </c>
      <c r="J105" s="13" t="s">
        <v>9</v>
      </c>
      <c r="K105" s="13" t="s">
        <v>1804</v>
      </c>
    </row>
    <row r="106" spans="1:11">
      <c r="A106" s="5" t="s">
        <v>944</v>
      </c>
      <c r="B106" s="5">
        <v>2007</v>
      </c>
      <c r="C106" s="5" t="s">
        <v>1041</v>
      </c>
      <c r="D106" s="6" t="s">
        <v>85</v>
      </c>
      <c r="E106" s="1">
        <v>30</v>
      </c>
      <c r="F106" s="8" t="s">
        <v>167</v>
      </c>
      <c r="G106" s="53">
        <v>3</v>
      </c>
      <c r="H106" s="5" t="s">
        <v>1692</v>
      </c>
      <c r="I106" s="5" t="s">
        <v>945</v>
      </c>
      <c r="J106" s="13" t="s">
        <v>10</v>
      </c>
      <c r="K106" s="7" t="s">
        <v>1616</v>
      </c>
    </row>
    <row r="107" spans="1:11">
      <c r="A107" s="5" t="s">
        <v>207</v>
      </c>
      <c r="B107" s="5">
        <v>2009</v>
      </c>
      <c r="C107" s="5" t="s">
        <v>206</v>
      </c>
      <c r="D107" s="6" t="s">
        <v>85</v>
      </c>
      <c r="E107" s="1">
        <v>214</v>
      </c>
      <c r="F107" s="8" t="s">
        <v>170</v>
      </c>
      <c r="G107" s="53">
        <v>6</v>
      </c>
      <c r="H107" s="5" t="s">
        <v>1693</v>
      </c>
      <c r="I107" s="5" t="s">
        <v>981</v>
      </c>
      <c r="J107" s="5" t="s">
        <v>10</v>
      </c>
      <c r="K107" s="7" t="s">
        <v>1616</v>
      </c>
    </row>
    <row r="108" spans="1:11">
      <c r="A108" s="5" t="s">
        <v>1263</v>
      </c>
      <c r="B108" s="5">
        <v>2008</v>
      </c>
      <c r="C108" s="5" t="s">
        <v>40</v>
      </c>
      <c r="D108" s="6" t="s">
        <v>85</v>
      </c>
      <c r="E108" s="1">
        <v>200</v>
      </c>
      <c r="F108" s="8" t="s">
        <v>41</v>
      </c>
      <c r="G108" s="53">
        <v>12</v>
      </c>
      <c r="H108" s="5" t="s">
        <v>1694</v>
      </c>
      <c r="I108" s="5" t="s">
        <v>39</v>
      </c>
      <c r="J108" s="13" t="s">
        <v>10</v>
      </c>
      <c r="K108" s="13" t="s">
        <v>1342</v>
      </c>
    </row>
    <row r="109" spans="1:11">
      <c r="A109" s="5" t="s">
        <v>306</v>
      </c>
      <c r="B109" s="5">
        <v>2011</v>
      </c>
      <c r="C109" s="5" t="s">
        <v>56</v>
      </c>
      <c r="D109" s="6" t="s">
        <v>85</v>
      </c>
      <c r="E109" s="1">
        <v>705</v>
      </c>
      <c r="F109" s="8" t="s">
        <v>789</v>
      </c>
      <c r="G109" s="53">
        <v>36</v>
      </c>
      <c r="H109" s="5" t="s">
        <v>427</v>
      </c>
      <c r="I109" s="5" t="s">
        <v>790</v>
      </c>
      <c r="J109" s="13" t="s">
        <v>10</v>
      </c>
      <c r="K109" s="13" t="s">
        <v>1342</v>
      </c>
    </row>
    <row r="110" spans="1:11">
      <c r="A110" s="5" t="s">
        <v>306</v>
      </c>
      <c r="B110" s="5">
        <v>2012</v>
      </c>
      <c r="C110" s="5" t="s">
        <v>307</v>
      </c>
      <c r="D110" s="6" t="s">
        <v>85</v>
      </c>
      <c r="E110" s="1">
        <v>1631</v>
      </c>
      <c r="F110" s="8" t="s">
        <v>308</v>
      </c>
      <c r="G110" s="53">
        <v>60</v>
      </c>
      <c r="H110" s="5" t="s">
        <v>427</v>
      </c>
      <c r="I110" s="5" t="s">
        <v>797</v>
      </c>
      <c r="J110" s="13" t="s">
        <v>10</v>
      </c>
      <c r="K110" s="13" t="s">
        <v>1342</v>
      </c>
    </row>
    <row r="111" spans="1:11">
      <c r="A111" s="5" t="s">
        <v>264</v>
      </c>
      <c r="B111" s="5">
        <v>2011</v>
      </c>
      <c r="C111" s="5" t="s">
        <v>983</v>
      </c>
      <c r="D111" s="6" t="s">
        <v>88</v>
      </c>
      <c r="E111" s="1">
        <v>20</v>
      </c>
      <c r="F111" s="8" t="s">
        <v>984</v>
      </c>
      <c r="G111" s="53">
        <f>12</f>
        <v>12</v>
      </c>
      <c r="H111" s="5" t="s">
        <v>1695</v>
      </c>
      <c r="I111" s="5" t="s">
        <v>985</v>
      </c>
      <c r="J111" s="5" t="s">
        <v>10</v>
      </c>
      <c r="K111" s="7" t="s">
        <v>1616</v>
      </c>
    </row>
    <row r="112" spans="1:11">
      <c r="A112" s="5" t="s">
        <v>451</v>
      </c>
      <c r="B112" s="5">
        <v>2015</v>
      </c>
      <c r="C112" s="5" t="s">
        <v>987</v>
      </c>
      <c r="D112" s="6" t="s">
        <v>88</v>
      </c>
      <c r="E112" s="1">
        <v>25</v>
      </c>
      <c r="F112" s="8" t="s">
        <v>348</v>
      </c>
      <c r="G112" s="53">
        <f>24+6</f>
        <v>30</v>
      </c>
      <c r="H112" s="5" t="s">
        <v>1696</v>
      </c>
      <c r="I112" s="5" t="s">
        <v>147</v>
      </c>
      <c r="J112" s="13" t="s">
        <v>10</v>
      </c>
      <c r="K112" s="7" t="s">
        <v>1616</v>
      </c>
    </row>
    <row r="113" spans="1:11">
      <c r="A113" s="5" t="s">
        <v>824</v>
      </c>
      <c r="B113" s="5">
        <v>2002</v>
      </c>
      <c r="C113" s="5" t="s">
        <v>823</v>
      </c>
      <c r="D113" s="6" t="s">
        <v>85</v>
      </c>
      <c r="E113" s="1">
        <v>351</v>
      </c>
      <c r="F113" s="8" t="s">
        <v>171</v>
      </c>
      <c r="G113" s="53">
        <v>12</v>
      </c>
      <c r="H113" s="5" t="s">
        <v>1190</v>
      </c>
      <c r="I113" s="5" t="s">
        <v>797</v>
      </c>
      <c r="J113" s="13" t="s">
        <v>10</v>
      </c>
      <c r="K113" s="13" t="s">
        <v>1342</v>
      </c>
    </row>
    <row r="114" spans="1:11">
      <c r="A114" s="5" t="s">
        <v>452</v>
      </c>
      <c r="B114" s="5">
        <v>2015</v>
      </c>
      <c r="C114" s="5" t="s">
        <v>988</v>
      </c>
      <c r="D114" s="6" t="s">
        <v>88</v>
      </c>
      <c r="E114" s="1">
        <v>50</v>
      </c>
      <c r="F114" s="8" t="s">
        <v>220</v>
      </c>
      <c r="G114" s="53">
        <v>3</v>
      </c>
      <c r="H114" s="5" t="s">
        <v>1697</v>
      </c>
      <c r="I114" s="5" t="s">
        <v>453</v>
      </c>
      <c r="J114" s="13" t="s">
        <v>9</v>
      </c>
      <c r="K114" s="13" t="s">
        <v>1804</v>
      </c>
    </row>
    <row r="115" spans="1:11">
      <c r="A115" s="5" t="s">
        <v>266</v>
      </c>
      <c r="B115" s="5">
        <v>2011</v>
      </c>
      <c r="C115" s="5" t="s">
        <v>265</v>
      </c>
      <c r="D115" s="6" t="s">
        <v>88</v>
      </c>
      <c r="E115" s="1">
        <v>101</v>
      </c>
      <c r="F115" s="8" t="s">
        <v>351</v>
      </c>
      <c r="G115" s="53">
        <v>18</v>
      </c>
      <c r="H115" s="5" t="s">
        <v>1698</v>
      </c>
      <c r="I115" s="5" t="s">
        <v>267</v>
      </c>
      <c r="J115" s="13" t="s">
        <v>10</v>
      </c>
      <c r="K115" s="7" t="s">
        <v>1616</v>
      </c>
    </row>
    <row r="116" spans="1:11">
      <c r="A116" s="5" t="s">
        <v>454</v>
      </c>
      <c r="B116" s="5">
        <v>2015</v>
      </c>
      <c r="C116" s="5" t="s">
        <v>989</v>
      </c>
      <c r="D116" s="6" t="s">
        <v>85</v>
      </c>
      <c r="E116" s="1">
        <v>85</v>
      </c>
      <c r="F116" s="8" t="s">
        <v>436</v>
      </c>
      <c r="G116" s="53">
        <v>12</v>
      </c>
      <c r="H116" s="5" t="s">
        <v>1699</v>
      </c>
      <c r="I116" s="5" t="s">
        <v>147</v>
      </c>
      <c r="J116" s="5" t="s">
        <v>10</v>
      </c>
      <c r="K116" s="7" t="s">
        <v>1616</v>
      </c>
    </row>
    <row r="117" spans="1:11">
      <c r="A117" s="5" t="s">
        <v>347</v>
      </c>
      <c r="B117" s="5">
        <v>2013</v>
      </c>
      <c r="C117" s="5" t="s">
        <v>990</v>
      </c>
      <c r="D117" s="6" t="s">
        <v>85</v>
      </c>
      <c r="E117" s="1">
        <v>56</v>
      </c>
      <c r="F117" s="8" t="s">
        <v>348</v>
      </c>
      <c r="G117" s="53">
        <v>15</v>
      </c>
      <c r="H117" s="5" t="s">
        <v>1700</v>
      </c>
      <c r="I117" s="5" t="s">
        <v>147</v>
      </c>
      <c r="J117" s="13" t="s">
        <v>10</v>
      </c>
      <c r="K117" s="7" t="s">
        <v>1616</v>
      </c>
    </row>
    <row r="118" spans="1:11">
      <c r="A118" s="5" t="s">
        <v>188</v>
      </c>
      <c r="B118" s="5">
        <v>2012</v>
      </c>
      <c r="C118" s="5" t="s">
        <v>309</v>
      </c>
      <c r="D118" s="6" t="s">
        <v>85</v>
      </c>
      <c r="E118" s="1">
        <v>61</v>
      </c>
      <c r="F118" s="8" t="s">
        <v>210</v>
      </c>
      <c r="G118" s="53">
        <v>24</v>
      </c>
      <c r="H118" s="5" t="s">
        <v>1701</v>
      </c>
      <c r="I118" s="5" t="s">
        <v>310</v>
      </c>
      <c r="J118" s="5" t="s">
        <v>9</v>
      </c>
      <c r="K118" s="13" t="s">
        <v>1804</v>
      </c>
    </row>
    <row r="119" spans="1:11">
      <c r="A119" s="5" t="s">
        <v>188</v>
      </c>
      <c r="B119" s="5">
        <v>2008</v>
      </c>
      <c r="C119" s="5" t="s">
        <v>187</v>
      </c>
      <c r="D119" s="6" t="s">
        <v>85</v>
      </c>
      <c r="E119" s="1">
        <v>100</v>
      </c>
      <c r="F119" s="8" t="s">
        <v>359</v>
      </c>
      <c r="G119" s="53">
        <v>31.6</v>
      </c>
      <c r="H119" s="5" t="s">
        <v>1702</v>
      </c>
      <c r="I119" s="5" t="s">
        <v>189</v>
      </c>
      <c r="J119" s="5" t="s">
        <v>10</v>
      </c>
      <c r="K119" s="7" t="s">
        <v>1616</v>
      </c>
    </row>
    <row r="120" spans="1:11">
      <c r="A120" s="5" t="s">
        <v>397</v>
      </c>
      <c r="B120" s="5">
        <v>2014</v>
      </c>
      <c r="C120" s="5" t="s">
        <v>398</v>
      </c>
      <c r="D120" s="6" t="s">
        <v>85</v>
      </c>
      <c r="E120" s="1">
        <v>38</v>
      </c>
      <c r="F120" s="8" t="s">
        <v>399</v>
      </c>
      <c r="G120" s="53">
        <f>10/30</f>
        <v>0.33333333333333331</v>
      </c>
      <c r="H120" s="5" t="s">
        <v>1270</v>
      </c>
      <c r="I120" s="5" t="s">
        <v>797</v>
      </c>
      <c r="J120" s="13" t="s">
        <v>10</v>
      </c>
      <c r="K120" s="13" t="s">
        <v>1617</v>
      </c>
    </row>
    <row r="121" spans="1:11">
      <c r="A121" s="5" t="s">
        <v>505</v>
      </c>
      <c r="B121" s="5">
        <v>2016</v>
      </c>
      <c r="C121" s="5" t="s">
        <v>991</v>
      </c>
      <c r="D121" s="6" t="s">
        <v>85</v>
      </c>
      <c r="E121" s="1">
        <v>27</v>
      </c>
      <c r="F121" s="8" t="s">
        <v>171</v>
      </c>
      <c r="G121" s="53">
        <f>2.1*12</f>
        <v>25.200000000000003</v>
      </c>
      <c r="H121" s="5" t="s">
        <v>1627</v>
      </c>
      <c r="I121" s="5" t="s">
        <v>992</v>
      </c>
      <c r="J121" s="13" t="s">
        <v>10</v>
      </c>
      <c r="K121" s="7" t="s">
        <v>1616</v>
      </c>
    </row>
    <row r="122" spans="1:11">
      <c r="A122" s="5" t="s">
        <v>209</v>
      </c>
      <c r="B122" s="5">
        <v>2015</v>
      </c>
      <c r="C122" s="5" t="s">
        <v>208</v>
      </c>
      <c r="D122" s="6" t="s">
        <v>85</v>
      </c>
      <c r="E122" s="1">
        <v>362</v>
      </c>
      <c r="F122" s="8" t="s">
        <v>313</v>
      </c>
      <c r="G122" s="53">
        <f>5*12+3</f>
        <v>63</v>
      </c>
      <c r="H122" s="5" t="s">
        <v>1703</v>
      </c>
      <c r="I122" s="5" t="s">
        <v>993</v>
      </c>
      <c r="J122" s="13" t="s">
        <v>10</v>
      </c>
      <c r="K122" s="13" t="s">
        <v>1342</v>
      </c>
    </row>
    <row r="123" spans="1:11">
      <c r="A123" s="13" t="s">
        <v>1090</v>
      </c>
      <c r="B123" s="13">
        <v>2003</v>
      </c>
      <c r="C123" s="13" t="s">
        <v>1091</v>
      </c>
      <c r="D123" s="17" t="s">
        <v>85</v>
      </c>
      <c r="E123" s="1">
        <v>59</v>
      </c>
      <c r="F123" s="3" t="s">
        <v>348</v>
      </c>
      <c r="G123" s="58">
        <v>24</v>
      </c>
      <c r="H123" s="13" t="s">
        <v>1704</v>
      </c>
      <c r="I123" s="13" t="s">
        <v>147</v>
      </c>
      <c r="J123" s="13" t="s">
        <v>10</v>
      </c>
      <c r="K123" s="13" t="s">
        <v>1341</v>
      </c>
    </row>
    <row r="124" spans="1:11">
      <c r="A124" s="5" t="s">
        <v>841</v>
      </c>
      <c r="B124" s="5">
        <v>2004</v>
      </c>
      <c r="C124" s="5" t="s">
        <v>994</v>
      </c>
      <c r="D124" s="6" t="s">
        <v>85</v>
      </c>
      <c r="E124" s="1">
        <v>40</v>
      </c>
      <c r="F124" s="8" t="s">
        <v>842</v>
      </c>
      <c r="G124" s="53">
        <f>138/30+47/4</f>
        <v>16.350000000000001</v>
      </c>
      <c r="H124" s="5" t="s">
        <v>1705</v>
      </c>
      <c r="I124" s="5" t="s">
        <v>843</v>
      </c>
      <c r="J124" s="5" t="s">
        <v>10</v>
      </c>
      <c r="K124" s="7" t="s">
        <v>1616</v>
      </c>
    </row>
    <row r="125" spans="1:11">
      <c r="A125" s="5" t="s">
        <v>23</v>
      </c>
      <c r="B125" s="5">
        <v>2007</v>
      </c>
      <c r="C125" s="5" t="s">
        <v>25</v>
      </c>
      <c r="D125" s="6" t="s">
        <v>88</v>
      </c>
      <c r="E125" s="1">
        <v>3680</v>
      </c>
      <c r="F125" s="8" t="s">
        <v>779</v>
      </c>
      <c r="G125" s="53">
        <v>26</v>
      </c>
      <c r="H125" s="5" t="s">
        <v>589</v>
      </c>
      <c r="I125" s="5" t="s">
        <v>24</v>
      </c>
      <c r="J125" s="5" t="s">
        <v>10</v>
      </c>
      <c r="K125" s="7" t="s">
        <v>1616</v>
      </c>
    </row>
    <row r="126" spans="1:11">
      <c r="A126" s="5" t="s">
        <v>212</v>
      </c>
      <c r="B126" s="5">
        <v>2013</v>
      </c>
      <c r="C126" s="5" t="s">
        <v>357</v>
      </c>
      <c r="D126" s="6" t="s">
        <v>85</v>
      </c>
      <c r="E126" s="1">
        <v>1332</v>
      </c>
      <c r="F126" s="8" t="s">
        <v>348</v>
      </c>
      <c r="G126" s="53">
        <f>9.7/30+18.7/30</f>
        <v>0.94666666666666655</v>
      </c>
      <c r="H126" s="5" t="s">
        <v>1706</v>
      </c>
      <c r="I126" s="5" t="s">
        <v>360</v>
      </c>
      <c r="J126" s="5" t="s">
        <v>10</v>
      </c>
      <c r="K126" s="7" t="s">
        <v>1616</v>
      </c>
    </row>
    <row r="127" spans="1:11">
      <c r="A127" s="5" t="s">
        <v>523</v>
      </c>
      <c r="B127" s="5">
        <v>2017</v>
      </c>
      <c r="C127" s="5" t="s">
        <v>995</v>
      </c>
      <c r="D127" s="6" t="s">
        <v>85</v>
      </c>
      <c r="E127" s="1">
        <v>324</v>
      </c>
      <c r="F127" s="8" t="s">
        <v>171</v>
      </c>
      <c r="G127" s="53">
        <v>6</v>
      </c>
      <c r="H127" s="5" t="s">
        <v>1707</v>
      </c>
      <c r="I127" s="5" t="s">
        <v>996</v>
      </c>
      <c r="J127" s="5" t="s">
        <v>10</v>
      </c>
      <c r="K127" s="7" t="s">
        <v>1616</v>
      </c>
    </row>
    <row r="128" spans="1:11">
      <c r="A128" s="5" t="s">
        <v>458</v>
      </c>
      <c r="B128" s="5">
        <v>2014</v>
      </c>
      <c r="C128" s="5" t="s">
        <v>997</v>
      </c>
      <c r="D128" s="6" t="s">
        <v>88</v>
      </c>
      <c r="E128" s="1">
        <v>80</v>
      </c>
      <c r="F128" s="8" t="s">
        <v>459</v>
      </c>
      <c r="G128" s="53">
        <f>4.6/4+6</f>
        <v>7.15</v>
      </c>
      <c r="H128" s="5" t="s">
        <v>1708</v>
      </c>
      <c r="I128" s="5" t="s">
        <v>460</v>
      </c>
      <c r="J128" s="5" t="s">
        <v>10</v>
      </c>
      <c r="K128" s="7" t="s">
        <v>1616</v>
      </c>
    </row>
    <row r="129" spans="1:11">
      <c r="A129" s="5" t="s">
        <v>934</v>
      </c>
      <c r="B129" s="5">
        <v>2005</v>
      </c>
      <c r="C129" s="5" t="s">
        <v>11</v>
      </c>
      <c r="D129" s="6" t="s">
        <v>85</v>
      </c>
      <c r="E129" s="1">
        <v>243</v>
      </c>
      <c r="F129" s="8" t="s">
        <v>12</v>
      </c>
      <c r="G129" s="53">
        <v>10</v>
      </c>
      <c r="H129" s="5" t="s">
        <v>1709</v>
      </c>
      <c r="I129" s="5" t="s">
        <v>7</v>
      </c>
      <c r="J129" s="13" t="s">
        <v>10</v>
      </c>
      <c r="K129" s="13" t="s">
        <v>1342</v>
      </c>
    </row>
    <row r="130" spans="1:11">
      <c r="A130" s="5" t="s">
        <v>116</v>
      </c>
      <c r="B130" s="5">
        <v>2005</v>
      </c>
      <c r="C130" s="5" t="s">
        <v>114</v>
      </c>
      <c r="D130" s="6" t="s">
        <v>85</v>
      </c>
      <c r="E130" s="1">
        <v>50</v>
      </c>
      <c r="F130" s="8" t="s">
        <v>998</v>
      </c>
      <c r="G130" s="53">
        <f>112/30+200/30</f>
        <v>10.4</v>
      </c>
      <c r="H130" s="5" t="s">
        <v>1710</v>
      </c>
      <c r="I130" s="5" t="s">
        <v>115</v>
      </c>
      <c r="J130" s="13" t="s">
        <v>10</v>
      </c>
      <c r="K130" s="13" t="s">
        <v>1617</v>
      </c>
    </row>
    <row r="131" spans="1:11">
      <c r="A131" s="5" t="s">
        <v>524</v>
      </c>
      <c r="B131" s="5">
        <v>2017</v>
      </c>
      <c r="C131" s="5" t="s">
        <v>525</v>
      </c>
      <c r="D131" s="6" t="s">
        <v>85</v>
      </c>
      <c r="E131" s="1">
        <v>101</v>
      </c>
      <c r="F131" s="8" t="s">
        <v>348</v>
      </c>
      <c r="G131" s="53">
        <v>3</v>
      </c>
      <c r="H131" s="5" t="s">
        <v>1711</v>
      </c>
      <c r="I131" s="5" t="s">
        <v>797</v>
      </c>
      <c r="J131" s="13" t="s">
        <v>9</v>
      </c>
      <c r="K131" s="13" t="s">
        <v>1804</v>
      </c>
    </row>
    <row r="132" spans="1:11">
      <c r="A132" s="5" t="s">
        <v>135</v>
      </c>
      <c r="B132" s="5">
        <v>2006</v>
      </c>
      <c r="C132" s="5" t="s">
        <v>133</v>
      </c>
      <c r="D132" s="6" t="s">
        <v>88</v>
      </c>
      <c r="E132" s="1">
        <v>52</v>
      </c>
      <c r="F132" s="8" t="s">
        <v>1355</v>
      </c>
      <c r="G132" s="53">
        <f>180/30+360/30</f>
        <v>18</v>
      </c>
      <c r="H132" s="5" t="s">
        <v>1645</v>
      </c>
      <c r="I132" s="5" t="s">
        <v>134</v>
      </c>
      <c r="J132" s="13" t="s">
        <v>10</v>
      </c>
      <c r="K132" s="13" t="s">
        <v>1617</v>
      </c>
    </row>
    <row r="133" spans="1:11">
      <c r="A133" s="5" t="s">
        <v>124</v>
      </c>
      <c r="B133" s="5">
        <v>2005</v>
      </c>
      <c r="C133" s="5" t="s">
        <v>119</v>
      </c>
      <c r="D133" s="6" t="s">
        <v>85</v>
      </c>
      <c r="E133" s="1">
        <v>1870</v>
      </c>
      <c r="F133" s="8" t="s">
        <v>121</v>
      </c>
      <c r="G133" s="53">
        <f>4</f>
        <v>4</v>
      </c>
      <c r="H133" s="5" t="s">
        <v>1712</v>
      </c>
      <c r="I133" s="5" t="s">
        <v>120</v>
      </c>
      <c r="J133" s="5" t="s">
        <v>10</v>
      </c>
      <c r="K133" s="13" t="s">
        <v>1341</v>
      </c>
    </row>
    <row r="134" spans="1:11">
      <c r="A134" s="5" t="s">
        <v>546</v>
      </c>
      <c r="B134" s="5">
        <v>2001</v>
      </c>
      <c r="C134" s="5" t="s">
        <v>999</v>
      </c>
      <c r="D134" s="6" t="s">
        <v>88</v>
      </c>
      <c r="E134" s="1">
        <v>60</v>
      </c>
      <c r="F134" s="8" t="s">
        <v>1349</v>
      </c>
      <c r="G134" s="53">
        <f>41/30+64/30</f>
        <v>3.5</v>
      </c>
      <c r="H134" s="5" t="s">
        <v>89</v>
      </c>
      <c r="I134" s="5" t="s">
        <v>547</v>
      </c>
      <c r="J134" s="13" t="s">
        <v>10</v>
      </c>
      <c r="K134" s="13" t="s">
        <v>1617</v>
      </c>
    </row>
    <row r="135" spans="1:11">
      <c r="A135" s="5" t="s">
        <v>1147</v>
      </c>
      <c r="B135" s="5">
        <v>2012</v>
      </c>
      <c r="C135" s="5" t="s">
        <v>314</v>
      </c>
      <c r="D135" s="6" t="s">
        <v>85</v>
      </c>
      <c r="E135" s="1">
        <v>74</v>
      </c>
      <c r="F135" s="8" t="s">
        <v>1054</v>
      </c>
      <c r="G135" s="53">
        <v>12</v>
      </c>
      <c r="H135" s="5" t="s">
        <v>1713</v>
      </c>
      <c r="I135" s="5" t="s">
        <v>315</v>
      </c>
      <c r="J135" s="13" t="s">
        <v>10</v>
      </c>
      <c r="K135" s="13" t="s">
        <v>1342</v>
      </c>
    </row>
    <row r="136" spans="1:11">
      <c r="A136" s="13" t="s">
        <v>74</v>
      </c>
      <c r="B136" s="13">
        <v>2016</v>
      </c>
      <c r="C136" s="13" t="s">
        <v>506</v>
      </c>
      <c r="D136" s="17" t="s">
        <v>85</v>
      </c>
      <c r="E136" s="1">
        <v>24</v>
      </c>
      <c r="F136" s="3" t="s">
        <v>170</v>
      </c>
      <c r="G136" s="58">
        <v>6</v>
      </c>
      <c r="H136" s="13" t="s">
        <v>1714</v>
      </c>
      <c r="I136" s="13" t="s">
        <v>147</v>
      </c>
      <c r="J136" s="13" t="s">
        <v>10</v>
      </c>
      <c r="K136" s="7" t="s">
        <v>1616</v>
      </c>
    </row>
    <row r="137" spans="1:11">
      <c r="A137" s="5" t="s">
        <v>74</v>
      </c>
      <c r="B137" s="5">
        <v>2014</v>
      </c>
      <c r="C137" s="5" t="s">
        <v>1356</v>
      </c>
      <c r="D137" s="6" t="s">
        <v>85</v>
      </c>
      <c r="E137" s="1">
        <v>180</v>
      </c>
      <c r="F137" s="8" t="s">
        <v>429</v>
      </c>
      <c r="G137" s="53">
        <v>6</v>
      </c>
      <c r="H137" s="5" t="s">
        <v>1715</v>
      </c>
      <c r="I137" s="5" t="s">
        <v>780</v>
      </c>
      <c r="J137" s="5" t="s">
        <v>10</v>
      </c>
      <c r="K137" s="7" t="s">
        <v>1616</v>
      </c>
    </row>
    <row r="138" spans="1:11">
      <c r="A138" s="5" t="s">
        <v>361</v>
      </c>
      <c r="B138" s="5">
        <v>2013</v>
      </c>
      <c r="C138" s="5" t="s">
        <v>1000</v>
      </c>
      <c r="D138" s="6" t="s">
        <v>85</v>
      </c>
      <c r="E138" s="1">
        <v>241</v>
      </c>
      <c r="F138" s="8" t="s">
        <v>348</v>
      </c>
      <c r="G138" s="53">
        <f>57+36</f>
        <v>93</v>
      </c>
      <c r="H138" s="5" t="s">
        <v>1716</v>
      </c>
      <c r="I138" s="5" t="s">
        <v>362</v>
      </c>
      <c r="J138" s="5" t="s">
        <v>10</v>
      </c>
      <c r="K138" s="7" t="s">
        <v>1616</v>
      </c>
    </row>
    <row r="139" spans="1:11">
      <c r="A139" s="5" t="s">
        <v>508</v>
      </c>
      <c r="B139" s="5">
        <v>2016</v>
      </c>
      <c r="C139" s="5" t="s">
        <v>507</v>
      </c>
      <c r="D139" s="6" t="s">
        <v>85</v>
      </c>
      <c r="E139" s="1">
        <v>487</v>
      </c>
      <c r="F139" s="8" t="s">
        <v>1222</v>
      </c>
      <c r="G139" s="53">
        <v>49</v>
      </c>
      <c r="H139" s="5" t="s">
        <v>1717</v>
      </c>
      <c r="I139" s="5" t="s">
        <v>797</v>
      </c>
      <c r="J139" s="13" t="s">
        <v>10</v>
      </c>
      <c r="K139" s="13" t="s">
        <v>1342</v>
      </c>
    </row>
    <row r="140" spans="1:11">
      <c r="A140" s="5" t="s">
        <v>1149</v>
      </c>
      <c r="B140" s="5">
        <v>2014</v>
      </c>
      <c r="C140" s="5" t="s">
        <v>1001</v>
      </c>
      <c r="D140" s="6" t="s">
        <v>85</v>
      </c>
      <c r="E140" s="1">
        <v>59</v>
      </c>
      <c r="F140" s="8" t="s">
        <v>402</v>
      </c>
      <c r="G140" s="53">
        <v>12</v>
      </c>
      <c r="H140" s="5" t="s">
        <v>1718</v>
      </c>
      <c r="I140" s="5" t="s">
        <v>780</v>
      </c>
      <c r="J140" s="13" t="s">
        <v>10</v>
      </c>
      <c r="K140" s="7" t="s">
        <v>1616</v>
      </c>
    </row>
    <row r="141" spans="1:11">
      <c r="A141" s="5" t="s">
        <v>269</v>
      </c>
      <c r="B141" s="5">
        <v>2011</v>
      </c>
      <c r="C141" s="5" t="s">
        <v>268</v>
      </c>
      <c r="D141" s="6" t="s">
        <v>85</v>
      </c>
      <c r="E141" s="1">
        <v>280</v>
      </c>
      <c r="F141" s="8" t="s">
        <v>270</v>
      </c>
      <c r="G141" s="53">
        <f>5*12</f>
        <v>60</v>
      </c>
      <c r="H141" s="5" t="s">
        <v>589</v>
      </c>
      <c r="I141" s="5" t="s">
        <v>316</v>
      </c>
      <c r="J141" s="5" t="s">
        <v>10</v>
      </c>
      <c r="K141" s="7" t="s">
        <v>1616</v>
      </c>
    </row>
    <row r="142" spans="1:11">
      <c r="A142" s="5" t="s">
        <v>250</v>
      </c>
      <c r="B142" s="5">
        <v>2010</v>
      </c>
      <c r="C142" s="5" t="s">
        <v>249</v>
      </c>
      <c r="D142" s="6" t="s">
        <v>85</v>
      </c>
      <c r="E142" s="7">
        <v>446</v>
      </c>
      <c r="F142" s="8" t="s">
        <v>171</v>
      </c>
      <c r="G142" s="53">
        <v>3</v>
      </c>
      <c r="H142" s="5" t="s">
        <v>1719</v>
      </c>
      <c r="I142" s="5" t="s">
        <v>1330</v>
      </c>
      <c r="J142" s="13" t="s">
        <v>10</v>
      </c>
      <c r="K142" s="7" t="s">
        <v>1616</v>
      </c>
    </row>
    <row r="143" spans="1:11">
      <c r="A143" s="5" t="s">
        <v>466</v>
      </c>
      <c r="B143" s="5">
        <v>2015</v>
      </c>
      <c r="C143" s="5" t="s">
        <v>465</v>
      </c>
      <c r="D143" s="6" t="s">
        <v>85</v>
      </c>
      <c r="E143" s="1">
        <v>248</v>
      </c>
      <c r="F143" s="8" t="s">
        <v>210</v>
      </c>
      <c r="G143" s="53">
        <f>7*12</f>
        <v>84</v>
      </c>
      <c r="H143" s="5" t="s">
        <v>161</v>
      </c>
      <c r="I143" s="5" t="s">
        <v>1226</v>
      </c>
      <c r="J143" s="13" t="s">
        <v>9</v>
      </c>
      <c r="K143" s="13" t="s">
        <v>1804</v>
      </c>
    </row>
    <row r="144" spans="1:11">
      <c r="A144" s="5" t="s">
        <v>568</v>
      </c>
      <c r="B144" s="5">
        <v>2006</v>
      </c>
      <c r="C144" s="5" t="s">
        <v>1212</v>
      </c>
      <c r="D144" s="6" t="s">
        <v>85</v>
      </c>
      <c r="E144" s="1">
        <v>315</v>
      </c>
      <c r="F144" s="8" t="s">
        <v>171</v>
      </c>
      <c r="G144" s="53">
        <v>3</v>
      </c>
      <c r="H144" s="5" t="s">
        <v>1271</v>
      </c>
      <c r="I144" s="5" t="s">
        <v>797</v>
      </c>
      <c r="J144" s="13" t="s">
        <v>9</v>
      </c>
      <c r="K144" s="13" t="s">
        <v>1804</v>
      </c>
    </row>
    <row r="145" spans="1:11">
      <c r="A145" s="5" t="s">
        <v>405</v>
      </c>
      <c r="B145" s="5">
        <v>2014</v>
      </c>
      <c r="C145" s="5" t="s">
        <v>1002</v>
      </c>
      <c r="D145" s="6" t="s">
        <v>85</v>
      </c>
      <c r="E145" s="1">
        <v>133</v>
      </c>
      <c r="F145" s="8" t="s">
        <v>406</v>
      </c>
      <c r="G145" s="53">
        <v>24</v>
      </c>
      <c r="H145" s="5" t="s">
        <v>1720</v>
      </c>
      <c r="I145" s="5" t="s">
        <v>147</v>
      </c>
      <c r="J145" s="5" t="s">
        <v>10</v>
      </c>
      <c r="K145" s="7" t="s">
        <v>1616</v>
      </c>
    </row>
    <row r="146" spans="1:11">
      <c r="A146" s="5" t="s">
        <v>877</v>
      </c>
      <c r="B146" s="5">
        <v>2001</v>
      </c>
      <c r="C146" s="5" t="s">
        <v>1003</v>
      </c>
      <c r="D146" s="6" t="s">
        <v>85</v>
      </c>
      <c r="E146" s="1">
        <v>286</v>
      </c>
      <c r="F146" s="8" t="s">
        <v>210</v>
      </c>
      <c r="G146" s="53">
        <v>15</v>
      </c>
      <c r="H146" s="5" t="s">
        <v>589</v>
      </c>
      <c r="I146" s="5" t="s">
        <v>899</v>
      </c>
      <c r="J146" s="5" t="s">
        <v>10</v>
      </c>
      <c r="K146" s="7" t="s">
        <v>1616</v>
      </c>
    </row>
    <row r="147" spans="1:11">
      <c r="A147" s="5" t="s">
        <v>910</v>
      </c>
      <c r="B147" s="5">
        <v>2007</v>
      </c>
      <c r="C147" s="5" t="s">
        <v>104</v>
      </c>
      <c r="D147" s="6" t="s">
        <v>85</v>
      </c>
      <c r="E147" s="1">
        <v>155</v>
      </c>
      <c r="F147" s="8" t="s">
        <v>1398</v>
      </c>
      <c r="G147" s="53">
        <v>6</v>
      </c>
      <c r="H147" s="5" t="s">
        <v>1660</v>
      </c>
      <c r="I147" s="5" t="s">
        <v>1004</v>
      </c>
      <c r="J147" s="13" t="s">
        <v>10</v>
      </c>
      <c r="K147" s="13" t="s">
        <v>1617</v>
      </c>
    </row>
    <row r="148" spans="1:11">
      <c r="A148" s="5" t="s">
        <v>526</v>
      </c>
      <c r="B148" s="5">
        <v>2017</v>
      </c>
      <c r="C148" s="5" t="s">
        <v>1005</v>
      </c>
      <c r="D148" s="6" t="s">
        <v>88</v>
      </c>
      <c r="E148" s="1">
        <v>9</v>
      </c>
      <c r="F148" s="8" t="s">
        <v>171</v>
      </c>
      <c r="G148" s="53">
        <v>8</v>
      </c>
      <c r="H148" s="5" t="s">
        <v>1721</v>
      </c>
      <c r="I148" s="5" t="s">
        <v>527</v>
      </c>
      <c r="J148" s="5" t="s">
        <v>10</v>
      </c>
      <c r="K148" s="7" t="s">
        <v>1616</v>
      </c>
    </row>
    <row r="149" spans="1:11">
      <c r="A149" s="5" t="s">
        <v>364</v>
      </c>
      <c r="B149" s="5">
        <v>2013</v>
      </c>
      <c r="C149" s="5" t="s">
        <v>1006</v>
      </c>
      <c r="D149" s="6" t="s">
        <v>88</v>
      </c>
      <c r="E149" s="1">
        <v>43</v>
      </c>
      <c r="F149" s="8" t="s">
        <v>366</v>
      </c>
      <c r="G149" s="53">
        <v>15</v>
      </c>
      <c r="H149" s="5" t="s">
        <v>1722</v>
      </c>
      <c r="I149" s="5" t="s">
        <v>365</v>
      </c>
      <c r="J149" s="13" t="s">
        <v>10</v>
      </c>
      <c r="K149" s="13" t="s">
        <v>1617</v>
      </c>
    </row>
    <row r="150" spans="1:11">
      <c r="A150" s="5" t="s">
        <v>581</v>
      </c>
      <c r="B150" s="5">
        <v>2007</v>
      </c>
      <c r="C150" s="5" t="s">
        <v>29</v>
      </c>
      <c r="D150" s="6" t="s">
        <v>88</v>
      </c>
      <c r="E150" s="1">
        <v>80</v>
      </c>
      <c r="F150" s="8" t="s">
        <v>778</v>
      </c>
      <c r="G150" s="53">
        <v>12</v>
      </c>
      <c r="H150" s="5" t="s">
        <v>1723</v>
      </c>
      <c r="I150" s="5" t="s">
        <v>28</v>
      </c>
      <c r="J150" s="13" t="s">
        <v>10</v>
      </c>
      <c r="K150" s="13" t="s">
        <v>1617</v>
      </c>
    </row>
    <row r="151" spans="1:11">
      <c r="A151" s="5" t="s">
        <v>469</v>
      </c>
      <c r="B151" s="5">
        <v>2015</v>
      </c>
      <c r="C151" s="5" t="s">
        <v>1007</v>
      </c>
      <c r="D151" s="6" t="s">
        <v>85</v>
      </c>
      <c r="E151" s="1">
        <v>80</v>
      </c>
      <c r="F151" s="8" t="s">
        <v>471</v>
      </c>
      <c r="G151" s="53">
        <f>5.8/4+3</f>
        <v>4.45</v>
      </c>
      <c r="H151" s="5" t="s">
        <v>1724</v>
      </c>
      <c r="I151" s="5" t="s">
        <v>470</v>
      </c>
      <c r="J151" s="13" t="s">
        <v>10</v>
      </c>
      <c r="K151" s="7" t="s">
        <v>1616</v>
      </c>
    </row>
    <row r="152" spans="1:11">
      <c r="A152" s="13" t="s">
        <v>626</v>
      </c>
      <c r="B152" s="13">
        <v>2010</v>
      </c>
      <c r="C152" s="13" t="s">
        <v>625</v>
      </c>
      <c r="D152" s="17" t="s">
        <v>85</v>
      </c>
      <c r="E152" s="1">
        <v>55</v>
      </c>
      <c r="F152" s="3" t="s">
        <v>171</v>
      </c>
      <c r="G152" s="58">
        <v>1</v>
      </c>
      <c r="H152" s="13" t="s">
        <v>1725</v>
      </c>
      <c r="I152" s="13" t="s">
        <v>147</v>
      </c>
      <c r="J152" s="13" t="s">
        <v>10</v>
      </c>
      <c r="K152" s="13" t="s">
        <v>1341</v>
      </c>
    </row>
    <row r="153" spans="1:11">
      <c r="A153" s="5" t="s">
        <v>192</v>
      </c>
      <c r="B153" s="5">
        <v>2008.2</v>
      </c>
      <c r="C153" s="5" t="s">
        <v>191</v>
      </c>
      <c r="D153" s="6" t="s">
        <v>88</v>
      </c>
      <c r="E153" s="1">
        <v>116</v>
      </c>
      <c r="F153" s="8" t="s">
        <v>358</v>
      </c>
      <c r="G153" s="53">
        <f>2+25/30</f>
        <v>2.8333333333333335</v>
      </c>
      <c r="H153" s="5" t="s">
        <v>1726</v>
      </c>
      <c r="I153" s="5" t="s">
        <v>195</v>
      </c>
      <c r="J153" s="5" t="s">
        <v>10</v>
      </c>
      <c r="K153" s="7" t="s">
        <v>1616</v>
      </c>
    </row>
    <row r="154" spans="1:11">
      <c r="A154" s="5" t="s">
        <v>192</v>
      </c>
      <c r="B154" s="5">
        <v>2008.1</v>
      </c>
      <c r="C154" s="5" t="s">
        <v>193</v>
      </c>
      <c r="D154" s="6" t="s">
        <v>88</v>
      </c>
      <c r="E154" s="1">
        <v>30</v>
      </c>
      <c r="F154" s="8" t="s">
        <v>352</v>
      </c>
      <c r="G154" s="53">
        <f>2+25/30</f>
        <v>2.8333333333333335</v>
      </c>
      <c r="H154" s="5" t="s">
        <v>1727</v>
      </c>
      <c r="I154" s="5" t="s">
        <v>194</v>
      </c>
      <c r="J154" s="5" t="s">
        <v>10</v>
      </c>
      <c r="K154" s="7" t="s">
        <v>1616</v>
      </c>
    </row>
    <row r="155" spans="1:11">
      <c r="A155" s="13" t="s">
        <v>367</v>
      </c>
      <c r="B155" s="13">
        <v>2013</v>
      </c>
      <c r="C155" s="13" t="s">
        <v>1008</v>
      </c>
      <c r="D155" s="17" t="s">
        <v>85</v>
      </c>
      <c r="E155" s="1">
        <v>125</v>
      </c>
      <c r="F155" s="3" t="s">
        <v>368</v>
      </c>
      <c r="G155" s="58">
        <v>3</v>
      </c>
      <c r="H155" s="13" t="s">
        <v>1728</v>
      </c>
      <c r="I155" s="13" t="s">
        <v>1009</v>
      </c>
      <c r="J155" s="5" t="s">
        <v>10</v>
      </c>
      <c r="K155" s="7" t="s">
        <v>1616</v>
      </c>
    </row>
    <row r="156" spans="1:11">
      <c r="A156" s="5" t="s">
        <v>319</v>
      </c>
      <c r="B156" s="5">
        <v>2012</v>
      </c>
      <c r="C156" s="5" t="s">
        <v>1010</v>
      </c>
      <c r="D156" s="6" t="s">
        <v>85</v>
      </c>
      <c r="E156" s="1">
        <v>109</v>
      </c>
      <c r="F156" s="8" t="s">
        <v>320</v>
      </c>
      <c r="G156" s="53">
        <v>12</v>
      </c>
      <c r="H156" s="5" t="s">
        <v>1729</v>
      </c>
      <c r="I156" s="5" t="s">
        <v>321</v>
      </c>
      <c r="J156" s="13" t="s">
        <v>10</v>
      </c>
      <c r="K156" s="13" t="s">
        <v>1342</v>
      </c>
    </row>
    <row r="157" spans="1:11">
      <c r="A157" s="5" t="s">
        <v>144</v>
      </c>
      <c r="B157" s="5">
        <v>2005</v>
      </c>
      <c r="C157" s="5" t="s">
        <v>143</v>
      </c>
      <c r="D157" s="6" t="s">
        <v>85</v>
      </c>
      <c r="E157" s="1">
        <v>51</v>
      </c>
      <c r="F157" s="8" t="s">
        <v>354</v>
      </c>
      <c r="G157" s="53">
        <v>3</v>
      </c>
      <c r="H157" s="5" t="s">
        <v>1730</v>
      </c>
      <c r="I157" s="5" t="s">
        <v>145</v>
      </c>
      <c r="J157" s="5" t="s">
        <v>10</v>
      </c>
      <c r="K157" s="7" t="s">
        <v>1616</v>
      </c>
    </row>
    <row r="158" spans="1:11">
      <c r="A158" s="5" t="s">
        <v>1264</v>
      </c>
      <c r="B158" s="5">
        <v>2010</v>
      </c>
      <c r="C158" s="5" t="s">
        <v>50</v>
      </c>
      <c r="D158" s="6" t="s">
        <v>88</v>
      </c>
      <c r="E158" s="1">
        <v>11</v>
      </c>
      <c r="F158" s="8" t="s">
        <v>783</v>
      </c>
      <c r="G158" s="53">
        <f>4.4*12+6</f>
        <v>58.800000000000004</v>
      </c>
      <c r="H158" s="5" t="s">
        <v>1731</v>
      </c>
      <c r="I158" s="5" t="s">
        <v>784</v>
      </c>
      <c r="J158" s="5" t="s">
        <v>10</v>
      </c>
      <c r="K158" s="7" t="s">
        <v>1616</v>
      </c>
    </row>
    <row r="159" spans="1:11">
      <c r="A159" s="5" t="s">
        <v>932</v>
      </c>
      <c r="B159" s="5">
        <v>2005</v>
      </c>
      <c r="C159" s="5" t="s">
        <v>16</v>
      </c>
      <c r="D159" s="6" t="s">
        <v>85</v>
      </c>
      <c r="E159" s="1">
        <v>189</v>
      </c>
      <c r="F159" s="8" t="s">
        <v>220</v>
      </c>
      <c r="G159" s="53">
        <v>24</v>
      </c>
      <c r="H159" s="5" t="s">
        <v>1732</v>
      </c>
      <c r="I159" s="5" t="s">
        <v>14</v>
      </c>
      <c r="J159" s="5" t="s">
        <v>10</v>
      </c>
      <c r="K159" s="7" t="s">
        <v>1616</v>
      </c>
    </row>
    <row r="160" spans="1:11">
      <c r="A160" s="5" t="s">
        <v>510</v>
      </c>
      <c r="B160" s="5">
        <v>2016</v>
      </c>
      <c r="C160" s="5" t="s">
        <v>1011</v>
      </c>
      <c r="D160" s="6" t="s">
        <v>85</v>
      </c>
      <c r="E160" s="1">
        <v>108</v>
      </c>
      <c r="F160" s="8" t="s">
        <v>509</v>
      </c>
      <c r="G160" s="53">
        <v>6</v>
      </c>
      <c r="H160" s="5" t="s">
        <v>1712</v>
      </c>
      <c r="I160" s="5" t="s">
        <v>511</v>
      </c>
      <c r="J160" s="13" t="s">
        <v>10</v>
      </c>
      <c r="K160" s="13" t="s">
        <v>1617</v>
      </c>
    </row>
    <row r="161" spans="1:11" s="7" customFormat="1">
      <c r="A161" s="7" t="s">
        <v>1395</v>
      </c>
      <c r="B161" s="5">
        <v>2011</v>
      </c>
      <c r="C161" s="7" t="s">
        <v>271</v>
      </c>
      <c r="D161" s="8" t="s">
        <v>85</v>
      </c>
      <c r="E161" s="7">
        <v>30</v>
      </c>
      <c r="F161" s="8" t="s">
        <v>272</v>
      </c>
      <c r="G161" s="53">
        <f>34.7/4</f>
        <v>8.6750000000000007</v>
      </c>
      <c r="H161" s="7" t="s">
        <v>1733</v>
      </c>
      <c r="I161" s="7" t="s">
        <v>1392</v>
      </c>
      <c r="J161" s="5" t="s">
        <v>10</v>
      </c>
      <c r="K161" s="5" t="s">
        <v>1616</v>
      </c>
    </row>
    <row r="162" spans="1:11">
      <c r="A162" s="5" t="s">
        <v>883</v>
      </c>
      <c r="B162" s="5">
        <v>2003</v>
      </c>
      <c r="C162" s="5" t="s">
        <v>1012</v>
      </c>
      <c r="D162" s="6" t="s">
        <v>85</v>
      </c>
      <c r="E162" s="1">
        <v>209</v>
      </c>
      <c r="F162" s="8" t="s">
        <v>399</v>
      </c>
      <c r="G162" s="53">
        <v>3</v>
      </c>
      <c r="H162" s="5" t="s">
        <v>1734</v>
      </c>
      <c r="I162" s="5" t="s">
        <v>780</v>
      </c>
      <c r="J162" s="13" t="s">
        <v>10</v>
      </c>
      <c r="K162" s="7" t="s">
        <v>1616</v>
      </c>
    </row>
    <row r="163" spans="1:11">
      <c r="A163" s="5" t="s">
        <v>475</v>
      </c>
      <c r="B163" s="5">
        <v>2015</v>
      </c>
      <c r="C163" s="5" t="s">
        <v>474</v>
      </c>
      <c r="D163" s="6" t="s">
        <v>88</v>
      </c>
      <c r="E163" s="1">
        <v>18</v>
      </c>
      <c r="F163" s="8" t="s">
        <v>171</v>
      </c>
      <c r="G163" s="53">
        <f>51/30</f>
        <v>1.7</v>
      </c>
      <c r="H163" s="5" t="s">
        <v>1735</v>
      </c>
      <c r="I163" s="5" t="s">
        <v>1161</v>
      </c>
      <c r="J163" s="5" t="s">
        <v>9</v>
      </c>
      <c r="K163" s="13" t="s">
        <v>1804</v>
      </c>
    </row>
    <row r="164" spans="1:11">
      <c r="A164" s="5" t="s">
        <v>1256</v>
      </c>
      <c r="B164" s="5">
        <v>2011</v>
      </c>
      <c r="C164" s="5" t="s">
        <v>273</v>
      </c>
      <c r="D164" s="6" t="s">
        <v>85</v>
      </c>
      <c r="E164" s="1">
        <v>31</v>
      </c>
      <c r="F164" s="8" t="s">
        <v>355</v>
      </c>
      <c r="G164" s="53">
        <v>6</v>
      </c>
      <c r="H164" s="5" t="s">
        <v>445</v>
      </c>
      <c r="I164" s="5" t="s">
        <v>1233</v>
      </c>
      <c r="J164" s="13" t="s">
        <v>10</v>
      </c>
      <c r="K164" s="13" t="s">
        <v>1342</v>
      </c>
    </row>
    <row r="165" spans="1:11">
      <c r="A165" s="5" t="s">
        <v>513</v>
      </c>
      <c r="B165" s="5">
        <v>2016</v>
      </c>
      <c r="C165" s="5" t="s">
        <v>512</v>
      </c>
      <c r="D165" s="6" t="s">
        <v>88</v>
      </c>
      <c r="E165" s="1">
        <v>39</v>
      </c>
      <c r="F165" s="8" t="s">
        <v>171</v>
      </c>
      <c r="G165" s="53">
        <f>3.7*12+3</f>
        <v>47.400000000000006</v>
      </c>
      <c r="H165" s="5" t="s">
        <v>1736</v>
      </c>
      <c r="I165" s="5" t="s">
        <v>1013</v>
      </c>
      <c r="J165" s="13" t="s">
        <v>10</v>
      </c>
      <c r="K165" s="7" t="s">
        <v>1616</v>
      </c>
    </row>
    <row r="166" spans="1:11">
      <c r="A166" s="5" t="s">
        <v>216</v>
      </c>
      <c r="B166" s="5">
        <v>2009</v>
      </c>
      <c r="C166" s="5" t="s">
        <v>215</v>
      </c>
      <c r="D166" s="6" t="s">
        <v>85</v>
      </c>
      <c r="E166" s="1">
        <v>198</v>
      </c>
      <c r="F166" s="8" t="s">
        <v>313</v>
      </c>
      <c r="G166" s="53">
        <f>4.5+12*3</f>
        <v>40.5</v>
      </c>
      <c r="H166" s="5" t="s">
        <v>1737</v>
      </c>
      <c r="I166" s="5" t="s">
        <v>217</v>
      </c>
      <c r="J166" s="13" t="s">
        <v>10</v>
      </c>
      <c r="K166" s="7" t="s">
        <v>1341</v>
      </c>
    </row>
    <row r="167" spans="1:11" s="7" customFormat="1">
      <c r="A167" s="13" t="s">
        <v>846</v>
      </c>
      <c r="B167" s="13">
        <v>2004</v>
      </c>
      <c r="C167" s="13" t="s">
        <v>1014</v>
      </c>
      <c r="D167" s="17" t="s">
        <v>85</v>
      </c>
      <c r="E167" s="7">
        <v>8</v>
      </c>
      <c r="F167" s="3" t="s">
        <v>1390</v>
      </c>
      <c r="G167" s="53">
        <f>74/30</f>
        <v>2.4666666666666668</v>
      </c>
      <c r="H167" s="13" t="s">
        <v>1738</v>
      </c>
      <c r="I167" s="7" t="s">
        <v>780</v>
      </c>
      <c r="J167" s="7" t="s">
        <v>10</v>
      </c>
      <c r="K167" s="7" t="s">
        <v>1616</v>
      </c>
    </row>
    <row r="168" spans="1:11">
      <c r="A168" s="5" t="s">
        <v>1150</v>
      </c>
      <c r="B168" s="5">
        <v>2010</v>
      </c>
      <c r="C168" s="5" t="s">
        <v>51</v>
      </c>
      <c r="D168" s="6" t="s">
        <v>85</v>
      </c>
      <c r="E168" s="1">
        <v>53</v>
      </c>
      <c r="F168" s="8" t="s">
        <v>785</v>
      </c>
      <c r="G168" s="53">
        <v>6</v>
      </c>
      <c r="H168" s="5" t="s">
        <v>1739</v>
      </c>
      <c r="I168" s="5" t="s">
        <v>1015</v>
      </c>
      <c r="J168" s="13" t="s">
        <v>10</v>
      </c>
      <c r="K168" s="7" t="s">
        <v>1616</v>
      </c>
    </row>
    <row r="169" spans="1:11">
      <c r="A169" s="5" t="s">
        <v>17</v>
      </c>
      <c r="B169" s="5">
        <v>2007</v>
      </c>
      <c r="C169" s="5" t="s">
        <v>20</v>
      </c>
      <c r="D169" s="6" t="s">
        <v>85</v>
      </c>
      <c r="E169" s="1">
        <v>141</v>
      </c>
      <c r="F169" s="8" t="s">
        <v>171</v>
      </c>
      <c r="G169" s="53">
        <v>6</v>
      </c>
      <c r="H169" s="5" t="s">
        <v>18</v>
      </c>
      <c r="I169" s="5" t="s">
        <v>19</v>
      </c>
      <c r="J169" s="13" t="s">
        <v>10</v>
      </c>
      <c r="K169" s="13" t="s">
        <v>1342</v>
      </c>
    </row>
    <row r="170" spans="1:11">
      <c r="A170" s="7" t="s">
        <v>17</v>
      </c>
      <c r="B170" s="27">
        <v>2006</v>
      </c>
      <c r="C170" s="7" t="s">
        <v>137</v>
      </c>
      <c r="D170" s="8" t="s">
        <v>85</v>
      </c>
      <c r="E170" s="7">
        <v>178</v>
      </c>
      <c r="F170" s="8" t="s">
        <v>171</v>
      </c>
      <c r="G170" s="53">
        <f>7/30+34.4/30</f>
        <v>1.3800000000000001</v>
      </c>
      <c r="H170" s="7" t="s">
        <v>18</v>
      </c>
      <c r="I170" s="7" t="s">
        <v>1187</v>
      </c>
      <c r="J170" s="7" t="s">
        <v>9</v>
      </c>
      <c r="K170" s="7" t="s">
        <v>1804</v>
      </c>
    </row>
    <row r="171" spans="1:11">
      <c r="A171" s="5" t="s">
        <v>528</v>
      </c>
      <c r="B171" s="5">
        <v>2017</v>
      </c>
      <c r="C171" s="5" t="s">
        <v>1016</v>
      </c>
      <c r="D171" s="6" t="s">
        <v>85</v>
      </c>
      <c r="E171" s="1">
        <v>35</v>
      </c>
      <c r="F171" s="8" t="s">
        <v>210</v>
      </c>
      <c r="G171" s="53">
        <f>99/30</f>
        <v>3.3</v>
      </c>
      <c r="H171" s="5" t="s">
        <v>1740</v>
      </c>
      <c r="I171" s="5" t="s">
        <v>529</v>
      </c>
      <c r="J171" s="5" t="s">
        <v>10</v>
      </c>
      <c r="K171" s="7" t="s">
        <v>1616</v>
      </c>
    </row>
    <row r="172" spans="1:11">
      <c r="A172" s="5" t="s">
        <v>21</v>
      </c>
      <c r="B172" s="5">
        <v>2007</v>
      </c>
      <c r="C172" s="5" t="s">
        <v>1017</v>
      </c>
      <c r="D172" s="6" t="s">
        <v>85</v>
      </c>
      <c r="E172" s="1">
        <v>108</v>
      </c>
      <c r="F172" s="8" t="s">
        <v>1362</v>
      </c>
      <c r="G172" s="53">
        <v>6</v>
      </c>
      <c r="H172" s="5" t="s">
        <v>1741</v>
      </c>
      <c r="I172" s="5" t="s">
        <v>22</v>
      </c>
      <c r="J172" s="13" t="s">
        <v>9</v>
      </c>
      <c r="K172" s="13" t="s">
        <v>1804</v>
      </c>
    </row>
    <row r="173" spans="1:11">
      <c r="A173" s="5" t="s">
        <v>125</v>
      </c>
      <c r="B173" s="5">
        <v>2007</v>
      </c>
      <c r="C173" s="5" t="s">
        <v>1018</v>
      </c>
      <c r="D173" s="6" t="s">
        <v>85</v>
      </c>
      <c r="E173" s="1">
        <v>327</v>
      </c>
      <c r="F173" s="8" t="s">
        <v>126</v>
      </c>
      <c r="G173" s="53">
        <v>24</v>
      </c>
      <c r="H173" s="5" t="s">
        <v>1742</v>
      </c>
      <c r="I173" s="5" t="s">
        <v>1019</v>
      </c>
      <c r="J173" s="5" t="s">
        <v>10</v>
      </c>
      <c r="K173" s="7" t="s">
        <v>1616</v>
      </c>
    </row>
    <row r="174" spans="1:11">
      <c r="A174" s="5" t="s">
        <v>627</v>
      </c>
      <c r="B174" s="5">
        <v>2010</v>
      </c>
      <c r="C174" s="5" t="s">
        <v>1020</v>
      </c>
      <c r="D174" s="6" t="s">
        <v>88</v>
      </c>
      <c r="E174" s="1">
        <v>116</v>
      </c>
      <c r="F174" s="8" t="s">
        <v>349</v>
      </c>
      <c r="G174" s="53">
        <f>98.3/30+1.5</f>
        <v>4.7766666666666664</v>
      </c>
      <c r="H174" s="5" t="s">
        <v>1743</v>
      </c>
      <c r="I174" s="5" t="s">
        <v>147</v>
      </c>
      <c r="J174" s="5" t="s">
        <v>10</v>
      </c>
      <c r="K174" s="7" t="s">
        <v>1616</v>
      </c>
    </row>
    <row r="175" spans="1:11">
      <c r="A175" s="5" t="s">
        <v>569</v>
      </c>
      <c r="B175" s="5">
        <v>2006</v>
      </c>
      <c r="C175" s="5" t="s">
        <v>1021</v>
      </c>
      <c r="D175" s="6" t="s">
        <v>88</v>
      </c>
      <c r="E175" s="1">
        <v>93</v>
      </c>
      <c r="F175" s="8" t="s">
        <v>570</v>
      </c>
      <c r="G175" s="53">
        <v>3</v>
      </c>
      <c r="H175" s="5" t="s">
        <v>1744</v>
      </c>
      <c r="I175" s="5" t="s">
        <v>571</v>
      </c>
      <c r="J175" s="13" t="s">
        <v>10</v>
      </c>
      <c r="K175" s="7" t="s">
        <v>1616</v>
      </c>
    </row>
    <row r="176" spans="1:11">
      <c r="A176" s="5" t="s">
        <v>695</v>
      </c>
      <c r="B176" s="5">
        <v>2013</v>
      </c>
      <c r="C176" s="5" t="s">
        <v>1022</v>
      </c>
      <c r="D176" s="6" t="s">
        <v>85</v>
      </c>
      <c r="E176" s="1">
        <v>104</v>
      </c>
      <c r="F176" s="3" t="s">
        <v>786</v>
      </c>
      <c r="G176" s="53">
        <f>83.14/30</f>
        <v>2.7713333333333332</v>
      </c>
      <c r="H176" s="5" t="s">
        <v>1745</v>
      </c>
      <c r="I176" s="5" t="s">
        <v>1023</v>
      </c>
      <c r="J176" s="13" t="s">
        <v>10</v>
      </c>
      <c r="K176" s="7" t="s">
        <v>1616</v>
      </c>
    </row>
    <row r="177" spans="1:11">
      <c r="A177" s="5" t="s">
        <v>730</v>
      </c>
      <c r="B177" s="5">
        <v>2015</v>
      </c>
      <c r="C177" s="5" t="s">
        <v>731</v>
      </c>
      <c r="D177" s="6" t="s">
        <v>85</v>
      </c>
      <c r="E177" s="1">
        <v>105</v>
      </c>
      <c r="F177" s="8" t="s">
        <v>210</v>
      </c>
      <c r="G177" s="53">
        <v>1</v>
      </c>
      <c r="H177" s="5" t="s">
        <v>1248</v>
      </c>
      <c r="I177" s="5" t="s">
        <v>797</v>
      </c>
      <c r="J177" s="13" t="s">
        <v>10</v>
      </c>
      <c r="K177" s="13" t="s">
        <v>1342</v>
      </c>
    </row>
    <row r="178" spans="1:11">
      <c r="A178" s="5" t="s">
        <v>572</v>
      </c>
      <c r="B178" s="5">
        <v>2006</v>
      </c>
      <c r="C178" s="5" t="s">
        <v>1024</v>
      </c>
      <c r="D178" s="6" t="s">
        <v>88</v>
      </c>
      <c r="E178" s="1">
        <v>50</v>
      </c>
      <c r="F178" s="8" t="s">
        <v>897</v>
      </c>
      <c r="G178" s="53">
        <f>150/30+2</f>
        <v>7</v>
      </c>
      <c r="H178" s="5" t="s">
        <v>161</v>
      </c>
      <c r="I178" s="5" t="s">
        <v>896</v>
      </c>
      <c r="J178" s="13" t="s">
        <v>10</v>
      </c>
      <c r="K178" s="13" t="s">
        <v>1341</v>
      </c>
    </row>
    <row r="179" spans="1:11">
      <c r="A179" s="5" t="s">
        <v>866</v>
      </c>
      <c r="B179" s="5">
        <v>2004</v>
      </c>
      <c r="C179" s="5" t="s">
        <v>1025</v>
      </c>
      <c r="D179" s="6" t="s">
        <v>88</v>
      </c>
      <c r="E179" s="1">
        <v>8</v>
      </c>
      <c r="F179" s="8" t="s">
        <v>898</v>
      </c>
      <c r="G179" s="53">
        <f>13.1+5/4</f>
        <v>14.35</v>
      </c>
      <c r="H179" s="5" t="s">
        <v>1746</v>
      </c>
      <c r="I179" s="5" t="s">
        <v>780</v>
      </c>
      <c r="J179" s="13" t="s">
        <v>10</v>
      </c>
      <c r="K179" s="13" t="s">
        <v>1617</v>
      </c>
    </row>
    <row r="180" spans="1:11">
      <c r="A180" s="5" t="s">
        <v>697</v>
      </c>
      <c r="B180" s="5">
        <v>2013</v>
      </c>
      <c r="C180" s="5" t="s">
        <v>698</v>
      </c>
      <c r="D180" s="6" t="s">
        <v>85</v>
      </c>
      <c r="E180" s="1">
        <v>57</v>
      </c>
      <c r="F180" s="8" t="s">
        <v>171</v>
      </c>
      <c r="G180" s="53">
        <v>1</v>
      </c>
      <c r="H180" s="5" t="s">
        <v>1747</v>
      </c>
      <c r="I180" s="5" t="s">
        <v>1026</v>
      </c>
      <c r="J180" s="5" t="s">
        <v>10</v>
      </c>
      <c r="K180" s="13" t="s">
        <v>1617</v>
      </c>
    </row>
    <row r="181" spans="1:11">
      <c r="A181" s="5" t="s">
        <v>557</v>
      </c>
      <c r="B181" s="5">
        <v>2011</v>
      </c>
      <c r="C181" s="5" t="s">
        <v>654</v>
      </c>
      <c r="D181" s="6" t="s">
        <v>85</v>
      </c>
      <c r="E181" s="1">
        <v>47</v>
      </c>
      <c r="F181" s="8" t="s">
        <v>210</v>
      </c>
      <c r="G181" s="53">
        <v>15</v>
      </c>
      <c r="H181" s="5" t="s">
        <v>1748</v>
      </c>
      <c r="I181" s="5" t="s">
        <v>1215</v>
      </c>
      <c r="J181" s="13" t="s">
        <v>9</v>
      </c>
      <c r="K181" s="13" t="s">
        <v>1804</v>
      </c>
    </row>
    <row r="182" spans="1:11">
      <c r="A182" s="13" t="s">
        <v>557</v>
      </c>
      <c r="B182" s="13">
        <v>2005</v>
      </c>
      <c r="C182" s="13" t="s">
        <v>556</v>
      </c>
      <c r="D182" s="17" t="s">
        <v>88</v>
      </c>
      <c r="E182" s="1">
        <v>180</v>
      </c>
      <c r="F182" s="3" t="s">
        <v>793</v>
      </c>
      <c r="G182" s="58">
        <v>4</v>
      </c>
      <c r="H182" s="13" t="s">
        <v>1749</v>
      </c>
      <c r="I182" s="13" t="s">
        <v>1155</v>
      </c>
      <c r="J182" s="13" t="s">
        <v>10</v>
      </c>
      <c r="K182" s="7" t="s">
        <v>1616</v>
      </c>
    </row>
    <row r="183" spans="1:11">
      <c r="A183" s="5" t="s">
        <v>1265</v>
      </c>
      <c r="B183" s="5">
        <v>2008</v>
      </c>
      <c r="C183" s="5" t="s">
        <v>1027</v>
      </c>
      <c r="D183" s="6" t="s">
        <v>85</v>
      </c>
      <c r="E183" s="1">
        <v>169</v>
      </c>
      <c r="F183" s="8" t="s">
        <v>597</v>
      </c>
      <c r="G183" s="53">
        <v>12</v>
      </c>
      <c r="H183" s="5" t="s">
        <v>1750</v>
      </c>
      <c r="I183" s="5" t="s">
        <v>1028</v>
      </c>
      <c r="J183" s="5" t="s">
        <v>10</v>
      </c>
      <c r="K183" s="7" t="s">
        <v>1616</v>
      </c>
    </row>
    <row r="184" spans="1:11">
      <c r="A184" s="5" t="s">
        <v>583</v>
      </c>
      <c r="B184" s="5">
        <v>2007</v>
      </c>
      <c r="C184" s="5" t="s">
        <v>584</v>
      </c>
      <c r="D184" s="6" t="s">
        <v>85</v>
      </c>
      <c r="E184" s="1">
        <v>28</v>
      </c>
      <c r="F184" s="8" t="s">
        <v>1203</v>
      </c>
      <c r="G184" s="53">
        <v>12</v>
      </c>
      <c r="H184" s="5" t="s">
        <v>1272</v>
      </c>
      <c r="I184" s="5" t="s">
        <v>797</v>
      </c>
      <c r="J184" s="5" t="s">
        <v>9</v>
      </c>
      <c r="K184" s="13" t="s">
        <v>1804</v>
      </c>
    </row>
    <row r="185" spans="1:11">
      <c r="A185" s="5" t="s">
        <v>876</v>
      </c>
      <c r="B185" s="5">
        <v>2002</v>
      </c>
      <c r="C185" s="5" t="s">
        <v>875</v>
      </c>
      <c r="D185" s="6" t="s">
        <v>85</v>
      </c>
      <c r="E185" s="1">
        <v>252</v>
      </c>
      <c r="F185" s="8" t="s">
        <v>313</v>
      </c>
      <c r="G185" s="53">
        <f>12+3</f>
        <v>15</v>
      </c>
      <c r="H185" s="5" t="s">
        <v>1751</v>
      </c>
      <c r="I185" s="5" t="s">
        <v>797</v>
      </c>
      <c r="J185" s="13" t="s">
        <v>10</v>
      </c>
      <c r="K185" s="13" t="s">
        <v>1341</v>
      </c>
    </row>
    <row r="186" spans="1:11">
      <c r="A186" s="7" t="s">
        <v>1194</v>
      </c>
      <c r="B186" s="5">
        <v>2003</v>
      </c>
      <c r="C186" s="7" t="s">
        <v>812</v>
      </c>
      <c r="D186" s="8" t="s">
        <v>85</v>
      </c>
      <c r="E186" s="7">
        <v>1967</v>
      </c>
      <c r="F186" s="8" t="s">
        <v>1360</v>
      </c>
      <c r="G186" s="53">
        <f>91.7/30+19.3/30</f>
        <v>3.7</v>
      </c>
      <c r="H186" s="7" t="s">
        <v>1712</v>
      </c>
      <c r="I186" s="7" t="s">
        <v>1361</v>
      </c>
      <c r="J186" s="7" t="s">
        <v>10</v>
      </c>
      <c r="K186" s="7" t="s">
        <v>1341</v>
      </c>
    </row>
    <row r="187" spans="1:11">
      <c r="A187" s="5" t="s">
        <v>588</v>
      </c>
      <c r="B187" s="5">
        <v>2007</v>
      </c>
      <c r="C187" s="5" t="s">
        <v>1029</v>
      </c>
      <c r="D187" s="6" t="s">
        <v>85</v>
      </c>
      <c r="E187" s="1">
        <v>125</v>
      </c>
      <c r="F187" s="8" t="s">
        <v>171</v>
      </c>
      <c r="G187" s="53">
        <v>3</v>
      </c>
      <c r="H187" s="5" t="s">
        <v>589</v>
      </c>
      <c r="I187" s="5" t="s">
        <v>590</v>
      </c>
      <c r="J187" s="13" t="s">
        <v>10</v>
      </c>
      <c r="K187" s="7" t="s">
        <v>1616</v>
      </c>
    </row>
    <row r="188" spans="1:11">
      <c r="A188" s="5" t="s">
        <v>732</v>
      </c>
      <c r="B188" s="5">
        <v>2015</v>
      </c>
      <c r="C188" s="5" t="s">
        <v>1030</v>
      </c>
      <c r="D188" s="6" t="s">
        <v>85</v>
      </c>
      <c r="E188" s="7">
        <v>12527</v>
      </c>
      <c r="F188" s="8" t="s">
        <v>733</v>
      </c>
      <c r="G188" s="53">
        <v>1</v>
      </c>
      <c r="H188" s="5" t="s">
        <v>1712</v>
      </c>
      <c r="I188" s="5" t="s">
        <v>734</v>
      </c>
      <c r="J188" s="13" t="s">
        <v>10</v>
      </c>
      <c r="K188" s="13" t="s">
        <v>1617</v>
      </c>
    </row>
    <row r="189" spans="1:11">
      <c r="A189" s="5" t="s">
        <v>757</v>
      </c>
      <c r="B189" s="5">
        <v>2016</v>
      </c>
      <c r="C189" s="5" t="s">
        <v>758</v>
      </c>
      <c r="D189" s="6" t="s">
        <v>85</v>
      </c>
      <c r="E189" s="1">
        <v>223</v>
      </c>
      <c r="F189" s="8" t="s">
        <v>1031</v>
      </c>
      <c r="G189" s="53">
        <v>24</v>
      </c>
      <c r="H189" s="5" t="s">
        <v>1752</v>
      </c>
      <c r="I189" s="5" t="s">
        <v>759</v>
      </c>
      <c r="J189" s="13" t="s">
        <v>10</v>
      </c>
      <c r="K189" s="7" t="s">
        <v>1616</v>
      </c>
    </row>
    <row r="190" spans="1:11">
      <c r="A190" s="5" t="s">
        <v>1285</v>
      </c>
      <c r="B190" s="5">
        <v>2003</v>
      </c>
      <c r="C190" s="5" t="s">
        <v>551</v>
      </c>
      <c r="D190" s="6" t="s">
        <v>88</v>
      </c>
      <c r="E190" s="7">
        <v>6105</v>
      </c>
      <c r="F190" s="8" t="s">
        <v>1174</v>
      </c>
      <c r="G190" s="53">
        <f>8+3.9*12</f>
        <v>54.8</v>
      </c>
      <c r="H190" s="5" t="s">
        <v>445</v>
      </c>
      <c r="I190" s="5" t="s">
        <v>1329</v>
      </c>
      <c r="J190" s="13" t="s">
        <v>10</v>
      </c>
      <c r="K190" s="13" t="s">
        <v>1342</v>
      </c>
    </row>
    <row r="191" spans="1:11">
      <c r="A191" s="5" t="s">
        <v>760</v>
      </c>
      <c r="B191" s="5">
        <v>2016</v>
      </c>
      <c r="C191" s="5" t="s">
        <v>761</v>
      </c>
      <c r="D191" s="6" t="s">
        <v>85</v>
      </c>
      <c r="E191" s="1">
        <v>62</v>
      </c>
      <c r="F191" s="8" t="s">
        <v>1213</v>
      </c>
      <c r="G191" s="53">
        <f>12*4</f>
        <v>48</v>
      </c>
      <c r="H191" s="5" t="s">
        <v>1753</v>
      </c>
      <c r="I191" s="5" t="s">
        <v>797</v>
      </c>
      <c r="J191" s="13" t="s">
        <v>9</v>
      </c>
      <c r="K191" s="13" t="s">
        <v>1804</v>
      </c>
    </row>
    <row r="192" spans="1:11">
      <c r="A192" s="5" t="s">
        <v>577</v>
      </c>
      <c r="B192" s="5">
        <v>2006</v>
      </c>
      <c r="C192" s="5" t="s">
        <v>575</v>
      </c>
      <c r="D192" s="6" t="s">
        <v>85</v>
      </c>
      <c r="E192" s="1">
        <v>264</v>
      </c>
      <c r="F192" s="8" t="s">
        <v>429</v>
      </c>
      <c r="G192" s="53">
        <f>12*3</f>
        <v>36</v>
      </c>
      <c r="H192" s="5" t="s">
        <v>89</v>
      </c>
      <c r="I192" s="5" t="s">
        <v>1206</v>
      </c>
      <c r="J192" s="5" t="s">
        <v>9</v>
      </c>
      <c r="K192" s="13" t="s">
        <v>1804</v>
      </c>
    </row>
    <row r="193" spans="1:11">
      <c r="A193" s="5" t="s">
        <v>1328</v>
      </c>
      <c r="B193" s="5">
        <v>2005</v>
      </c>
      <c r="C193" s="5" t="s">
        <v>1032</v>
      </c>
      <c r="D193" s="6" t="s">
        <v>85</v>
      </c>
      <c r="E193" s="1">
        <v>57</v>
      </c>
      <c r="F193" s="8" t="s">
        <v>436</v>
      </c>
      <c r="G193" s="53">
        <v>24</v>
      </c>
      <c r="H193" s="5" t="s">
        <v>1754</v>
      </c>
      <c r="I193" s="5" t="s">
        <v>147</v>
      </c>
      <c r="J193" s="13" t="s">
        <v>10</v>
      </c>
      <c r="K193" s="13" t="s">
        <v>1342</v>
      </c>
    </row>
    <row r="194" spans="1:11">
      <c r="A194" s="5" t="s">
        <v>655</v>
      </c>
      <c r="B194" s="5">
        <v>2011</v>
      </c>
      <c r="C194" s="5" t="s">
        <v>656</v>
      </c>
      <c r="D194" s="6" t="s">
        <v>85</v>
      </c>
      <c r="E194" s="1">
        <v>197</v>
      </c>
      <c r="F194" s="8" t="s">
        <v>171</v>
      </c>
      <c r="G194" s="53">
        <v>6</v>
      </c>
      <c r="H194" s="5" t="s">
        <v>1755</v>
      </c>
      <c r="I194" s="5" t="s">
        <v>1217</v>
      </c>
      <c r="J194" s="13" t="s">
        <v>9</v>
      </c>
      <c r="K194" s="13" t="s">
        <v>1804</v>
      </c>
    </row>
    <row r="195" spans="1:11">
      <c r="A195" s="5" t="s">
        <v>631</v>
      </c>
      <c r="B195" s="5">
        <v>2010</v>
      </c>
      <c r="C195" s="5" t="s">
        <v>630</v>
      </c>
      <c r="D195" s="6" t="s">
        <v>85</v>
      </c>
      <c r="E195" s="1">
        <v>50</v>
      </c>
      <c r="F195" s="8" t="s">
        <v>220</v>
      </c>
      <c r="G195" s="53">
        <v>6</v>
      </c>
      <c r="H195" s="5" t="s">
        <v>1756</v>
      </c>
      <c r="I195" s="5" t="s">
        <v>1181</v>
      </c>
      <c r="J195" s="13" t="s">
        <v>9</v>
      </c>
      <c r="K195" s="13" t="s">
        <v>1804</v>
      </c>
    </row>
    <row r="196" spans="1:11">
      <c r="A196" s="5" t="s">
        <v>632</v>
      </c>
      <c r="B196" s="5">
        <v>2010</v>
      </c>
      <c r="C196" s="5" t="s">
        <v>633</v>
      </c>
      <c r="D196" s="6" t="s">
        <v>85</v>
      </c>
      <c r="E196" s="1">
        <v>104</v>
      </c>
      <c r="F196" s="8" t="s">
        <v>171</v>
      </c>
      <c r="G196" s="53">
        <v>13</v>
      </c>
      <c r="H196" s="5" t="s">
        <v>1757</v>
      </c>
      <c r="I196" s="5" t="s">
        <v>634</v>
      </c>
      <c r="J196" s="13" t="s">
        <v>10</v>
      </c>
      <c r="K196" s="13" t="s">
        <v>1617</v>
      </c>
    </row>
    <row r="197" spans="1:11">
      <c r="A197" s="5" t="s">
        <v>737</v>
      </c>
      <c r="B197" s="5">
        <v>2015</v>
      </c>
      <c r="C197" s="5" t="s">
        <v>736</v>
      </c>
      <c r="D197" s="6" t="s">
        <v>85</v>
      </c>
      <c r="E197" s="1">
        <v>406</v>
      </c>
      <c r="F197" s="8" t="s">
        <v>313</v>
      </c>
      <c r="G197" s="53">
        <v>16</v>
      </c>
      <c r="H197" s="5" t="s">
        <v>1200</v>
      </c>
      <c r="I197" s="5" t="s">
        <v>797</v>
      </c>
      <c r="J197" s="13" t="s">
        <v>10</v>
      </c>
      <c r="K197" s="13" t="s">
        <v>1342</v>
      </c>
    </row>
    <row r="198" spans="1:11">
      <c r="A198" s="5" t="s">
        <v>737</v>
      </c>
      <c r="B198" s="5">
        <v>2016</v>
      </c>
      <c r="C198" s="5" t="s">
        <v>763</v>
      </c>
      <c r="D198" s="6" t="s">
        <v>85</v>
      </c>
      <c r="E198" s="1">
        <v>231</v>
      </c>
      <c r="F198" s="8" t="s">
        <v>313</v>
      </c>
      <c r="G198" s="53">
        <v>28</v>
      </c>
      <c r="H198" s="5" t="s">
        <v>1758</v>
      </c>
      <c r="I198" s="5" t="s">
        <v>797</v>
      </c>
      <c r="J198" s="13" t="s">
        <v>10</v>
      </c>
      <c r="K198" s="7" t="s">
        <v>1616</v>
      </c>
    </row>
    <row r="199" spans="1:11">
      <c r="A199" s="5" t="s">
        <v>737</v>
      </c>
      <c r="B199" s="5">
        <v>2016</v>
      </c>
      <c r="C199" s="5" t="s">
        <v>1033</v>
      </c>
      <c r="D199" s="6" t="s">
        <v>88</v>
      </c>
      <c r="E199" s="1">
        <v>119</v>
      </c>
      <c r="F199" s="8" t="s">
        <v>210</v>
      </c>
      <c r="G199" s="53">
        <v>9</v>
      </c>
      <c r="H199" s="5" t="s">
        <v>1585</v>
      </c>
      <c r="I199" s="5" t="s">
        <v>762</v>
      </c>
      <c r="J199" s="5" t="s">
        <v>10</v>
      </c>
      <c r="K199" s="7" t="s">
        <v>1616</v>
      </c>
    </row>
    <row r="200" spans="1:11">
      <c r="A200" s="5" t="s">
        <v>539</v>
      </c>
      <c r="B200" s="5">
        <v>2011</v>
      </c>
      <c r="C200" s="5" t="s">
        <v>1034</v>
      </c>
      <c r="D200" s="6" t="s">
        <v>85</v>
      </c>
      <c r="E200" s="1">
        <v>1908</v>
      </c>
      <c r="F200" s="8" t="s">
        <v>657</v>
      </c>
      <c r="G200" s="53">
        <f>27.3/30+19.8/30</f>
        <v>1.57</v>
      </c>
      <c r="H200" s="5" t="s">
        <v>1195</v>
      </c>
      <c r="I200" s="5" t="s">
        <v>658</v>
      </c>
      <c r="J200" s="5" t="s">
        <v>10</v>
      </c>
      <c r="K200" s="7" t="s">
        <v>1616</v>
      </c>
    </row>
    <row r="201" spans="1:11">
      <c r="A201" s="5" t="s">
        <v>664</v>
      </c>
      <c r="B201" s="5">
        <v>2011</v>
      </c>
      <c r="C201" s="5" t="s">
        <v>663</v>
      </c>
      <c r="D201" s="6" t="s">
        <v>85</v>
      </c>
      <c r="E201" s="1">
        <v>186</v>
      </c>
      <c r="F201" s="8" t="s">
        <v>171</v>
      </c>
      <c r="G201" s="53">
        <f>5*12</f>
        <v>60</v>
      </c>
      <c r="H201" s="5" t="s">
        <v>1645</v>
      </c>
      <c r="I201" s="5" t="s">
        <v>1035</v>
      </c>
      <c r="J201" s="5" t="s">
        <v>10</v>
      </c>
      <c r="K201" s="7" t="s">
        <v>1616</v>
      </c>
    </row>
    <row r="202" spans="1:11" s="7" customFormat="1">
      <c r="A202" s="5" t="s">
        <v>617</v>
      </c>
      <c r="B202" s="5">
        <v>2009</v>
      </c>
      <c r="C202" s="5" t="s">
        <v>616</v>
      </c>
      <c r="D202" s="6" t="s">
        <v>88</v>
      </c>
      <c r="E202" s="7">
        <v>37</v>
      </c>
      <c r="F202" s="8" t="s">
        <v>459</v>
      </c>
      <c r="G202" s="53">
        <f>12+10/4+3</f>
        <v>17.5</v>
      </c>
      <c r="H202" s="5" t="s">
        <v>1759</v>
      </c>
      <c r="I202" s="5" t="s">
        <v>618</v>
      </c>
      <c r="J202" s="13" t="s">
        <v>10</v>
      </c>
      <c r="K202" s="7" t="s">
        <v>1616</v>
      </c>
    </row>
    <row r="203" spans="1:11" s="7" customFormat="1">
      <c r="A203" s="5" t="s">
        <v>738</v>
      </c>
      <c r="B203" s="5">
        <v>2015</v>
      </c>
      <c r="C203" s="5" t="s">
        <v>739</v>
      </c>
      <c r="D203" s="6" t="s">
        <v>85</v>
      </c>
      <c r="E203" s="1">
        <v>579</v>
      </c>
      <c r="F203" s="8" t="s">
        <v>93</v>
      </c>
      <c r="G203" s="53">
        <v>36</v>
      </c>
      <c r="H203" s="5" t="s">
        <v>1660</v>
      </c>
      <c r="I203" s="5" t="s">
        <v>740</v>
      </c>
      <c r="J203" s="5" t="s">
        <v>10</v>
      </c>
      <c r="K203" s="7" t="s">
        <v>1616</v>
      </c>
    </row>
    <row r="204" spans="1:11" s="7" customFormat="1">
      <c r="A204" s="5" t="s">
        <v>722</v>
      </c>
      <c r="B204" s="5">
        <v>2014</v>
      </c>
      <c r="C204" s="5" t="s">
        <v>1036</v>
      </c>
      <c r="D204" s="6" t="s">
        <v>85</v>
      </c>
      <c r="E204" s="1">
        <v>81</v>
      </c>
      <c r="F204" s="8" t="s">
        <v>210</v>
      </c>
      <c r="G204" s="53">
        <v>24</v>
      </c>
      <c r="H204" s="5" t="s">
        <v>1760</v>
      </c>
      <c r="I204" s="5" t="s">
        <v>147</v>
      </c>
      <c r="J204" s="7" t="s">
        <v>10</v>
      </c>
      <c r="K204" s="13" t="s">
        <v>1617</v>
      </c>
    </row>
    <row r="205" spans="1:11" s="7" customFormat="1">
      <c r="A205" s="5" t="s">
        <v>771</v>
      </c>
      <c r="B205" s="5">
        <v>2017</v>
      </c>
      <c r="C205" s="5" t="s">
        <v>772</v>
      </c>
      <c r="D205" s="6" t="s">
        <v>88</v>
      </c>
      <c r="E205" s="1">
        <v>104</v>
      </c>
      <c r="F205" s="8" t="s">
        <v>349</v>
      </c>
      <c r="G205" s="53">
        <v>1</v>
      </c>
      <c r="H205" s="5" t="s">
        <v>1252</v>
      </c>
      <c r="I205" s="5" t="s">
        <v>1251</v>
      </c>
      <c r="J205" s="13" t="s">
        <v>9</v>
      </c>
      <c r="K205" s="7" t="s">
        <v>1804</v>
      </c>
    </row>
    <row r="206" spans="1:11" s="7" customFormat="1">
      <c r="A206" s="5" t="s">
        <v>592</v>
      </c>
      <c r="B206" s="5">
        <v>2007</v>
      </c>
      <c r="C206" s="5" t="s">
        <v>543</v>
      </c>
      <c r="D206" s="6" t="s">
        <v>85</v>
      </c>
      <c r="E206" s="1">
        <v>546</v>
      </c>
      <c r="F206" s="8" t="s">
        <v>210</v>
      </c>
      <c r="G206" s="53">
        <v>3.25</v>
      </c>
      <c r="H206" s="5" t="s">
        <v>1246</v>
      </c>
      <c r="I206" s="5" t="s">
        <v>1247</v>
      </c>
      <c r="J206" s="13" t="s">
        <v>10</v>
      </c>
      <c r="K206" s="7" t="s">
        <v>1342</v>
      </c>
    </row>
    <row r="207" spans="1:11" s="5" customFormat="1">
      <c r="A207" s="7" t="s">
        <v>707</v>
      </c>
      <c r="B207" s="5">
        <v>2013</v>
      </c>
      <c r="C207" s="7" t="s">
        <v>706</v>
      </c>
      <c r="D207" s="8" t="s">
        <v>85</v>
      </c>
      <c r="E207" s="7">
        <v>122</v>
      </c>
      <c r="F207" s="8" t="s">
        <v>429</v>
      </c>
      <c r="G207" s="53">
        <f>4/30+23.5/30</f>
        <v>0.91666666666666663</v>
      </c>
      <c r="H207" s="7" t="s">
        <v>1761</v>
      </c>
      <c r="I207" s="7" t="s">
        <v>658</v>
      </c>
      <c r="J207" s="7" t="s">
        <v>9</v>
      </c>
      <c r="K207" s="7" t="s">
        <v>1804</v>
      </c>
    </row>
    <row r="208" spans="1:11" s="7" customFormat="1">
      <c r="A208" s="5" t="s">
        <v>773</v>
      </c>
      <c r="B208" s="5">
        <v>2017</v>
      </c>
      <c r="C208" s="5" t="s">
        <v>1037</v>
      </c>
      <c r="D208" s="6" t="s">
        <v>85</v>
      </c>
      <c r="E208" s="1">
        <v>6625</v>
      </c>
      <c r="F208" s="8" t="s">
        <v>709</v>
      </c>
      <c r="G208" s="53">
        <v>12</v>
      </c>
      <c r="H208" s="5" t="s">
        <v>1762</v>
      </c>
      <c r="I208" s="5" t="s">
        <v>147</v>
      </c>
      <c r="J208" s="5" t="s">
        <v>10</v>
      </c>
      <c r="K208" s="7" t="s">
        <v>1616</v>
      </c>
    </row>
    <row r="209" spans="1:11" s="7" customFormat="1">
      <c r="A209" s="5" t="s">
        <v>708</v>
      </c>
      <c r="B209" s="5">
        <v>2013</v>
      </c>
      <c r="C209" s="5" t="s">
        <v>1038</v>
      </c>
      <c r="D209" s="6" t="s">
        <v>88</v>
      </c>
      <c r="E209" s="1">
        <v>118</v>
      </c>
      <c r="F209" s="8" t="s">
        <v>709</v>
      </c>
      <c r="G209" s="53">
        <f>24/4+12/4</f>
        <v>9</v>
      </c>
      <c r="H209" s="5" t="s">
        <v>445</v>
      </c>
      <c r="I209" s="5" t="s">
        <v>1039</v>
      </c>
      <c r="J209" s="5" t="s">
        <v>10</v>
      </c>
      <c r="K209" s="7" t="s">
        <v>1616</v>
      </c>
    </row>
    <row r="210" spans="1:11" s="25" customFormat="1">
      <c r="A210" s="23" t="s">
        <v>774</v>
      </c>
      <c r="B210" s="23">
        <v>2017</v>
      </c>
      <c r="C210" s="23" t="s">
        <v>1040</v>
      </c>
      <c r="D210" s="18" t="s">
        <v>88</v>
      </c>
      <c r="E210" s="2">
        <v>3251</v>
      </c>
      <c r="F210" s="24" t="s">
        <v>775</v>
      </c>
      <c r="G210" s="59">
        <f>7/30+12/4</f>
        <v>3.2333333333333334</v>
      </c>
      <c r="H210" s="23" t="s">
        <v>1763</v>
      </c>
      <c r="I210" s="23" t="s">
        <v>776</v>
      </c>
      <c r="J210" s="23" t="s">
        <v>10</v>
      </c>
      <c r="K210" s="25" t="s">
        <v>1616</v>
      </c>
    </row>
    <row r="211" spans="1:11" s="25" customFormat="1">
      <c r="A211" s="23" t="s">
        <v>1595</v>
      </c>
      <c r="B211" s="23">
        <v>2017</v>
      </c>
      <c r="C211" s="23" t="s">
        <v>1596</v>
      </c>
      <c r="D211" s="18" t="s">
        <v>85</v>
      </c>
      <c r="E211" s="2">
        <v>5453</v>
      </c>
      <c r="F211" s="24" t="s">
        <v>1597</v>
      </c>
      <c r="G211" s="59">
        <v>36</v>
      </c>
      <c r="H211" s="23" t="s">
        <v>161</v>
      </c>
      <c r="I211" s="23" t="s">
        <v>780</v>
      </c>
      <c r="J211" s="23" t="s">
        <v>9</v>
      </c>
      <c r="K211" s="25" t="s">
        <v>1804</v>
      </c>
    </row>
    <row r="212" spans="1:11" s="25" customFormat="1">
      <c r="A212" s="23" t="s">
        <v>1591</v>
      </c>
      <c r="B212" s="23">
        <v>2017</v>
      </c>
      <c r="C212" s="23" t="s">
        <v>1592</v>
      </c>
      <c r="D212" s="18" t="s">
        <v>88</v>
      </c>
      <c r="E212" s="2">
        <v>40</v>
      </c>
      <c r="F212" s="24" t="s">
        <v>170</v>
      </c>
      <c r="G212" s="59">
        <f>26+2/4</f>
        <v>26.5</v>
      </c>
      <c r="H212" s="23" t="s">
        <v>1593</v>
      </c>
      <c r="I212" s="23" t="s">
        <v>1594</v>
      </c>
      <c r="J212" s="23" t="s">
        <v>10</v>
      </c>
      <c r="K212" s="25" t="s">
        <v>1617</v>
      </c>
    </row>
    <row r="213" spans="1:11">
      <c r="A213" s="13" t="s">
        <v>1405</v>
      </c>
      <c r="B213" s="13">
        <v>2017</v>
      </c>
      <c r="C213" s="13" t="s">
        <v>1404</v>
      </c>
      <c r="D213" s="17" t="s">
        <v>88</v>
      </c>
      <c r="E213" s="1">
        <v>123</v>
      </c>
      <c r="F213" s="3" t="s">
        <v>171</v>
      </c>
      <c r="G213" s="58">
        <f>1000/30+12*7/30+6</f>
        <v>42.133333333333333</v>
      </c>
      <c r="H213" s="13" t="s">
        <v>1764</v>
      </c>
      <c r="I213" s="13" t="s">
        <v>1406</v>
      </c>
      <c r="J213" s="13" t="s">
        <v>10</v>
      </c>
      <c r="K213" s="13" t="s">
        <v>1617</v>
      </c>
    </row>
    <row r="214" spans="1:11">
      <c r="A214" s="13" t="s">
        <v>1408</v>
      </c>
      <c r="B214" s="13">
        <v>2018</v>
      </c>
      <c r="C214" s="13" t="s">
        <v>1407</v>
      </c>
      <c r="D214" s="17" t="s">
        <v>85</v>
      </c>
      <c r="E214" s="1">
        <v>106</v>
      </c>
      <c r="F214" s="3" t="s">
        <v>1223</v>
      </c>
      <c r="G214" s="58">
        <v>12</v>
      </c>
      <c r="H214" s="13" t="s">
        <v>1765</v>
      </c>
      <c r="I214" s="13" t="s">
        <v>1409</v>
      </c>
      <c r="J214" s="13" t="s">
        <v>10</v>
      </c>
      <c r="K214" s="13" t="s">
        <v>1616</v>
      </c>
    </row>
    <row r="215" spans="1:11">
      <c r="A215" s="13" t="s">
        <v>1413</v>
      </c>
      <c r="B215" s="13">
        <v>2017</v>
      </c>
      <c r="C215" s="13" t="s">
        <v>1410</v>
      </c>
      <c r="D215" s="17" t="s">
        <v>88</v>
      </c>
      <c r="E215" s="1">
        <v>207</v>
      </c>
      <c r="F215" s="3" t="s">
        <v>210</v>
      </c>
      <c r="G215" s="58">
        <v>12</v>
      </c>
      <c r="H215" s="13" t="s">
        <v>1766</v>
      </c>
      <c r="I215" s="13" t="s">
        <v>780</v>
      </c>
      <c r="J215" s="13" t="s">
        <v>9</v>
      </c>
      <c r="K215" s="13" t="s">
        <v>1804</v>
      </c>
    </row>
    <row r="216" spans="1:11">
      <c r="A216" s="13" t="s">
        <v>1563</v>
      </c>
      <c r="B216" s="13">
        <v>2017</v>
      </c>
      <c r="C216" s="13" t="s">
        <v>1562</v>
      </c>
      <c r="D216" s="17" t="s">
        <v>85</v>
      </c>
      <c r="E216" s="1">
        <v>60</v>
      </c>
      <c r="F216" s="3" t="s">
        <v>171</v>
      </c>
      <c r="G216" s="58">
        <f>25.9/30+58.2/30</f>
        <v>2.8033333333333337</v>
      </c>
      <c r="H216" s="13" t="s">
        <v>1601</v>
      </c>
      <c r="I216" s="13" t="s">
        <v>780</v>
      </c>
      <c r="J216" s="13" t="s">
        <v>10</v>
      </c>
      <c r="K216" s="13" t="s">
        <v>1616</v>
      </c>
    </row>
    <row r="217" spans="1:11">
      <c r="A217" s="13" t="s">
        <v>1414</v>
      </c>
      <c r="B217" s="13">
        <v>2018</v>
      </c>
      <c r="C217" s="13" t="s">
        <v>1411</v>
      </c>
      <c r="D217" s="17" t="s">
        <v>88</v>
      </c>
      <c r="E217" s="1">
        <v>32</v>
      </c>
      <c r="F217" s="3" t="s">
        <v>170</v>
      </c>
      <c r="G217" s="58">
        <f>9.9+8*7/30+3</f>
        <v>14.766666666666667</v>
      </c>
      <c r="H217" s="13" t="s">
        <v>1767</v>
      </c>
      <c r="I217" s="13" t="s">
        <v>1412</v>
      </c>
      <c r="J217" s="13" t="s">
        <v>9</v>
      </c>
      <c r="K217" s="13" t="s">
        <v>1804</v>
      </c>
    </row>
    <row r="218" spans="1:11">
      <c r="A218" s="13" t="s">
        <v>1416</v>
      </c>
      <c r="B218" s="13">
        <v>2018</v>
      </c>
      <c r="C218" s="13" t="s">
        <v>1415</v>
      </c>
      <c r="D218" s="17" t="s">
        <v>85</v>
      </c>
      <c r="E218" s="1">
        <v>245</v>
      </c>
      <c r="F218" s="3" t="s">
        <v>171</v>
      </c>
      <c r="G218" s="58">
        <v>15</v>
      </c>
      <c r="H218" s="13" t="s">
        <v>1768</v>
      </c>
      <c r="I218" s="13" t="s">
        <v>780</v>
      </c>
      <c r="J218" s="13" t="s">
        <v>9</v>
      </c>
      <c r="K218" s="13" t="s">
        <v>1804</v>
      </c>
    </row>
    <row r="219" spans="1:11">
      <c r="A219" s="7" t="s">
        <v>1559</v>
      </c>
      <c r="B219" s="5">
        <v>2018</v>
      </c>
      <c r="C219" s="7" t="s">
        <v>1558</v>
      </c>
      <c r="D219" s="17" t="s">
        <v>85</v>
      </c>
      <c r="E219" s="1">
        <v>157</v>
      </c>
      <c r="F219" s="3" t="s">
        <v>210</v>
      </c>
      <c r="G219" s="58">
        <v>12</v>
      </c>
      <c r="H219" s="13" t="s">
        <v>1769</v>
      </c>
      <c r="I219" s="13" t="s">
        <v>780</v>
      </c>
      <c r="J219" s="13" t="s">
        <v>9</v>
      </c>
      <c r="K219" s="13" t="s">
        <v>1804</v>
      </c>
    </row>
    <row r="220" spans="1:11">
      <c r="A220" s="13" t="s">
        <v>1418</v>
      </c>
      <c r="B220" s="13">
        <v>2018</v>
      </c>
      <c r="C220" s="13" t="s">
        <v>1417</v>
      </c>
      <c r="D220" s="17" t="s">
        <v>88</v>
      </c>
      <c r="E220" s="1">
        <v>34</v>
      </c>
      <c r="F220" s="3" t="s">
        <v>171</v>
      </c>
      <c r="G220" s="58">
        <f>3.5+4</f>
        <v>7.5</v>
      </c>
      <c r="H220" s="13" t="s">
        <v>1770</v>
      </c>
      <c r="I220" s="13" t="s">
        <v>780</v>
      </c>
      <c r="J220" s="13" t="s">
        <v>10</v>
      </c>
      <c r="K220" s="13" t="s">
        <v>1616</v>
      </c>
    </row>
    <row r="221" spans="1:11">
      <c r="A221" s="20" t="s">
        <v>1420</v>
      </c>
      <c r="B221" s="13">
        <v>2018</v>
      </c>
      <c r="C221" s="13" t="s">
        <v>1419</v>
      </c>
      <c r="D221" s="17" t="s">
        <v>88</v>
      </c>
      <c r="E221" s="1">
        <v>32</v>
      </c>
      <c r="F221" s="3" t="s">
        <v>171</v>
      </c>
      <c r="G221" s="58">
        <f>(41.1+24.9)/2+2</f>
        <v>35</v>
      </c>
      <c r="H221" s="13" t="s">
        <v>1771</v>
      </c>
      <c r="I221" s="13" t="s">
        <v>1421</v>
      </c>
      <c r="J221" s="13" t="s">
        <v>10</v>
      </c>
      <c r="K221" s="13" t="s">
        <v>1617</v>
      </c>
    </row>
    <row r="222" spans="1:11">
      <c r="A222" s="13" t="s">
        <v>1423</v>
      </c>
      <c r="B222" s="13">
        <v>2018</v>
      </c>
      <c r="C222" s="13" t="s">
        <v>1422</v>
      </c>
      <c r="D222" s="17" t="s">
        <v>85</v>
      </c>
      <c r="E222" s="1">
        <v>50</v>
      </c>
      <c r="F222" s="3" t="s">
        <v>349</v>
      </c>
      <c r="G222" s="58">
        <f>98.1/30</f>
        <v>3.27</v>
      </c>
      <c r="H222" s="13" t="s">
        <v>1772</v>
      </c>
      <c r="I222" s="13" t="s">
        <v>780</v>
      </c>
      <c r="J222" s="13" t="s">
        <v>10</v>
      </c>
      <c r="K222" s="13" t="s">
        <v>1616</v>
      </c>
    </row>
    <row r="223" spans="1:11">
      <c r="A223" s="13" t="s">
        <v>1426</v>
      </c>
      <c r="B223" s="13">
        <v>2018</v>
      </c>
      <c r="C223" s="13" t="s">
        <v>1427</v>
      </c>
      <c r="D223" s="17" t="s">
        <v>88</v>
      </c>
      <c r="E223" s="1">
        <v>3876</v>
      </c>
      <c r="F223" s="3" t="s">
        <v>351</v>
      </c>
      <c r="G223" s="58">
        <f>5*12</f>
        <v>60</v>
      </c>
      <c r="H223" s="13" t="s">
        <v>1773</v>
      </c>
      <c r="I223" s="13" t="s">
        <v>1428</v>
      </c>
      <c r="J223" s="13" t="s">
        <v>10</v>
      </c>
      <c r="K223" s="13" t="s">
        <v>1342</v>
      </c>
    </row>
    <row r="224" spans="1:11" s="7" customFormat="1">
      <c r="A224" s="7" t="s">
        <v>1599</v>
      </c>
      <c r="B224" s="7">
        <v>2017</v>
      </c>
      <c r="C224" s="7" t="s">
        <v>1584</v>
      </c>
      <c r="D224" s="7" t="s">
        <v>85</v>
      </c>
      <c r="E224" s="7">
        <v>708</v>
      </c>
      <c r="F224" s="7" t="s">
        <v>210</v>
      </c>
      <c r="G224" s="53">
        <v>12</v>
      </c>
      <c r="H224" s="7" t="s">
        <v>1585</v>
      </c>
      <c r="I224" s="7" t="s">
        <v>1586</v>
      </c>
      <c r="J224" s="7" t="s">
        <v>10</v>
      </c>
      <c r="K224" s="7" t="s">
        <v>1616</v>
      </c>
    </row>
    <row r="225" spans="1:11">
      <c r="A225" s="13" t="s">
        <v>1430</v>
      </c>
      <c r="B225" s="13">
        <v>2017</v>
      </c>
      <c r="C225" s="13" t="s">
        <v>1429</v>
      </c>
      <c r="D225" s="17" t="s">
        <v>85</v>
      </c>
      <c r="E225" s="1">
        <v>86</v>
      </c>
      <c r="F225" s="3" t="s">
        <v>429</v>
      </c>
      <c r="G225" s="58">
        <v>3</v>
      </c>
      <c r="H225" s="13" t="s">
        <v>1774</v>
      </c>
      <c r="I225" s="13" t="s">
        <v>780</v>
      </c>
      <c r="J225" s="13" t="s">
        <v>10</v>
      </c>
      <c r="K225" s="13" t="s">
        <v>1342</v>
      </c>
    </row>
    <row r="226" spans="1:11">
      <c r="A226" s="13" t="s">
        <v>1431</v>
      </c>
      <c r="B226" s="13">
        <v>2018</v>
      </c>
      <c r="C226" s="13" t="s">
        <v>1432</v>
      </c>
      <c r="D226" s="17" t="s">
        <v>88</v>
      </c>
      <c r="E226" s="1">
        <v>40</v>
      </c>
      <c r="F226" s="3" t="s">
        <v>429</v>
      </c>
      <c r="G226" s="58">
        <f>65/30+1</f>
        <v>3.1666666666666665</v>
      </c>
      <c r="H226" s="13" t="s">
        <v>1775</v>
      </c>
      <c r="I226" s="13" t="s">
        <v>1433</v>
      </c>
      <c r="J226" s="13" t="s">
        <v>10</v>
      </c>
      <c r="K226" s="13" t="s">
        <v>1616</v>
      </c>
    </row>
    <row r="227" spans="1:11">
      <c r="A227" s="13" t="s">
        <v>1435</v>
      </c>
      <c r="B227" s="13">
        <v>2019</v>
      </c>
      <c r="C227" s="13" t="s">
        <v>1434</v>
      </c>
      <c r="D227" s="17" t="s">
        <v>85</v>
      </c>
      <c r="E227" s="1">
        <v>245</v>
      </c>
      <c r="F227" s="3" t="s">
        <v>1223</v>
      </c>
      <c r="G227" s="58">
        <v>3</v>
      </c>
      <c r="H227" s="13" t="s">
        <v>1776</v>
      </c>
      <c r="I227" s="13" t="s">
        <v>780</v>
      </c>
      <c r="J227" s="13" t="s">
        <v>10</v>
      </c>
      <c r="K227" s="13" t="s">
        <v>1617</v>
      </c>
    </row>
    <row r="228" spans="1:11">
      <c r="A228" s="13" t="s">
        <v>1437</v>
      </c>
      <c r="B228" s="13">
        <v>2017</v>
      </c>
      <c r="C228" s="13" t="s">
        <v>1436</v>
      </c>
      <c r="D228" s="17" t="s">
        <v>88</v>
      </c>
      <c r="E228" s="1">
        <f>248+255</f>
        <v>503</v>
      </c>
      <c r="F228" s="3" t="s">
        <v>210</v>
      </c>
      <c r="G228" s="58">
        <v>12</v>
      </c>
      <c r="H228" s="13" t="s">
        <v>1777</v>
      </c>
      <c r="I228" s="13" t="s">
        <v>780</v>
      </c>
      <c r="J228" s="13" t="s">
        <v>10</v>
      </c>
      <c r="K228" s="13" t="s">
        <v>1617</v>
      </c>
    </row>
    <row r="229" spans="1:11">
      <c r="A229" s="13" t="s">
        <v>434</v>
      </c>
      <c r="B229" s="13">
        <v>2019</v>
      </c>
      <c r="C229" s="13" t="s">
        <v>1438</v>
      </c>
      <c r="D229" s="17" t="s">
        <v>85</v>
      </c>
      <c r="E229" s="1">
        <v>820</v>
      </c>
      <c r="F229" s="3" t="s">
        <v>171</v>
      </c>
      <c r="G229" s="58">
        <v>3</v>
      </c>
      <c r="H229" s="13" t="s">
        <v>1778</v>
      </c>
      <c r="I229" s="13" t="s">
        <v>1439</v>
      </c>
      <c r="J229" s="13" t="s">
        <v>10</v>
      </c>
      <c r="K229" s="13" t="s">
        <v>1616</v>
      </c>
    </row>
    <row r="230" spans="1:11">
      <c r="A230" s="13" t="s">
        <v>1441</v>
      </c>
      <c r="B230" s="13">
        <v>2017</v>
      </c>
      <c r="C230" s="13" t="s">
        <v>1440</v>
      </c>
      <c r="D230" s="17" t="s">
        <v>88</v>
      </c>
      <c r="E230" s="1">
        <v>37</v>
      </c>
      <c r="F230" s="3" t="s">
        <v>171</v>
      </c>
      <c r="G230" s="58">
        <v>30</v>
      </c>
      <c r="H230" s="13" t="s">
        <v>1779</v>
      </c>
      <c r="I230" s="13" t="s">
        <v>1442</v>
      </c>
      <c r="J230" s="13" t="s">
        <v>10</v>
      </c>
      <c r="K230" s="13" t="s">
        <v>1617</v>
      </c>
    </row>
    <row r="231" spans="1:11">
      <c r="A231" s="13" t="s">
        <v>243</v>
      </c>
      <c r="B231" s="13">
        <v>2018</v>
      </c>
      <c r="C231" s="13" t="s">
        <v>1443</v>
      </c>
      <c r="D231" s="17" t="s">
        <v>85</v>
      </c>
      <c r="E231" s="1">
        <v>48</v>
      </c>
      <c r="F231" s="3" t="s">
        <v>1533</v>
      </c>
      <c r="G231" s="58">
        <v>24</v>
      </c>
      <c r="H231" s="13" t="s">
        <v>1749</v>
      </c>
      <c r="I231" s="13" t="s">
        <v>780</v>
      </c>
      <c r="J231" s="13" t="s">
        <v>10</v>
      </c>
      <c r="K231" s="13" t="s">
        <v>1616</v>
      </c>
    </row>
    <row r="232" spans="1:11">
      <c r="A232" s="13" t="s">
        <v>1394</v>
      </c>
      <c r="B232" s="13">
        <v>2018</v>
      </c>
      <c r="C232" s="13" t="s">
        <v>1444</v>
      </c>
      <c r="D232" s="17" t="s">
        <v>85</v>
      </c>
      <c r="E232" s="1">
        <v>125</v>
      </c>
      <c r="F232" s="3" t="s">
        <v>171</v>
      </c>
      <c r="G232" s="58">
        <f>13.2/4+8/4</f>
        <v>5.3</v>
      </c>
      <c r="H232" s="13" t="s">
        <v>1780</v>
      </c>
      <c r="I232" s="13" t="s">
        <v>780</v>
      </c>
      <c r="J232" s="13" t="s">
        <v>10</v>
      </c>
      <c r="K232" s="13" t="s">
        <v>1616</v>
      </c>
    </row>
    <row r="233" spans="1:11" s="7" customFormat="1">
      <c r="A233" s="7" t="s">
        <v>1581</v>
      </c>
      <c r="B233" s="7">
        <v>2017</v>
      </c>
      <c r="C233" s="7" t="s">
        <v>1579</v>
      </c>
      <c r="D233" s="7" t="s">
        <v>88</v>
      </c>
      <c r="E233" s="7">
        <v>50</v>
      </c>
      <c r="F233" s="7" t="s">
        <v>171</v>
      </c>
      <c r="G233" s="53">
        <f>839.77/30+6/4+3</f>
        <v>32.492333333333335</v>
      </c>
      <c r="H233" s="7" t="s">
        <v>1781</v>
      </c>
      <c r="I233" s="7" t="s">
        <v>1580</v>
      </c>
      <c r="J233" s="7" t="s">
        <v>10</v>
      </c>
      <c r="K233" s="7" t="s">
        <v>1616</v>
      </c>
    </row>
    <row r="234" spans="1:11">
      <c r="A234" s="13" t="s">
        <v>522</v>
      </c>
      <c r="B234" s="13">
        <v>2017</v>
      </c>
      <c r="C234" s="13" t="s">
        <v>1445</v>
      </c>
      <c r="D234" s="17" t="s">
        <v>85</v>
      </c>
      <c r="E234" s="1">
        <v>375</v>
      </c>
      <c r="F234" s="3" t="s">
        <v>210</v>
      </c>
      <c r="G234" s="58">
        <v>34.1</v>
      </c>
      <c r="H234" s="13" t="s">
        <v>1782</v>
      </c>
      <c r="I234" s="13" t="s">
        <v>780</v>
      </c>
      <c r="J234" s="13" t="s">
        <v>9</v>
      </c>
      <c r="K234" s="13" t="s">
        <v>1804</v>
      </c>
    </row>
    <row r="235" spans="1:11" s="4" customFormat="1">
      <c r="A235" s="7" t="s">
        <v>1600</v>
      </c>
      <c r="B235" s="7">
        <v>2018</v>
      </c>
      <c r="C235" s="7" t="s">
        <v>1576</v>
      </c>
      <c r="D235" s="7" t="s">
        <v>85</v>
      </c>
      <c r="E235" s="1">
        <v>264</v>
      </c>
      <c r="F235" s="7" t="s">
        <v>1577</v>
      </c>
      <c r="G235" s="58">
        <v>12</v>
      </c>
      <c r="H235" s="7" t="s">
        <v>1783</v>
      </c>
      <c r="I235" s="7" t="s">
        <v>1578</v>
      </c>
      <c r="J235" s="13" t="s">
        <v>9</v>
      </c>
      <c r="K235" s="13" t="s">
        <v>1804</v>
      </c>
    </row>
    <row r="236" spans="1:11" s="4" customFormat="1">
      <c r="A236" s="7" t="s">
        <v>1575</v>
      </c>
      <c r="B236" s="7">
        <v>2018</v>
      </c>
      <c r="C236" s="7" t="s">
        <v>1574</v>
      </c>
      <c r="D236" s="7" t="s">
        <v>85</v>
      </c>
      <c r="E236" s="1">
        <v>90</v>
      </c>
      <c r="F236" s="7" t="s">
        <v>349</v>
      </c>
      <c r="G236" s="28">
        <f>26/4</f>
        <v>6.5</v>
      </c>
      <c r="H236" s="7" t="s">
        <v>1784</v>
      </c>
      <c r="I236" s="13" t="s">
        <v>780</v>
      </c>
      <c r="J236" s="13" t="s">
        <v>10</v>
      </c>
      <c r="K236" s="13" t="s">
        <v>1617</v>
      </c>
    </row>
    <row r="237" spans="1:11">
      <c r="A237" s="13" t="s">
        <v>1448</v>
      </c>
      <c r="B237" s="13">
        <v>2018</v>
      </c>
      <c r="C237" s="13" t="s">
        <v>1447</v>
      </c>
      <c r="D237" s="17" t="s">
        <v>88</v>
      </c>
      <c r="E237" s="1">
        <v>26</v>
      </c>
      <c r="F237" s="3" t="s">
        <v>1541</v>
      </c>
      <c r="G237" s="58">
        <f>41.9+12/4</f>
        <v>44.9</v>
      </c>
      <c r="H237" s="13" t="s">
        <v>1785</v>
      </c>
      <c r="I237" s="13" t="s">
        <v>780</v>
      </c>
      <c r="J237" s="13" t="s">
        <v>10</v>
      </c>
      <c r="K237" s="13" t="s">
        <v>1616</v>
      </c>
    </row>
    <row r="238" spans="1:11">
      <c r="A238" s="13" t="s">
        <v>1450</v>
      </c>
      <c r="B238" s="13">
        <v>2018</v>
      </c>
      <c r="C238" s="13" t="s">
        <v>1449</v>
      </c>
      <c r="D238" s="17" t="s">
        <v>85</v>
      </c>
      <c r="E238" s="1">
        <v>52</v>
      </c>
      <c r="F238" s="3" t="s">
        <v>171</v>
      </c>
      <c r="G238" s="58">
        <v>24</v>
      </c>
      <c r="H238" s="13" t="s">
        <v>1786</v>
      </c>
      <c r="I238" s="13" t="s">
        <v>1451</v>
      </c>
      <c r="J238" s="13" t="s">
        <v>10</v>
      </c>
      <c r="K238" s="13" t="s">
        <v>1616</v>
      </c>
    </row>
    <row r="239" spans="1:11">
      <c r="A239" s="13" t="s">
        <v>1453</v>
      </c>
      <c r="B239" s="13">
        <v>2018</v>
      </c>
      <c r="C239" s="13" t="s">
        <v>1452</v>
      </c>
      <c r="D239" s="17" t="s">
        <v>88</v>
      </c>
      <c r="E239" s="1">
        <v>170</v>
      </c>
      <c r="F239" s="3" t="s">
        <v>210</v>
      </c>
      <c r="G239" s="58">
        <v>6</v>
      </c>
      <c r="H239" s="13" t="s">
        <v>1787</v>
      </c>
      <c r="I239" s="13" t="s">
        <v>1454</v>
      </c>
      <c r="J239" s="13" t="s">
        <v>10</v>
      </c>
      <c r="K239" s="13" t="s">
        <v>1616</v>
      </c>
    </row>
    <row r="240" spans="1:11">
      <c r="A240" s="13" t="s">
        <v>1500</v>
      </c>
      <c r="B240" s="13">
        <v>2018</v>
      </c>
      <c r="C240" s="13" t="s">
        <v>1455</v>
      </c>
      <c r="D240" s="17" t="s">
        <v>88</v>
      </c>
      <c r="E240" s="1">
        <v>84</v>
      </c>
      <c r="F240" s="3" t="s">
        <v>171</v>
      </c>
      <c r="G240" s="58">
        <f>75.3+2+2</f>
        <v>79.3</v>
      </c>
      <c r="H240" s="13" t="s">
        <v>1788</v>
      </c>
      <c r="I240" s="13" t="s">
        <v>1456</v>
      </c>
      <c r="J240" s="13" t="s">
        <v>9</v>
      </c>
      <c r="K240" s="13" t="s">
        <v>1804</v>
      </c>
    </row>
    <row r="241" spans="1:11">
      <c r="A241" s="13" t="s">
        <v>1458</v>
      </c>
      <c r="B241" s="13">
        <v>2018</v>
      </c>
      <c r="C241" s="13" t="s">
        <v>1457</v>
      </c>
      <c r="D241" s="17" t="s">
        <v>85</v>
      </c>
      <c r="E241" s="1">
        <v>750</v>
      </c>
      <c r="F241" s="3" t="s">
        <v>462</v>
      </c>
      <c r="G241" s="58">
        <f>7/30</f>
        <v>0.23333333333333334</v>
      </c>
      <c r="H241" s="13" t="s">
        <v>1789</v>
      </c>
      <c r="I241" s="13" t="s">
        <v>1459</v>
      </c>
      <c r="J241" s="13" t="s">
        <v>9</v>
      </c>
      <c r="K241" s="13" t="s">
        <v>1804</v>
      </c>
    </row>
    <row r="242" spans="1:11">
      <c r="A242" s="13" t="s">
        <v>1461</v>
      </c>
      <c r="B242" s="13">
        <v>2017</v>
      </c>
      <c r="C242" s="13" t="s">
        <v>1460</v>
      </c>
      <c r="D242" s="17" t="s">
        <v>85</v>
      </c>
      <c r="E242" s="1">
        <v>19</v>
      </c>
      <c r="F242" s="3" t="s">
        <v>171</v>
      </c>
      <c r="G242" s="58">
        <v>4</v>
      </c>
      <c r="H242" s="13" t="s">
        <v>1790</v>
      </c>
      <c r="I242" s="13" t="s">
        <v>1462</v>
      </c>
      <c r="J242" s="13" t="s">
        <v>10</v>
      </c>
      <c r="K242" s="13" t="s">
        <v>1616</v>
      </c>
    </row>
    <row r="243" spans="1:11">
      <c r="A243" s="13" t="s">
        <v>1464</v>
      </c>
      <c r="B243" s="13">
        <v>2017</v>
      </c>
      <c r="C243" s="13" t="s">
        <v>1463</v>
      </c>
      <c r="D243" s="17" t="s">
        <v>85</v>
      </c>
      <c r="E243" s="1">
        <v>100</v>
      </c>
      <c r="F243" s="3" t="s">
        <v>313</v>
      </c>
      <c r="G243" s="58">
        <f>11.5/4+7.6</f>
        <v>10.475</v>
      </c>
      <c r="H243" s="13" t="s">
        <v>1791</v>
      </c>
      <c r="I243" s="13" t="s">
        <v>1465</v>
      </c>
      <c r="J243" s="13" t="s">
        <v>10</v>
      </c>
      <c r="K243" s="13" t="s">
        <v>1616</v>
      </c>
    </row>
    <row r="244" spans="1:11">
      <c r="A244" s="13" t="s">
        <v>1572</v>
      </c>
      <c r="B244" s="13">
        <v>2017</v>
      </c>
      <c r="C244" s="13" t="s">
        <v>1573</v>
      </c>
      <c r="D244" s="17" t="s">
        <v>85</v>
      </c>
      <c r="E244" s="1">
        <v>70</v>
      </c>
      <c r="F244" s="3" t="s">
        <v>171</v>
      </c>
      <c r="G244" s="58">
        <f>110.4/30+6</f>
        <v>9.68</v>
      </c>
      <c r="H244" s="13" t="s">
        <v>1792</v>
      </c>
      <c r="I244" s="13" t="s">
        <v>780</v>
      </c>
      <c r="J244" s="13" t="s">
        <v>9</v>
      </c>
      <c r="K244" s="13" t="s">
        <v>1804</v>
      </c>
    </row>
    <row r="245" spans="1:11">
      <c r="A245" s="13" t="s">
        <v>1466</v>
      </c>
      <c r="B245" s="13">
        <v>2017</v>
      </c>
      <c r="C245" s="13" t="s">
        <v>1468</v>
      </c>
      <c r="D245" s="17" t="s">
        <v>85</v>
      </c>
      <c r="E245" s="1">
        <v>248</v>
      </c>
      <c r="F245" s="3" t="s">
        <v>210</v>
      </c>
      <c r="G245" s="58">
        <v>12</v>
      </c>
      <c r="H245" s="13" t="s">
        <v>1793</v>
      </c>
      <c r="I245" s="13" t="s">
        <v>1467</v>
      </c>
      <c r="J245" s="13" t="s">
        <v>10</v>
      </c>
      <c r="K245" s="13" t="s">
        <v>1616</v>
      </c>
    </row>
    <row r="246" spans="1:11">
      <c r="A246" s="13" t="s">
        <v>1470</v>
      </c>
      <c r="B246" s="13">
        <v>2018</v>
      </c>
      <c r="C246" s="13" t="s">
        <v>1469</v>
      </c>
      <c r="D246" s="17" t="s">
        <v>85</v>
      </c>
      <c r="E246" s="1">
        <v>275</v>
      </c>
      <c r="F246" s="3" t="s">
        <v>429</v>
      </c>
      <c r="G246" s="58">
        <v>12</v>
      </c>
      <c r="H246" s="13" t="s">
        <v>1794</v>
      </c>
      <c r="I246" s="13" t="s">
        <v>780</v>
      </c>
      <c r="J246" s="13" t="s">
        <v>9</v>
      </c>
      <c r="K246" s="13" t="s">
        <v>1804</v>
      </c>
    </row>
    <row r="247" spans="1:11">
      <c r="A247" s="13" t="s">
        <v>1472</v>
      </c>
      <c r="B247" s="13">
        <v>2017</v>
      </c>
      <c r="C247" s="13" t="s">
        <v>1471</v>
      </c>
      <c r="D247" s="17" t="s">
        <v>85</v>
      </c>
      <c r="E247" s="1">
        <v>875</v>
      </c>
      <c r="F247" s="3" t="s">
        <v>171</v>
      </c>
      <c r="G247" s="58">
        <f>52/30+25/30</f>
        <v>2.5666666666666669</v>
      </c>
      <c r="H247" s="13" t="s">
        <v>1795</v>
      </c>
      <c r="I247" s="13" t="s">
        <v>1473</v>
      </c>
      <c r="J247" s="13" t="s">
        <v>10</v>
      </c>
      <c r="K247" s="13" t="s">
        <v>1617</v>
      </c>
    </row>
    <row r="248" spans="1:11">
      <c r="A248" s="13" t="s">
        <v>1475</v>
      </c>
      <c r="B248" s="13">
        <v>2017</v>
      </c>
      <c r="C248" s="13" t="s">
        <v>1474</v>
      </c>
      <c r="D248" s="17" t="s">
        <v>88</v>
      </c>
      <c r="E248" s="1">
        <v>72</v>
      </c>
      <c r="F248" s="3" t="s">
        <v>210</v>
      </c>
      <c r="G248" s="58">
        <v>0.7</v>
      </c>
      <c r="H248" s="13" t="s">
        <v>1796</v>
      </c>
      <c r="I248" s="13" t="s">
        <v>780</v>
      </c>
      <c r="J248" s="13" t="s">
        <v>10</v>
      </c>
      <c r="K248" s="13" t="s">
        <v>1616</v>
      </c>
    </row>
    <row r="249" spans="1:11">
      <c r="A249" s="13" t="s">
        <v>1477</v>
      </c>
      <c r="B249" s="13">
        <v>2017</v>
      </c>
      <c r="C249" s="13" t="s">
        <v>1476</v>
      </c>
      <c r="D249" s="17" t="s">
        <v>85</v>
      </c>
      <c r="E249" s="1">
        <v>115</v>
      </c>
      <c r="F249" s="3" t="s">
        <v>210</v>
      </c>
      <c r="G249" s="58">
        <v>3</v>
      </c>
      <c r="H249" s="13" t="s">
        <v>1789</v>
      </c>
      <c r="I249" s="13" t="s">
        <v>780</v>
      </c>
      <c r="J249" s="13" t="s">
        <v>10</v>
      </c>
      <c r="K249" s="13" t="s">
        <v>1616</v>
      </c>
    </row>
    <row r="250" spans="1:11">
      <c r="A250" s="13" t="s">
        <v>1479</v>
      </c>
      <c r="B250" s="13">
        <v>2019</v>
      </c>
      <c r="C250" s="13" t="s">
        <v>1478</v>
      </c>
      <c r="D250" s="17" t="s">
        <v>88</v>
      </c>
      <c r="E250" s="1">
        <v>12</v>
      </c>
      <c r="F250" s="3" t="s">
        <v>210</v>
      </c>
      <c r="G250" s="58">
        <f>90.2/30+60/30</f>
        <v>5.0066666666666668</v>
      </c>
      <c r="H250" s="13" t="s">
        <v>1797</v>
      </c>
      <c r="I250" s="13" t="s">
        <v>780</v>
      </c>
      <c r="J250" s="13" t="s">
        <v>10</v>
      </c>
      <c r="K250" s="13" t="s">
        <v>1617</v>
      </c>
    </row>
    <row r="251" spans="1:11">
      <c r="A251" s="13" t="s">
        <v>1481</v>
      </c>
      <c r="B251" s="13">
        <v>2017</v>
      </c>
      <c r="C251" s="13" t="s">
        <v>1480</v>
      </c>
      <c r="D251" s="17" t="s">
        <v>85</v>
      </c>
      <c r="E251" s="1">
        <v>275</v>
      </c>
      <c r="F251" s="3" t="s">
        <v>313</v>
      </c>
      <c r="G251" s="58">
        <v>12</v>
      </c>
      <c r="H251" s="13" t="s">
        <v>1798</v>
      </c>
      <c r="I251" s="13" t="s">
        <v>1482</v>
      </c>
      <c r="J251" s="13" t="s">
        <v>10</v>
      </c>
      <c r="K251" s="13" t="s">
        <v>1617</v>
      </c>
    </row>
    <row r="252" spans="1:11">
      <c r="A252" s="13" t="s">
        <v>1484</v>
      </c>
      <c r="B252" s="13">
        <v>2017</v>
      </c>
      <c r="C252" s="13" t="s">
        <v>1483</v>
      </c>
      <c r="D252" s="17" t="s">
        <v>85</v>
      </c>
      <c r="E252" s="1">
        <v>54</v>
      </c>
      <c r="F252" s="3" t="s">
        <v>349</v>
      </c>
      <c r="G252" s="58">
        <v>3</v>
      </c>
      <c r="H252" s="13" t="s">
        <v>1799</v>
      </c>
      <c r="I252" s="13" t="s">
        <v>780</v>
      </c>
      <c r="J252" s="13" t="s">
        <v>10</v>
      </c>
      <c r="K252" s="13" t="s">
        <v>1616</v>
      </c>
    </row>
    <row r="253" spans="1:11">
      <c r="A253" s="13" t="s">
        <v>1485</v>
      </c>
      <c r="B253" s="13">
        <v>2017</v>
      </c>
      <c r="C253" s="13" t="s">
        <v>1486</v>
      </c>
      <c r="D253" s="17" t="s">
        <v>85</v>
      </c>
      <c r="E253" s="1">
        <v>185</v>
      </c>
      <c r="F253" s="3" t="s">
        <v>210</v>
      </c>
      <c r="G253" s="58">
        <v>12</v>
      </c>
      <c r="H253" s="13" t="s">
        <v>1787</v>
      </c>
      <c r="I253" s="13" t="s">
        <v>1487</v>
      </c>
      <c r="J253" s="13" t="s">
        <v>10</v>
      </c>
      <c r="K253" s="13" t="s">
        <v>1617</v>
      </c>
    </row>
    <row r="254" spans="1:11">
      <c r="A254" s="13" t="s">
        <v>757</v>
      </c>
      <c r="B254" s="13">
        <v>2018</v>
      </c>
      <c r="C254" s="13" t="s">
        <v>1488</v>
      </c>
      <c r="D254" s="17" t="s">
        <v>85</v>
      </c>
      <c r="E254" s="1">
        <v>153</v>
      </c>
      <c r="F254" s="3" t="s">
        <v>349</v>
      </c>
      <c r="G254" s="58">
        <v>24</v>
      </c>
      <c r="H254" s="13" t="s">
        <v>1800</v>
      </c>
      <c r="I254" s="13" t="s">
        <v>1489</v>
      </c>
      <c r="J254" s="13" t="s">
        <v>10</v>
      </c>
      <c r="K254" s="13" t="s">
        <v>1617</v>
      </c>
    </row>
    <row r="255" spans="1:11">
      <c r="A255" s="13" t="s">
        <v>1491</v>
      </c>
      <c r="B255" s="13">
        <v>2018</v>
      </c>
      <c r="C255" s="13" t="s">
        <v>1490</v>
      </c>
      <c r="D255" s="17" t="s">
        <v>88</v>
      </c>
      <c r="E255" s="1">
        <v>43</v>
      </c>
      <c r="F255" s="3" t="s">
        <v>459</v>
      </c>
      <c r="G255" s="58">
        <f>50/30+3</f>
        <v>4.666666666666667</v>
      </c>
      <c r="H255" s="13" t="s">
        <v>1801</v>
      </c>
      <c r="I255" s="13" t="s">
        <v>780</v>
      </c>
      <c r="J255" s="13" t="s">
        <v>10</v>
      </c>
      <c r="K255" s="13" t="s">
        <v>1617</v>
      </c>
    </row>
    <row r="256" spans="1:11">
      <c r="A256" s="13" t="s">
        <v>708</v>
      </c>
      <c r="B256" s="13">
        <v>2017</v>
      </c>
      <c r="C256" s="13" t="s">
        <v>1492</v>
      </c>
      <c r="D256" s="17" t="s">
        <v>85</v>
      </c>
      <c r="E256" s="1">
        <v>217</v>
      </c>
      <c r="F256" s="3" t="s">
        <v>349</v>
      </c>
      <c r="G256" s="58">
        <v>1</v>
      </c>
      <c r="H256" s="13" t="s">
        <v>1802</v>
      </c>
      <c r="I256" s="13" t="s">
        <v>1493</v>
      </c>
      <c r="J256" s="13" t="s">
        <v>9</v>
      </c>
      <c r="K256" s="13" t="s">
        <v>1804</v>
      </c>
    </row>
    <row r="257" spans="1:11">
      <c r="A257" s="13" t="s">
        <v>1497</v>
      </c>
      <c r="B257" s="13">
        <v>2018</v>
      </c>
      <c r="C257" s="13" t="s">
        <v>1496</v>
      </c>
      <c r="D257" s="17" t="s">
        <v>85</v>
      </c>
      <c r="E257" s="1">
        <v>274</v>
      </c>
      <c r="F257" s="3" t="s">
        <v>171</v>
      </c>
      <c r="G257" s="58">
        <v>36</v>
      </c>
      <c r="H257" s="13" t="s">
        <v>1803</v>
      </c>
      <c r="I257" s="13" t="s">
        <v>1498</v>
      </c>
      <c r="J257" s="13" t="s">
        <v>10</v>
      </c>
      <c r="K257" s="13" t="s">
        <v>1342</v>
      </c>
    </row>
    <row r="258" spans="1:11">
      <c r="A258" s="13" t="s">
        <v>1502</v>
      </c>
      <c r="B258" s="13">
        <v>2018</v>
      </c>
      <c r="C258" s="13" t="s">
        <v>1501</v>
      </c>
      <c r="D258" s="17" t="s">
        <v>88</v>
      </c>
      <c r="E258" s="1">
        <v>35</v>
      </c>
      <c r="F258" s="3" t="s">
        <v>1054</v>
      </c>
      <c r="G258" s="58">
        <f>10.5/4+3/4</f>
        <v>3.375</v>
      </c>
      <c r="H258" s="13" t="s">
        <v>1503</v>
      </c>
      <c r="I258" s="13" t="s">
        <v>780</v>
      </c>
      <c r="J258" s="13" t="s">
        <v>10</v>
      </c>
      <c r="K258" s="13" t="s">
        <v>1616</v>
      </c>
    </row>
    <row r="259" spans="1:11">
      <c r="A259" s="13" t="s">
        <v>1495</v>
      </c>
      <c r="B259" s="13">
        <v>2017</v>
      </c>
      <c r="C259" s="13" t="s">
        <v>1494</v>
      </c>
      <c r="D259" s="17" t="s">
        <v>88</v>
      </c>
      <c r="E259" s="1">
        <v>92</v>
      </c>
      <c r="F259" s="3" t="s">
        <v>459</v>
      </c>
      <c r="G259" s="58">
        <f>7.35*12+6</f>
        <v>94.199999999999989</v>
      </c>
      <c r="H259" s="13" t="s">
        <v>1789</v>
      </c>
      <c r="I259" s="13" t="s">
        <v>780</v>
      </c>
      <c r="J259" s="13" t="s">
        <v>10</v>
      </c>
      <c r="K259" s="13" t="s">
        <v>1616</v>
      </c>
    </row>
  </sheetData>
  <autoFilter ref="A1:K259" xr:uid="{00000000-0009-0000-0000-000001000000}">
    <sortState ref="A2:K208">
      <sortCondition ref="A1:A209"/>
    </sortState>
  </autoFilter>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406"/>
  <sheetViews>
    <sheetView tabSelected="1" workbookViewId="0">
      <pane xSplit="2" ySplit="1" topLeftCell="C2" activePane="bottomRight" state="frozen"/>
      <selection pane="topRight" activeCell="C1" sqref="C1"/>
      <selection pane="bottomLeft" activeCell="A2" sqref="A2"/>
      <selection pane="bottomRight" activeCell="R306" sqref="R306"/>
    </sheetView>
  </sheetViews>
  <sheetFormatPr baseColWidth="10" defaultColWidth="15.83203125" defaultRowHeight="16"/>
  <cols>
    <col min="1" max="2" width="15.83203125" style="6"/>
    <col min="3" max="3" width="8" style="33" customWidth="1"/>
    <col min="4" max="16384" width="15.83203125" style="6"/>
  </cols>
  <sheetData>
    <row r="1" spans="1:33" ht="17" thickBot="1">
      <c r="A1" s="29" t="s">
        <v>94</v>
      </c>
      <c r="B1" s="29" t="s">
        <v>0</v>
      </c>
      <c r="C1" s="32" t="s">
        <v>1</v>
      </c>
      <c r="D1" s="29" t="s">
        <v>4</v>
      </c>
      <c r="E1" s="29"/>
      <c r="F1" s="29"/>
      <c r="G1" s="29"/>
      <c r="H1" s="18"/>
      <c r="I1" s="18"/>
      <c r="J1" s="18"/>
      <c r="K1" s="29"/>
      <c r="L1" s="29"/>
      <c r="M1" s="29"/>
      <c r="N1" s="29"/>
      <c r="O1" s="29"/>
      <c r="P1" s="29"/>
      <c r="Q1" s="29"/>
      <c r="R1" s="29"/>
      <c r="S1" s="29"/>
      <c r="T1" s="29"/>
      <c r="U1" s="29"/>
      <c r="V1" s="29"/>
      <c r="W1" s="29"/>
      <c r="X1" s="29"/>
      <c r="Y1" s="29"/>
      <c r="Z1" s="29"/>
      <c r="AA1" s="31"/>
      <c r="AB1" s="31"/>
      <c r="AC1" s="31"/>
    </row>
    <row r="2" spans="1:33" s="35" customFormat="1">
      <c r="A2" s="6" t="s">
        <v>1393</v>
      </c>
      <c r="B2" s="6" t="s">
        <v>412</v>
      </c>
      <c r="C2" s="34">
        <v>2015</v>
      </c>
      <c r="D2" s="6" t="s">
        <v>411</v>
      </c>
      <c r="E2" s="6"/>
      <c r="F2" s="6"/>
      <c r="G2" s="6"/>
      <c r="H2" s="6"/>
      <c r="I2" s="6"/>
      <c r="J2" s="6"/>
      <c r="K2" s="6"/>
      <c r="L2" s="6"/>
      <c r="M2" s="6"/>
      <c r="N2" s="6"/>
      <c r="O2" s="6"/>
      <c r="P2" s="6"/>
      <c r="Q2" s="6"/>
      <c r="R2" s="6"/>
      <c r="S2" s="6"/>
      <c r="T2" s="6"/>
      <c r="U2" s="6"/>
      <c r="V2" s="6"/>
      <c r="W2" s="6"/>
      <c r="X2" s="6"/>
      <c r="Y2" s="6"/>
      <c r="Z2" s="6"/>
      <c r="AA2" s="6"/>
      <c r="AB2" s="6"/>
      <c r="AC2" s="6"/>
      <c r="AD2" s="16"/>
      <c r="AE2" s="17"/>
      <c r="AF2" s="17"/>
      <c r="AG2" s="17"/>
    </row>
    <row r="3" spans="1:33">
      <c r="A3" s="6" t="s">
        <v>1364</v>
      </c>
      <c r="B3" s="6" t="s">
        <v>865</v>
      </c>
      <c r="C3" s="33">
        <v>2002</v>
      </c>
      <c r="D3" s="6" t="s">
        <v>864</v>
      </c>
      <c r="H3" s="17"/>
      <c r="I3" s="17"/>
      <c r="J3" s="17"/>
      <c r="K3" s="17"/>
      <c r="N3" s="36"/>
    </row>
    <row r="4" spans="1:33">
      <c r="A4" s="6" t="s">
        <v>1322</v>
      </c>
      <c r="B4" s="6" t="s">
        <v>515</v>
      </c>
      <c r="C4" s="33">
        <v>2017</v>
      </c>
      <c r="D4" s="6" t="s">
        <v>514</v>
      </c>
    </row>
    <row r="5" spans="1:33">
      <c r="A5" s="6" t="s">
        <v>922</v>
      </c>
      <c r="B5" s="6" t="s">
        <v>219</v>
      </c>
      <c r="C5" s="33">
        <v>2010</v>
      </c>
      <c r="D5" s="6" t="s">
        <v>218</v>
      </c>
      <c r="H5" s="9"/>
      <c r="I5" s="9"/>
      <c r="J5" s="9"/>
      <c r="K5" s="9"/>
      <c r="N5" s="9"/>
    </row>
    <row r="6" spans="1:33" s="35" customFormat="1">
      <c r="A6" s="6" t="s">
        <v>99</v>
      </c>
      <c r="B6" s="6" t="s">
        <v>139</v>
      </c>
      <c r="C6" s="33">
        <v>2007</v>
      </c>
      <c r="D6" s="6" t="s">
        <v>138</v>
      </c>
      <c r="E6" s="6"/>
      <c r="F6" s="6"/>
      <c r="G6" s="6"/>
      <c r="H6" s="6"/>
      <c r="I6" s="6"/>
      <c r="J6" s="6"/>
      <c r="K6" s="6"/>
      <c r="L6" s="6"/>
      <c r="M6" s="6"/>
      <c r="N6" s="6"/>
      <c r="O6" s="6"/>
      <c r="P6" s="6"/>
      <c r="Q6" s="6"/>
      <c r="R6" s="6"/>
      <c r="S6" s="6"/>
      <c r="T6" s="6"/>
      <c r="U6" s="6"/>
      <c r="V6" s="6"/>
      <c r="W6" s="6"/>
      <c r="X6" s="6"/>
      <c r="Y6" s="6"/>
      <c r="Z6" s="6"/>
      <c r="AA6" s="6"/>
      <c r="AB6" s="6"/>
      <c r="AC6" s="6"/>
      <c r="AD6" s="6"/>
    </row>
    <row r="7" spans="1:33">
      <c r="A7" s="6" t="s">
        <v>99</v>
      </c>
      <c r="B7" s="6" t="s">
        <v>106</v>
      </c>
      <c r="C7" s="33">
        <v>2005</v>
      </c>
      <c r="D7" s="6" t="s">
        <v>105</v>
      </c>
    </row>
    <row r="8" spans="1:33">
      <c r="A8" s="6" t="s">
        <v>1397</v>
      </c>
      <c r="B8" s="6" t="s">
        <v>222</v>
      </c>
      <c r="C8" s="33">
        <v>2010</v>
      </c>
      <c r="D8" s="6" t="s">
        <v>221</v>
      </c>
    </row>
    <row r="9" spans="1:33">
      <c r="A9" s="6" t="s">
        <v>1191</v>
      </c>
      <c r="B9" s="6" t="s">
        <v>253</v>
      </c>
      <c r="C9" s="33">
        <v>2011</v>
      </c>
      <c r="D9" s="6" t="s">
        <v>252</v>
      </c>
      <c r="H9" s="9"/>
      <c r="I9" s="9"/>
      <c r="J9" s="9"/>
      <c r="K9" s="9"/>
      <c r="N9" s="9"/>
    </row>
    <row r="10" spans="1:33">
      <c r="A10" s="19" t="s">
        <v>1373</v>
      </c>
      <c r="B10" s="19" t="s">
        <v>224</v>
      </c>
      <c r="C10" s="37">
        <v>2010</v>
      </c>
      <c r="D10" s="19" t="s">
        <v>223</v>
      </c>
      <c r="E10" s="19"/>
      <c r="F10" s="19"/>
      <c r="G10" s="19"/>
      <c r="L10" s="19"/>
      <c r="M10" s="19"/>
      <c r="O10" s="19"/>
      <c r="P10" s="19"/>
      <c r="Q10" s="19"/>
      <c r="R10" s="19"/>
      <c r="S10" s="19"/>
      <c r="T10" s="19"/>
      <c r="U10" s="19"/>
      <c r="V10" s="19"/>
      <c r="W10" s="19"/>
      <c r="X10" s="19"/>
    </row>
    <row r="11" spans="1:33">
      <c r="A11" s="16" t="s">
        <v>1325</v>
      </c>
      <c r="B11" s="16" t="s">
        <v>63</v>
      </c>
      <c r="C11" s="38">
        <v>2013</v>
      </c>
      <c r="D11" s="16" t="s">
        <v>64</v>
      </c>
      <c r="E11" s="16"/>
      <c r="F11" s="16"/>
      <c r="G11" s="16"/>
      <c r="L11" s="16"/>
      <c r="M11" s="16"/>
      <c r="O11" s="16"/>
      <c r="P11" s="16"/>
      <c r="Q11" s="16"/>
      <c r="R11" s="16"/>
      <c r="S11" s="16"/>
      <c r="T11" s="16"/>
      <c r="U11" s="16"/>
      <c r="V11" s="16"/>
      <c r="W11" s="16"/>
      <c r="X11" s="16"/>
    </row>
    <row r="12" spans="1:33">
      <c r="A12" s="6" t="s">
        <v>99</v>
      </c>
      <c r="B12" s="6" t="s">
        <v>176</v>
      </c>
      <c r="C12" s="33">
        <v>2008</v>
      </c>
      <c r="D12" s="6" t="s">
        <v>175</v>
      </c>
    </row>
    <row r="13" spans="1:33">
      <c r="A13" s="6" t="s">
        <v>912</v>
      </c>
      <c r="B13" s="6" t="s">
        <v>176</v>
      </c>
      <c r="C13" s="33">
        <v>2015</v>
      </c>
      <c r="D13" s="6" t="s">
        <v>723</v>
      </c>
    </row>
    <row r="14" spans="1:33">
      <c r="A14" s="6" t="s">
        <v>99</v>
      </c>
      <c r="B14" s="6" t="s">
        <v>711</v>
      </c>
      <c r="C14" s="33">
        <v>2014</v>
      </c>
      <c r="D14" s="6" t="s">
        <v>710</v>
      </c>
    </row>
    <row r="15" spans="1:33">
      <c r="A15" s="6" t="s">
        <v>498</v>
      </c>
      <c r="B15" s="6" t="s">
        <v>517</v>
      </c>
      <c r="C15" s="33">
        <v>2017</v>
      </c>
      <c r="D15" s="6" t="s">
        <v>516</v>
      </c>
    </row>
    <row r="16" spans="1:33">
      <c r="A16" s="6" t="s">
        <v>808</v>
      </c>
      <c r="B16" s="6" t="s">
        <v>809</v>
      </c>
      <c r="C16" s="33">
        <v>2002</v>
      </c>
      <c r="D16" s="6" t="s">
        <v>807</v>
      </c>
    </row>
    <row r="17" spans="1:31">
      <c r="A17" s="6" t="s">
        <v>1046</v>
      </c>
      <c r="B17" s="6" t="s">
        <v>1045</v>
      </c>
      <c r="C17" s="33">
        <v>2006</v>
      </c>
      <c r="D17" s="6" t="s">
        <v>1044</v>
      </c>
    </row>
    <row r="18" spans="1:31">
      <c r="A18" s="6" t="s">
        <v>99</v>
      </c>
      <c r="B18" s="6" t="s">
        <v>79</v>
      </c>
      <c r="C18" s="34">
        <v>2005</v>
      </c>
      <c r="D18" s="6" t="s">
        <v>84</v>
      </c>
    </row>
    <row r="19" spans="1:31">
      <c r="A19" s="6" t="s">
        <v>1298</v>
      </c>
      <c r="B19" s="6" t="s">
        <v>561</v>
      </c>
      <c r="C19" s="33">
        <v>2006</v>
      </c>
      <c r="D19" s="6" t="s">
        <v>562</v>
      </c>
    </row>
    <row r="20" spans="1:31">
      <c r="A20" s="6" t="s">
        <v>99</v>
      </c>
      <c r="B20" s="6" t="s">
        <v>108</v>
      </c>
      <c r="C20" s="33">
        <v>2007</v>
      </c>
      <c r="D20" s="6" t="s">
        <v>140</v>
      </c>
    </row>
    <row r="21" spans="1:31">
      <c r="A21" s="6" t="s">
        <v>1309</v>
      </c>
      <c r="B21" s="6" t="s">
        <v>118</v>
      </c>
      <c r="C21" s="33">
        <v>2006</v>
      </c>
      <c r="D21" s="6" t="s">
        <v>563</v>
      </c>
    </row>
    <row r="22" spans="1:31">
      <c r="A22" s="6" t="s">
        <v>99</v>
      </c>
      <c r="B22" s="6" t="s">
        <v>371</v>
      </c>
      <c r="C22" s="33">
        <v>2014</v>
      </c>
      <c r="D22" s="6" t="s">
        <v>381</v>
      </c>
    </row>
    <row r="23" spans="1:31">
      <c r="A23" s="6" t="s">
        <v>1303</v>
      </c>
      <c r="B23" s="6" t="s">
        <v>198</v>
      </c>
      <c r="C23" s="33">
        <v>2009</v>
      </c>
      <c r="D23" s="6" t="s">
        <v>197</v>
      </c>
    </row>
    <row r="24" spans="1:31">
      <c r="A24" s="6" t="s">
        <v>1299</v>
      </c>
      <c r="B24" s="6" t="s">
        <v>674</v>
      </c>
      <c r="C24" s="33">
        <v>2013</v>
      </c>
      <c r="D24" s="6" t="s">
        <v>673</v>
      </c>
    </row>
    <row r="25" spans="1:31">
      <c r="A25" s="6" t="s">
        <v>939</v>
      </c>
      <c r="B25" s="6" t="s">
        <v>372</v>
      </c>
      <c r="C25" s="33">
        <v>2014</v>
      </c>
      <c r="D25" s="6" t="s">
        <v>373</v>
      </c>
      <c r="H25" s="9"/>
      <c r="I25" s="9"/>
      <c r="J25" s="9"/>
      <c r="K25" s="9"/>
      <c r="N25" s="9"/>
    </row>
    <row r="26" spans="1:31">
      <c r="A26" s="6" t="s">
        <v>1048</v>
      </c>
      <c r="B26" s="6" t="s">
        <v>372</v>
      </c>
      <c r="C26" s="33">
        <v>2013</v>
      </c>
      <c r="D26" s="6" t="s">
        <v>1047</v>
      </c>
    </row>
    <row r="27" spans="1:31">
      <c r="A27" s="16" t="s">
        <v>940</v>
      </c>
      <c r="B27" s="16" t="s">
        <v>52</v>
      </c>
      <c r="C27" s="38">
        <v>2011</v>
      </c>
      <c r="D27" s="16" t="s">
        <v>53</v>
      </c>
      <c r="E27" s="16"/>
      <c r="F27" s="16"/>
      <c r="G27" s="16"/>
      <c r="H27" s="9"/>
      <c r="I27" s="9"/>
      <c r="J27" s="9"/>
      <c r="K27" s="9"/>
      <c r="L27" s="16"/>
      <c r="M27" s="16"/>
      <c r="N27" s="9"/>
      <c r="O27" s="16"/>
      <c r="P27" s="16"/>
      <c r="Q27" s="16"/>
      <c r="R27" s="16"/>
      <c r="S27" s="16"/>
      <c r="T27" s="16"/>
      <c r="U27" s="16"/>
      <c r="V27" s="16"/>
      <c r="W27" s="16"/>
      <c r="X27" s="16"/>
    </row>
    <row r="28" spans="1:31">
      <c r="A28" s="16" t="s">
        <v>1042</v>
      </c>
      <c r="B28" s="6" t="s">
        <v>52</v>
      </c>
      <c r="C28" s="33">
        <v>2014</v>
      </c>
      <c r="D28" s="6" t="s">
        <v>71</v>
      </c>
      <c r="H28" s="9"/>
      <c r="I28" s="9"/>
      <c r="J28" s="9"/>
      <c r="K28" s="9"/>
      <c r="N28" s="9"/>
      <c r="O28" s="9"/>
      <c r="T28" s="16"/>
      <c r="U28" s="16"/>
      <c r="V28" s="16"/>
      <c r="W28" s="16"/>
      <c r="X28" s="16"/>
    </row>
    <row r="29" spans="1:31">
      <c r="A29" s="6" t="s">
        <v>1051</v>
      </c>
      <c r="B29" s="6" t="s">
        <v>1050</v>
      </c>
      <c r="C29" s="33">
        <v>2008</v>
      </c>
      <c r="D29" s="6" t="s">
        <v>1049</v>
      </c>
    </row>
    <row r="30" spans="1:31">
      <c r="A30" s="6" t="s">
        <v>415</v>
      </c>
      <c r="B30" s="6" t="s">
        <v>414</v>
      </c>
      <c r="C30" s="33">
        <v>2015</v>
      </c>
      <c r="D30" s="6" t="s">
        <v>413</v>
      </c>
    </row>
    <row r="31" spans="1:31">
      <c r="A31" s="19" t="s">
        <v>1157</v>
      </c>
      <c r="B31" s="6" t="s">
        <v>820</v>
      </c>
      <c r="C31" s="33">
        <v>2004</v>
      </c>
      <c r="D31" s="6" t="s">
        <v>1053</v>
      </c>
      <c r="O31" s="9"/>
      <c r="W31" s="19"/>
      <c r="X31" s="19"/>
    </row>
    <row r="32" spans="1:31" s="35" customFormat="1">
      <c r="A32" s="6" t="s">
        <v>1307</v>
      </c>
      <c r="B32" s="6" t="s">
        <v>199</v>
      </c>
      <c r="C32" s="33">
        <v>2012</v>
      </c>
      <c r="D32" s="6" t="s">
        <v>668</v>
      </c>
      <c r="E32" s="6"/>
      <c r="F32" s="6"/>
      <c r="G32" s="6"/>
      <c r="H32" s="6"/>
      <c r="I32" s="6"/>
      <c r="J32" s="6"/>
      <c r="K32" s="6"/>
      <c r="L32" s="6"/>
      <c r="M32" s="6"/>
      <c r="N32" s="6"/>
      <c r="O32" s="6"/>
      <c r="P32" s="6"/>
      <c r="Q32" s="6"/>
      <c r="R32" s="6"/>
      <c r="S32" s="6"/>
      <c r="T32" s="6"/>
      <c r="U32" s="6"/>
      <c r="V32" s="6"/>
      <c r="W32" s="6"/>
      <c r="X32" s="6"/>
      <c r="Y32" s="6"/>
      <c r="Z32" s="6"/>
      <c r="AA32" s="6"/>
      <c r="AB32" s="6"/>
      <c r="AC32" s="6"/>
      <c r="AD32" s="17"/>
      <c r="AE32" s="17"/>
    </row>
    <row r="33" spans="1:34" s="35" customFormat="1">
      <c r="A33" s="6" t="s">
        <v>1056</v>
      </c>
      <c r="B33" s="6" t="s">
        <v>199</v>
      </c>
      <c r="C33" s="33">
        <v>2010</v>
      </c>
      <c r="D33" s="6" t="s">
        <v>225</v>
      </c>
      <c r="E33" s="6"/>
      <c r="F33" s="6"/>
      <c r="G33" s="6"/>
      <c r="H33" s="6"/>
      <c r="I33" s="6"/>
      <c r="J33" s="6"/>
      <c r="K33" s="6"/>
      <c r="L33" s="6"/>
      <c r="M33" s="6"/>
      <c r="N33" s="6"/>
      <c r="O33" s="6"/>
      <c r="P33" s="6"/>
      <c r="Q33" s="6"/>
      <c r="R33" s="6"/>
      <c r="S33" s="6"/>
      <c r="T33" s="6"/>
      <c r="U33" s="6"/>
      <c r="V33" s="6"/>
      <c r="W33" s="6"/>
      <c r="X33" s="6"/>
      <c r="Y33" s="6"/>
      <c r="Z33" s="6"/>
      <c r="AA33" s="6"/>
      <c r="AB33" s="6"/>
      <c r="AC33" s="6"/>
      <c r="AD33" s="16"/>
      <c r="AE33" s="17"/>
      <c r="AF33" s="17"/>
      <c r="AG33" s="17"/>
      <c r="AH33" s="36"/>
    </row>
    <row r="34" spans="1:34">
      <c r="A34" s="16" t="s">
        <v>1335</v>
      </c>
      <c r="B34" s="6" t="s">
        <v>199</v>
      </c>
      <c r="C34" s="33">
        <v>2010</v>
      </c>
      <c r="D34" s="6" t="s">
        <v>47</v>
      </c>
      <c r="H34" s="17"/>
      <c r="I34" s="17"/>
      <c r="J34" s="17"/>
      <c r="K34" s="17"/>
      <c r="N34" s="36"/>
      <c r="S34" s="16"/>
      <c r="T34" s="16"/>
      <c r="U34" s="16"/>
      <c r="V34" s="16"/>
      <c r="W34" s="16"/>
      <c r="X34" s="16"/>
    </row>
    <row r="35" spans="1:34">
      <c r="A35" s="6" t="s">
        <v>1046</v>
      </c>
      <c r="B35" s="6" t="s">
        <v>199</v>
      </c>
      <c r="C35" s="33">
        <v>2006</v>
      </c>
      <c r="D35" s="6" t="s">
        <v>1055</v>
      </c>
    </row>
    <row r="36" spans="1:34">
      <c r="A36" s="6" t="s">
        <v>1186</v>
      </c>
      <c r="B36" s="6" t="s">
        <v>128</v>
      </c>
      <c r="C36" s="33">
        <v>2006</v>
      </c>
      <c r="D36" s="6" t="s">
        <v>127</v>
      </c>
    </row>
    <row r="37" spans="1:34">
      <c r="A37" s="6" t="s">
        <v>184</v>
      </c>
      <c r="B37" s="6" t="s">
        <v>142</v>
      </c>
      <c r="C37" s="33">
        <v>2007</v>
      </c>
      <c r="D37" s="6" t="s">
        <v>141</v>
      </c>
      <c r="AD37" s="10"/>
      <c r="AE37" s="10"/>
      <c r="AF37" s="10"/>
      <c r="AG37" s="10"/>
      <c r="AH37" s="10"/>
    </row>
    <row r="38" spans="1:34" s="10" customFormat="1">
      <c r="A38" s="6" t="s">
        <v>1280</v>
      </c>
      <c r="B38" s="6" t="s">
        <v>724</v>
      </c>
      <c r="C38" s="33">
        <v>2015</v>
      </c>
      <c r="D38" s="6" t="s">
        <v>725</v>
      </c>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spans="1:34">
      <c r="A39" s="6" t="s">
        <v>498</v>
      </c>
      <c r="B39" s="6" t="s">
        <v>742</v>
      </c>
      <c r="C39" s="33">
        <v>2016</v>
      </c>
      <c r="D39" s="6" t="s">
        <v>743</v>
      </c>
    </row>
    <row r="40" spans="1:34">
      <c r="A40" s="6" t="s">
        <v>1326</v>
      </c>
      <c r="B40" s="6" t="s">
        <v>117</v>
      </c>
      <c r="C40" s="33">
        <v>2005</v>
      </c>
      <c r="D40" s="6" t="s">
        <v>109</v>
      </c>
      <c r="H40" s="35"/>
      <c r="I40" s="35"/>
      <c r="J40" s="35"/>
      <c r="K40" s="9"/>
      <c r="N40" s="9"/>
      <c r="Y40" s="16"/>
      <c r="Z40" s="16"/>
      <c r="AA40" s="16"/>
      <c r="AB40" s="16"/>
      <c r="AC40" s="16"/>
    </row>
    <row r="41" spans="1:34">
      <c r="A41" s="6" t="s">
        <v>1143</v>
      </c>
      <c r="B41" s="6" t="s">
        <v>421</v>
      </c>
      <c r="C41" s="33">
        <v>2015</v>
      </c>
      <c r="D41" s="6" t="s">
        <v>420</v>
      </c>
    </row>
    <row r="42" spans="1:34">
      <c r="A42" s="6" t="s">
        <v>1240</v>
      </c>
      <c r="B42" s="6" t="s">
        <v>275</v>
      </c>
      <c r="C42" s="33">
        <v>2012</v>
      </c>
      <c r="D42" s="6" t="s">
        <v>274</v>
      </c>
    </row>
    <row r="43" spans="1:34">
      <c r="A43" s="6" t="s">
        <v>498</v>
      </c>
      <c r="B43" s="6" t="s">
        <v>111</v>
      </c>
      <c r="C43" s="34">
        <v>2005</v>
      </c>
      <c r="D43" s="6" t="s">
        <v>110</v>
      </c>
    </row>
    <row r="44" spans="1:34">
      <c r="A44" s="6" t="s">
        <v>1267</v>
      </c>
      <c r="B44" s="6" t="s">
        <v>227</v>
      </c>
      <c r="C44" s="33">
        <v>2011</v>
      </c>
      <c r="D44" s="6" t="s">
        <v>254</v>
      </c>
    </row>
    <row r="45" spans="1:34">
      <c r="A45" s="6" t="s">
        <v>1241</v>
      </c>
      <c r="B45" s="6" t="s">
        <v>227</v>
      </c>
      <c r="C45" s="33">
        <v>2010</v>
      </c>
      <c r="D45" s="6" t="s">
        <v>226</v>
      </c>
      <c r="H45" s="9"/>
      <c r="I45" s="9"/>
      <c r="J45" s="9"/>
      <c r="K45" s="9"/>
      <c r="N45" s="9"/>
      <c r="Y45" s="16"/>
      <c r="Z45" s="16"/>
      <c r="AA45" s="16"/>
      <c r="AB45" s="16"/>
      <c r="AC45" s="16"/>
    </row>
    <row r="46" spans="1:34">
      <c r="A46" s="16" t="s">
        <v>926</v>
      </c>
      <c r="B46" s="16" t="s">
        <v>45</v>
      </c>
      <c r="C46" s="38">
        <v>2010</v>
      </c>
      <c r="D46" s="16" t="s">
        <v>46</v>
      </c>
      <c r="E46" s="16"/>
      <c r="F46" s="16"/>
      <c r="G46" s="16"/>
      <c r="L46" s="16"/>
      <c r="M46" s="16"/>
      <c r="O46" s="16"/>
      <c r="P46" s="16"/>
      <c r="Q46" s="16"/>
      <c r="R46" s="16"/>
      <c r="S46" s="16"/>
      <c r="T46" s="16"/>
      <c r="U46" s="16"/>
      <c r="V46" s="16"/>
      <c r="W46" s="16"/>
      <c r="X46" s="16"/>
      <c r="Y46" s="16"/>
      <c r="Z46" s="16"/>
      <c r="AA46" s="16"/>
      <c r="AB46" s="16"/>
      <c r="AC46" s="16"/>
    </row>
    <row r="47" spans="1:34">
      <c r="A47" s="6" t="s">
        <v>1051</v>
      </c>
      <c r="B47" s="6" t="s">
        <v>1058</v>
      </c>
      <c r="C47" s="33">
        <v>2013</v>
      </c>
      <c r="D47" s="6" t="s">
        <v>1059</v>
      </c>
    </row>
    <row r="48" spans="1:34">
      <c r="A48" s="6" t="s">
        <v>1051</v>
      </c>
      <c r="B48" s="6" t="s">
        <v>1058</v>
      </c>
      <c r="C48" s="33">
        <v>2007</v>
      </c>
      <c r="D48" s="6" t="s">
        <v>1059</v>
      </c>
    </row>
    <row r="49" spans="1:29">
      <c r="A49" s="6" t="s">
        <v>1292</v>
      </c>
      <c r="B49" s="6" t="s">
        <v>150</v>
      </c>
      <c r="C49" s="33">
        <v>2013</v>
      </c>
      <c r="D49" s="6" t="s">
        <v>325</v>
      </c>
    </row>
    <row r="50" spans="1:29">
      <c r="A50" s="19" t="s">
        <v>920</v>
      </c>
      <c r="B50" s="19" t="s">
        <v>150</v>
      </c>
      <c r="C50" s="37">
        <v>2007</v>
      </c>
      <c r="D50" s="19" t="s">
        <v>148</v>
      </c>
      <c r="E50" s="19"/>
      <c r="F50" s="19"/>
      <c r="G50" s="19"/>
      <c r="H50" s="9"/>
      <c r="I50" s="9"/>
      <c r="J50" s="9"/>
      <c r="K50" s="9"/>
      <c r="L50" s="19"/>
      <c r="M50" s="19"/>
      <c r="N50" s="9"/>
      <c r="O50" s="19"/>
      <c r="P50" s="19"/>
      <c r="Q50" s="19"/>
      <c r="R50" s="19"/>
      <c r="S50" s="19"/>
      <c r="T50" s="19"/>
      <c r="U50" s="19"/>
      <c r="V50" s="19"/>
      <c r="W50" s="19"/>
      <c r="X50" s="19"/>
      <c r="Y50" s="19"/>
      <c r="Z50" s="19"/>
      <c r="AA50" s="19"/>
      <c r="AB50" s="19"/>
      <c r="AC50" s="19"/>
    </row>
    <row r="51" spans="1:29">
      <c r="A51" s="6" t="s">
        <v>99</v>
      </c>
      <c r="B51" s="6" t="s">
        <v>130</v>
      </c>
      <c r="C51" s="33">
        <v>2006</v>
      </c>
      <c r="D51" s="6" t="s">
        <v>129</v>
      </c>
    </row>
    <row r="52" spans="1:29">
      <c r="A52" s="6" t="s">
        <v>538</v>
      </c>
      <c r="B52" s="6" t="s">
        <v>642</v>
      </c>
      <c r="C52" s="33">
        <v>2011</v>
      </c>
      <c r="D52" s="6" t="s">
        <v>641</v>
      </c>
    </row>
    <row r="53" spans="1:29">
      <c r="A53" s="6" t="s">
        <v>1324</v>
      </c>
      <c r="B53" s="6" t="s">
        <v>855</v>
      </c>
      <c r="C53" s="33">
        <v>2004</v>
      </c>
      <c r="D53" s="6" t="s">
        <v>854</v>
      </c>
    </row>
    <row r="54" spans="1:29">
      <c r="A54" s="6" t="s">
        <v>1306</v>
      </c>
      <c r="B54" s="6" t="s">
        <v>1060</v>
      </c>
      <c r="C54" s="33">
        <v>2013</v>
      </c>
      <c r="D54" s="6" t="s">
        <v>326</v>
      </c>
      <c r="H54" s="10"/>
      <c r="I54" s="10"/>
      <c r="J54" s="10"/>
      <c r="K54" s="10"/>
      <c r="N54" s="10"/>
    </row>
    <row r="55" spans="1:29">
      <c r="A55" s="6" t="s">
        <v>1171</v>
      </c>
      <c r="B55" s="6" t="s">
        <v>256</v>
      </c>
      <c r="C55" s="33">
        <v>2014</v>
      </c>
      <c r="D55" s="6" t="s">
        <v>712</v>
      </c>
    </row>
    <row r="56" spans="1:29">
      <c r="A56" s="6" t="s">
        <v>1172</v>
      </c>
      <c r="B56" s="6" t="s">
        <v>256</v>
      </c>
      <c r="C56" s="33">
        <v>2011</v>
      </c>
      <c r="D56" s="6" t="s">
        <v>255</v>
      </c>
      <c r="Y56" s="16"/>
      <c r="Z56" s="16"/>
      <c r="AA56" s="16"/>
      <c r="AB56" s="16"/>
      <c r="AC56" s="16"/>
    </row>
    <row r="57" spans="1:29">
      <c r="A57" s="6" t="s">
        <v>1237</v>
      </c>
      <c r="B57" s="6" t="s">
        <v>853</v>
      </c>
      <c r="C57" s="33">
        <v>2003</v>
      </c>
      <c r="D57" s="6" t="s">
        <v>852</v>
      </c>
    </row>
    <row r="58" spans="1:29">
      <c r="A58" s="6" t="s">
        <v>99</v>
      </c>
      <c r="B58" s="6" t="s">
        <v>604</v>
      </c>
      <c r="C58" s="33">
        <v>2009</v>
      </c>
      <c r="D58" s="6" t="s">
        <v>605</v>
      </c>
    </row>
    <row r="59" spans="1:29">
      <c r="A59" s="6" t="s">
        <v>1144</v>
      </c>
      <c r="B59" s="6" t="s">
        <v>851</v>
      </c>
      <c r="C59" s="33">
        <v>2003</v>
      </c>
      <c r="D59" s="6" t="s">
        <v>850</v>
      </c>
      <c r="H59" s="9"/>
      <c r="I59" s="9"/>
      <c r="J59" s="9"/>
      <c r="K59" s="9"/>
      <c r="N59" s="9"/>
    </row>
    <row r="60" spans="1:29">
      <c r="A60" s="6" t="s">
        <v>1288</v>
      </c>
      <c r="B60" s="6" t="s">
        <v>675</v>
      </c>
      <c r="C60" s="33">
        <v>2013</v>
      </c>
      <c r="D60" s="6" t="s">
        <v>676</v>
      </c>
    </row>
    <row r="61" spans="1:29">
      <c r="A61" s="6" t="s">
        <v>1314</v>
      </c>
      <c r="B61" s="6" t="s">
        <v>1313</v>
      </c>
      <c r="C61" s="33">
        <v>2010</v>
      </c>
      <c r="D61" s="6" t="s">
        <v>229</v>
      </c>
    </row>
    <row r="62" spans="1:29">
      <c r="A62" s="6" t="s">
        <v>1380</v>
      </c>
      <c r="B62" s="6" t="s">
        <v>938</v>
      </c>
      <c r="C62" s="33">
        <v>2001</v>
      </c>
      <c r="D62" s="6" t="s">
        <v>962</v>
      </c>
      <c r="H62" s="17"/>
      <c r="I62" s="17"/>
      <c r="J62" s="17"/>
      <c r="N62" s="36"/>
    </row>
    <row r="63" spans="1:29">
      <c r="A63" s="6" t="s">
        <v>1061</v>
      </c>
      <c r="B63" s="6" t="s">
        <v>231</v>
      </c>
      <c r="C63" s="33">
        <v>2010</v>
      </c>
      <c r="D63" s="6" t="s">
        <v>230</v>
      </c>
    </row>
    <row r="64" spans="1:29">
      <c r="A64" s="6" t="s">
        <v>184</v>
      </c>
      <c r="B64" s="6" t="s">
        <v>277</v>
      </c>
      <c r="C64" s="33">
        <v>2012</v>
      </c>
      <c r="D64" s="6" t="s">
        <v>276</v>
      </c>
    </row>
    <row r="65" spans="1:29">
      <c r="A65" s="6" t="s">
        <v>1145</v>
      </c>
      <c r="B65" s="6" t="s">
        <v>330</v>
      </c>
      <c r="C65" s="33">
        <v>2013</v>
      </c>
      <c r="D65" s="6" t="s">
        <v>329</v>
      </c>
    </row>
    <row r="66" spans="1:29">
      <c r="A66" s="6" t="s">
        <v>1063</v>
      </c>
      <c r="B66" s="6" t="s">
        <v>1062</v>
      </c>
      <c r="C66" s="33">
        <v>2005</v>
      </c>
      <c r="D66" s="6" t="s">
        <v>1064</v>
      </c>
    </row>
    <row r="67" spans="1:29">
      <c r="A67" s="6" t="s">
        <v>498</v>
      </c>
      <c r="B67" s="6" t="s">
        <v>606</v>
      </c>
      <c r="C67" s="33">
        <v>2009</v>
      </c>
      <c r="D67" s="6" t="s">
        <v>607</v>
      </c>
    </row>
    <row r="68" spans="1:29">
      <c r="A68" s="6" t="s">
        <v>1277</v>
      </c>
      <c r="B68" s="6" t="s">
        <v>279</v>
      </c>
      <c r="C68" s="33">
        <v>2012</v>
      </c>
      <c r="D68" s="6" t="s">
        <v>278</v>
      </c>
    </row>
    <row r="69" spans="1:29">
      <c r="A69" s="6" t="s">
        <v>1304</v>
      </c>
      <c r="B69" s="6" t="s">
        <v>1305</v>
      </c>
      <c r="C69" s="33">
        <v>2003</v>
      </c>
      <c r="D69" s="6" t="s">
        <v>1065</v>
      </c>
    </row>
    <row r="70" spans="1:29">
      <c r="A70" s="6" t="s">
        <v>498</v>
      </c>
      <c r="B70" s="6" t="s">
        <v>713</v>
      </c>
      <c r="C70" s="33">
        <v>2014</v>
      </c>
      <c r="D70" s="6" t="s">
        <v>714</v>
      </c>
    </row>
    <row r="71" spans="1:29">
      <c r="A71" s="6" t="s">
        <v>1146</v>
      </c>
      <c r="B71" s="6" t="s">
        <v>485</v>
      </c>
      <c r="C71" s="33">
        <v>2016</v>
      </c>
      <c r="D71" s="6" t="s">
        <v>486</v>
      </c>
      <c r="H71" s="9"/>
      <c r="I71" s="9"/>
      <c r="J71" s="9"/>
      <c r="K71" s="9"/>
      <c r="N71" s="9"/>
      <c r="Y71" s="19"/>
      <c r="Z71" s="19"/>
      <c r="AA71" s="19"/>
      <c r="AB71" s="19"/>
      <c r="AC71" s="19"/>
    </row>
    <row r="72" spans="1:29">
      <c r="A72" s="6" t="s">
        <v>282</v>
      </c>
      <c r="B72" s="6" t="s">
        <v>280</v>
      </c>
      <c r="C72" s="33">
        <v>2012</v>
      </c>
      <c r="D72" s="6" t="s">
        <v>281</v>
      </c>
    </row>
    <row r="73" spans="1:29">
      <c r="A73" s="6" t="s">
        <v>1293</v>
      </c>
      <c r="B73" s="6" t="s">
        <v>280</v>
      </c>
      <c r="C73" s="33">
        <v>2014</v>
      </c>
      <c r="D73" s="6" t="s">
        <v>380</v>
      </c>
    </row>
    <row r="74" spans="1:29">
      <c r="A74" s="6" t="s">
        <v>907</v>
      </c>
      <c r="B74" s="6" t="s">
        <v>332</v>
      </c>
      <c r="C74" s="33">
        <v>2013</v>
      </c>
      <c r="D74" s="6" t="s">
        <v>331</v>
      </c>
    </row>
    <row r="75" spans="1:29">
      <c r="A75" s="6" t="s">
        <v>99</v>
      </c>
      <c r="B75" s="6" t="s">
        <v>806</v>
      </c>
      <c r="C75" s="33">
        <v>2001</v>
      </c>
      <c r="D75" s="6" t="s">
        <v>805</v>
      </c>
    </row>
    <row r="76" spans="1:29">
      <c r="A76" s="6" t="s">
        <v>1068</v>
      </c>
      <c r="B76" s="6" t="s">
        <v>1066</v>
      </c>
      <c r="C76" s="33">
        <v>2013</v>
      </c>
      <c r="D76" s="6" t="s">
        <v>1067</v>
      </c>
      <c r="H76" s="9"/>
      <c r="I76" s="9"/>
      <c r="J76" s="9"/>
      <c r="K76" s="9"/>
      <c r="N76" s="9"/>
    </row>
    <row r="77" spans="1:29">
      <c r="A77" s="6" t="s">
        <v>498</v>
      </c>
      <c r="B77" s="6" t="s">
        <v>284</v>
      </c>
      <c r="C77" s="33">
        <v>2012</v>
      </c>
      <c r="D77" s="6" t="s">
        <v>283</v>
      </c>
    </row>
    <row r="78" spans="1:29">
      <c r="A78" s="6" t="s">
        <v>498</v>
      </c>
      <c r="B78" s="6" t="s">
        <v>677</v>
      </c>
      <c r="C78" s="33">
        <v>2013</v>
      </c>
      <c r="D78" s="6" t="s">
        <v>678</v>
      </c>
    </row>
    <row r="79" spans="1:29">
      <c r="A79" s="6" t="s">
        <v>1308</v>
      </c>
      <c r="B79" s="6" t="s">
        <v>382</v>
      </c>
      <c r="C79" s="33">
        <v>2014</v>
      </c>
      <c r="D79" s="6" t="s">
        <v>383</v>
      </c>
    </row>
    <row r="80" spans="1:29">
      <c r="A80" s="6" t="s">
        <v>907</v>
      </c>
      <c r="B80" s="6" t="s">
        <v>334</v>
      </c>
      <c r="C80" s="33">
        <v>2013</v>
      </c>
      <c r="D80" s="6" t="s">
        <v>333</v>
      </c>
    </row>
    <row r="81" spans="1:34">
      <c r="A81" s="6" t="s">
        <v>538</v>
      </c>
      <c r="B81" s="6" t="s">
        <v>594</v>
      </c>
      <c r="C81" s="33">
        <v>2008</v>
      </c>
      <c r="D81" s="6" t="s">
        <v>593</v>
      </c>
    </row>
    <row r="82" spans="1:34" s="35" customFormat="1">
      <c r="A82" s="6" t="s">
        <v>1281</v>
      </c>
      <c r="B82" s="6" t="s">
        <v>1208</v>
      </c>
      <c r="C82" s="33">
        <v>2007</v>
      </c>
      <c r="D82" s="6" t="s">
        <v>155</v>
      </c>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row>
    <row r="83" spans="1:34">
      <c r="A83" s="6" t="s">
        <v>184</v>
      </c>
      <c r="B83" s="6" t="s">
        <v>113</v>
      </c>
      <c r="C83" s="33">
        <v>2005</v>
      </c>
      <c r="D83" s="6" t="s">
        <v>112</v>
      </c>
    </row>
    <row r="84" spans="1:34">
      <c r="A84" s="6" t="s">
        <v>1269</v>
      </c>
      <c r="B84" s="6" t="s">
        <v>384</v>
      </c>
      <c r="C84" s="33">
        <v>2014</v>
      </c>
      <c r="D84" s="6" t="s">
        <v>386</v>
      </c>
    </row>
    <row r="85" spans="1:34">
      <c r="A85" s="6" t="s">
        <v>1371</v>
      </c>
      <c r="B85" s="6" t="s">
        <v>384</v>
      </c>
      <c r="C85" s="33">
        <v>2014</v>
      </c>
      <c r="D85" s="6" t="s">
        <v>386</v>
      </c>
    </row>
    <row r="86" spans="1:34">
      <c r="A86" s="6" t="s">
        <v>1315</v>
      </c>
      <c r="B86" s="6" t="s">
        <v>286</v>
      </c>
      <c r="C86" s="33">
        <v>2012</v>
      </c>
      <c r="D86" s="6" t="s">
        <v>285</v>
      </c>
    </row>
    <row r="87" spans="1:34">
      <c r="A87" s="6" t="s">
        <v>1048</v>
      </c>
      <c r="B87" s="6" t="s">
        <v>1069</v>
      </c>
      <c r="C87" s="33">
        <v>2010</v>
      </c>
      <c r="D87" s="6" t="s">
        <v>1070</v>
      </c>
    </row>
    <row r="88" spans="1:34">
      <c r="A88" s="6" t="s">
        <v>1279</v>
      </c>
      <c r="B88" s="6" t="s">
        <v>845</v>
      </c>
      <c r="C88" s="33">
        <v>2004</v>
      </c>
      <c r="D88" s="6" t="s">
        <v>844</v>
      </c>
      <c r="Q88" s="39"/>
    </row>
    <row r="89" spans="1:34">
      <c r="A89" s="6" t="s">
        <v>538</v>
      </c>
      <c r="B89" s="6" t="s">
        <v>680</v>
      </c>
      <c r="C89" s="33">
        <v>2013</v>
      </c>
      <c r="D89" s="6" t="s">
        <v>679</v>
      </c>
    </row>
    <row r="90" spans="1:34">
      <c r="A90" s="6" t="s">
        <v>1294</v>
      </c>
      <c r="B90" s="6" t="s">
        <v>425</v>
      </c>
      <c r="C90" s="33">
        <v>2015</v>
      </c>
      <c r="D90" s="6" t="s">
        <v>424</v>
      </c>
    </row>
    <row r="91" spans="1:34">
      <c r="A91" s="6" t="s">
        <v>498</v>
      </c>
      <c r="B91" s="6" t="s">
        <v>288</v>
      </c>
      <c r="C91" s="33">
        <v>2012</v>
      </c>
      <c r="D91" s="6" t="s">
        <v>287</v>
      </c>
    </row>
    <row r="92" spans="1:34">
      <c r="A92" s="6" t="s">
        <v>1076</v>
      </c>
      <c r="B92" s="6" t="s">
        <v>1075</v>
      </c>
      <c r="C92" s="33">
        <v>2005</v>
      </c>
      <c r="D92" s="6" t="s">
        <v>1074</v>
      </c>
    </row>
    <row r="93" spans="1:34">
      <c r="A93" s="6" t="s">
        <v>1375</v>
      </c>
      <c r="B93" s="6" t="s">
        <v>1376</v>
      </c>
      <c r="C93" s="33">
        <v>2017</v>
      </c>
      <c r="D93" s="6" t="s">
        <v>1374</v>
      </c>
    </row>
    <row r="94" spans="1:34">
      <c r="A94" s="6" t="s">
        <v>1333</v>
      </c>
      <c r="B94" s="6" t="s">
        <v>235</v>
      </c>
      <c r="C94" s="33">
        <v>2010</v>
      </c>
      <c r="D94" s="6" t="s">
        <v>234</v>
      </c>
      <c r="H94" s="17"/>
      <c r="I94" s="17"/>
      <c r="J94" s="17"/>
      <c r="N94" s="36"/>
    </row>
    <row r="95" spans="1:34">
      <c r="A95" s="6" t="s">
        <v>1365</v>
      </c>
      <c r="B95" s="6" t="s">
        <v>492</v>
      </c>
      <c r="C95" s="33">
        <v>2016</v>
      </c>
      <c r="D95" s="6" t="s">
        <v>491</v>
      </c>
    </row>
    <row r="96" spans="1:34">
      <c r="A96" s="6" t="s">
        <v>1063</v>
      </c>
      <c r="B96" s="6" t="s">
        <v>1078</v>
      </c>
      <c r="C96" s="33">
        <v>2010</v>
      </c>
      <c r="D96" s="6" t="s">
        <v>1077</v>
      </c>
    </row>
    <row r="97" spans="1:34">
      <c r="A97" s="6" t="s">
        <v>538</v>
      </c>
      <c r="B97" s="6" t="s">
        <v>643</v>
      </c>
      <c r="C97" s="33">
        <v>2011</v>
      </c>
      <c r="D97" s="6" t="s">
        <v>537</v>
      </c>
    </row>
    <row r="98" spans="1:34">
      <c r="A98" s="6" t="s">
        <v>1273</v>
      </c>
      <c r="B98" s="6" t="s">
        <v>1175</v>
      </c>
      <c r="C98" s="33">
        <v>2009</v>
      </c>
      <c r="D98" s="6" t="s">
        <v>203</v>
      </c>
    </row>
    <row r="99" spans="1:34">
      <c r="A99" s="6" t="s">
        <v>99</v>
      </c>
      <c r="B99" s="6" t="s">
        <v>180</v>
      </c>
      <c r="C99" s="34">
        <v>2008</v>
      </c>
      <c r="D99" s="6" t="s">
        <v>181</v>
      </c>
    </row>
    <row r="100" spans="1:34" s="9" customFormat="1">
      <c r="A100" s="6" t="s">
        <v>99</v>
      </c>
      <c r="B100" s="6" t="s">
        <v>103</v>
      </c>
      <c r="C100" s="34">
        <v>2006</v>
      </c>
      <c r="D100" s="6" t="s">
        <v>102</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spans="1:34" s="9" customFormat="1">
      <c r="A101" s="6" t="s">
        <v>1063</v>
      </c>
      <c r="B101" s="6" t="s">
        <v>103</v>
      </c>
      <c r="C101" s="33">
        <v>2013</v>
      </c>
      <c r="D101" s="6" t="s">
        <v>1079</v>
      </c>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row>
    <row r="102" spans="1:34">
      <c r="A102" s="6" t="s">
        <v>767</v>
      </c>
      <c r="B102" s="6" t="s">
        <v>1080</v>
      </c>
      <c r="C102" s="33">
        <v>2005</v>
      </c>
      <c r="D102" s="6" t="s">
        <v>1081</v>
      </c>
    </row>
    <row r="103" spans="1:34">
      <c r="A103" s="6" t="s">
        <v>1286</v>
      </c>
      <c r="B103" s="6" t="s">
        <v>746</v>
      </c>
      <c r="C103" s="33">
        <v>2016</v>
      </c>
      <c r="D103" s="6" t="s">
        <v>747</v>
      </c>
      <c r="Y103" s="16"/>
      <c r="Z103" s="16"/>
      <c r="AA103" s="16"/>
      <c r="AB103" s="16"/>
      <c r="AC103" s="16"/>
    </row>
    <row r="104" spans="1:34">
      <c r="A104" s="6" t="s">
        <v>99</v>
      </c>
      <c r="B104" s="6" t="s">
        <v>1082</v>
      </c>
      <c r="C104" s="33">
        <v>2009</v>
      </c>
      <c r="D104" s="6" t="s">
        <v>1083</v>
      </c>
    </row>
    <row r="105" spans="1:34">
      <c r="A105" s="16" t="s">
        <v>1340</v>
      </c>
      <c r="B105" s="6" t="s">
        <v>1262</v>
      </c>
      <c r="C105" s="33">
        <v>2014</v>
      </c>
      <c r="D105" s="6" t="s">
        <v>73</v>
      </c>
      <c r="H105" s="35"/>
      <c r="I105" s="35"/>
      <c r="J105" s="35"/>
      <c r="K105" s="9"/>
      <c r="N105" s="40"/>
      <c r="S105" s="16"/>
      <c r="T105" s="16"/>
      <c r="U105" s="16"/>
      <c r="V105" s="16"/>
      <c r="W105" s="16"/>
      <c r="X105" s="16"/>
    </row>
    <row r="106" spans="1:34">
      <c r="A106" s="6" t="s">
        <v>498</v>
      </c>
      <c r="B106" s="6" t="s">
        <v>609</v>
      </c>
      <c r="C106" s="33">
        <v>2009</v>
      </c>
      <c r="D106" s="6" t="s">
        <v>608</v>
      </c>
    </row>
    <row r="107" spans="1:34">
      <c r="A107" s="6" t="s">
        <v>498</v>
      </c>
      <c r="B107" s="6" t="s">
        <v>682</v>
      </c>
      <c r="C107" s="33">
        <v>2013</v>
      </c>
      <c r="D107" s="6" t="s">
        <v>681</v>
      </c>
      <c r="Y107" s="16"/>
      <c r="Z107" s="16"/>
      <c r="AA107" s="16"/>
      <c r="AB107" s="16"/>
      <c r="AC107" s="16"/>
    </row>
    <row r="108" spans="1:34">
      <c r="A108" s="6" t="s">
        <v>644</v>
      </c>
      <c r="B108" s="6" t="s">
        <v>645</v>
      </c>
      <c r="C108" s="33">
        <v>2011</v>
      </c>
      <c r="D108" s="6" t="s">
        <v>646</v>
      </c>
    </row>
    <row r="109" spans="1:34">
      <c r="A109" s="6" t="s">
        <v>1192</v>
      </c>
      <c r="B109" s="6" t="s">
        <v>289</v>
      </c>
      <c r="C109" s="33">
        <v>2012</v>
      </c>
      <c r="D109" s="6" t="s">
        <v>1094</v>
      </c>
      <c r="H109" s="9"/>
      <c r="I109" s="9"/>
      <c r="J109" s="9"/>
      <c r="K109" s="9"/>
      <c r="N109" s="9"/>
    </row>
    <row r="110" spans="1:34">
      <c r="A110" s="6" t="s">
        <v>1300</v>
      </c>
      <c r="B110" s="6" t="s">
        <v>648</v>
      </c>
      <c r="C110" s="33">
        <v>2011</v>
      </c>
      <c r="D110" s="6" t="s">
        <v>647</v>
      </c>
    </row>
    <row r="111" spans="1:34">
      <c r="A111" s="6" t="s">
        <v>906</v>
      </c>
      <c r="B111" s="6" t="s">
        <v>428</v>
      </c>
      <c r="C111" s="33">
        <v>2015</v>
      </c>
      <c r="D111" s="6" t="s">
        <v>426</v>
      </c>
    </row>
    <row r="112" spans="1:34">
      <c r="A112" s="6" t="s">
        <v>1383</v>
      </c>
      <c r="B112" s="6" t="s">
        <v>1382</v>
      </c>
      <c r="C112" s="33">
        <v>2002</v>
      </c>
      <c r="D112" s="6" t="s">
        <v>1381</v>
      </c>
    </row>
    <row r="113" spans="1:34">
      <c r="A113" s="6" t="s">
        <v>1151</v>
      </c>
      <c r="B113" s="6" t="s">
        <v>1095</v>
      </c>
      <c r="C113" s="33">
        <v>2006</v>
      </c>
      <c r="D113" s="6" t="s">
        <v>1096</v>
      </c>
    </row>
    <row r="114" spans="1:34">
      <c r="A114" s="6" t="s">
        <v>498</v>
      </c>
      <c r="B114" s="6" t="s">
        <v>684</v>
      </c>
      <c r="C114" s="33">
        <v>2013</v>
      </c>
      <c r="D114" s="6" t="s">
        <v>683</v>
      </c>
    </row>
    <row r="115" spans="1:34">
      <c r="A115" s="6" t="s">
        <v>1327</v>
      </c>
      <c r="B115" s="6" t="s">
        <v>748</v>
      </c>
      <c r="C115" s="33">
        <v>2016</v>
      </c>
      <c r="D115" s="6" t="s">
        <v>749</v>
      </c>
      <c r="H115" s="35"/>
      <c r="I115" s="35"/>
      <c r="J115" s="35"/>
    </row>
    <row r="116" spans="1:34">
      <c r="A116" s="6" t="s">
        <v>1051</v>
      </c>
      <c r="B116" s="6" t="s">
        <v>1098</v>
      </c>
      <c r="C116" s="33">
        <v>2014</v>
      </c>
      <c r="D116" s="6" t="s">
        <v>1097</v>
      </c>
    </row>
    <row r="117" spans="1:34">
      <c r="A117" s="16" t="s">
        <v>1338</v>
      </c>
      <c r="B117" s="6" t="s">
        <v>75</v>
      </c>
      <c r="C117" s="33">
        <v>2014</v>
      </c>
      <c r="D117" s="6" t="s">
        <v>76</v>
      </c>
      <c r="H117" s="35"/>
      <c r="I117" s="35"/>
      <c r="J117" s="35"/>
      <c r="K117" s="9"/>
      <c r="N117" s="40"/>
      <c r="S117" s="16"/>
      <c r="T117" s="16"/>
      <c r="U117" s="16"/>
      <c r="V117" s="16"/>
      <c r="W117" s="16"/>
      <c r="X117" s="16"/>
    </row>
    <row r="118" spans="1:34">
      <c r="A118" s="6" t="s">
        <v>1205</v>
      </c>
      <c r="B118" s="6" t="s">
        <v>751</v>
      </c>
      <c r="C118" s="33">
        <v>2016</v>
      </c>
      <c r="D118" s="6" t="s">
        <v>750</v>
      </c>
    </row>
    <row r="119" spans="1:34">
      <c r="A119" s="6" t="s">
        <v>184</v>
      </c>
      <c r="B119" s="6" t="s">
        <v>183</v>
      </c>
      <c r="C119" s="33">
        <v>2008</v>
      </c>
      <c r="D119" s="6" t="s">
        <v>182</v>
      </c>
      <c r="AE119" s="9"/>
      <c r="AF119" s="9"/>
      <c r="AG119" s="9"/>
    </row>
    <row r="120" spans="1:34">
      <c r="A120" s="6" t="s">
        <v>1368</v>
      </c>
      <c r="B120" s="6" t="s">
        <v>340</v>
      </c>
      <c r="C120" s="33">
        <v>2013</v>
      </c>
      <c r="D120" s="6" t="s">
        <v>339</v>
      </c>
    </row>
    <row r="121" spans="1:34">
      <c r="A121" s="6" t="s">
        <v>1369</v>
      </c>
      <c r="B121" s="6" t="s">
        <v>291</v>
      </c>
      <c r="C121" s="33">
        <v>2012</v>
      </c>
      <c r="D121" s="6" t="s">
        <v>292</v>
      </c>
      <c r="AD121" s="16"/>
      <c r="AE121" s="9"/>
      <c r="AF121" s="9"/>
      <c r="AG121" s="9"/>
    </row>
    <row r="122" spans="1:34">
      <c r="A122" s="6" t="s">
        <v>538</v>
      </c>
      <c r="B122" s="6" t="s">
        <v>670</v>
      </c>
      <c r="C122" s="33">
        <v>2012</v>
      </c>
      <c r="D122" s="6" t="s">
        <v>669</v>
      </c>
      <c r="AH122" s="9"/>
    </row>
    <row r="123" spans="1:34">
      <c r="A123" s="6" t="s">
        <v>1301</v>
      </c>
      <c r="B123" s="6" t="s">
        <v>186</v>
      </c>
      <c r="C123" s="33">
        <v>2008</v>
      </c>
      <c r="D123" s="6" t="s">
        <v>185</v>
      </c>
    </row>
    <row r="124" spans="1:34">
      <c r="A124" s="6" t="s">
        <v>1290</v>
      </c>
      <c r="B124" s="6" t="s">
        <v>1228</v>
      </c>
      <c r="C124" s="33">
        <v>2013</v>
      </c>
      <c r="D124" s="6" t="s">
        <v>1099</v>
      </c>
      <c r="AH124" s="9"/>
    </row>
    <row r="125" spans="1:34">
      <c r="A125" s="6" t="s">
        <v>1051</v>
      </c>
      <c r="B125" s="6" t="s">
        <v>1100</v>
      </c>
      <c r="C125" s="33">
        <v>2016</v>
      </c>
      <c r="D125" s="6" t="s">
        <v>1101</v>
      </c>
    </row>
    <row r="126" spans="1:34">
      <c r="A126" s="6" t="s">
        <v>1321</v>
      </c>
      <c r="B126" s="6" t="s">
        <v>819</v>
      </c>
      <c r="C126" s="33">
        <v>2002</v>
      </c>
      <c r="D126" s="6" t="s">
        <v>818</v>
      </c>
    </row>
    <row r="127" spans="1:34">
      <c r="A127" s="6" t="s">
        <v>1182</v>
      </c>
      <c r="B127" s="6" t="s">
        <v>1102</v>
      </c>
      <c r="C127" s="33">
        <v>2002</v>
      </c>
      <c r="D127" s="6" t="s">
        <v>1103</v>
      </c>
    </row>
    <row r="128" spans="1:34">
      <c r="A128" s="6" t="s">
        <v>498</v>
      </c>
      <c r="B128" s="6" t="s">
        <v>610</v>
      </c>
      <c r="C128" s="33">
        <v>2009</v>
      </c>
      <c r="D128" s="6" t="s">
        <v>611</v>
      </c>
    </row>
    <row r="129" spans="1:14">
      <c r="A129" s="6" t="s">
        <v>1163</v>
      </c>
      <c r="B129" s="6" t="s">
        <v>828</v>
      </c>
      <c r="C129" s="33">
        <v>2003</v>
      </c>
      <c r="D129" s="6" t="s">
        <v>836</v>
      </c>
      <c r="H129" s="9"/>
      <c r="I129" s="9"/>
      <c r="J129" s="9"/>
      <c r="K129" s="9"/>
      <c r="N129" s="9"/>
    </row>
    <row r="130" spans="1:14">
      <c r="A130" s="6" t="s">
        <v>1166</v>
      </c>
      <c r="B130" s="6" t="s">
        <v>828</v>
      </c>
      <c r="C130" s="33">
        <v>2003</v>
      </c>
      <c r="D130" s="6" t="s">
        <v>827</v>
      </c>
      <c r="H130" s="9"/>
      <c r="I130" s="9"/>
      <c r="J130" s="9"/>
      <c r="K130" s="9"/>
      <c r="N130" s="9"/>
    </row>
    <row r="131" spans="1:14">
      <c r="A131" s="6" t="s">
        <v>1366</v>
      </c>
      <c r="B131" s="6" t="s">
        <v>862</v>
      </c>
      <c r="C131" s="33">
        <v>2003</v>
      </c>
      <c r="D131" s="6" t="s">
        <v>891</v>
      </c>
      <c r="K131" s="41"/>
    </row>
    <row r="132" spans="1:14">
      <c r="A132" s="6" t="s">
        <v>1805</v>
      </c>
      <c r="B132" s="6" t="s">
        <v>862</v>
      </c>
      <c r="C132" s="33">
        <v>2002</v>
      </c>
      <c r="D132" s="6" t="s">
        <v>863</v>
      </c>
    </row>
    <row r="133" spans="1:14">
      <c r="A133" s="6" t="s">
        <v>1323</v>
      </c>
      <c r="B133" s="6" t="s">
        <v>1255</v>
      </c>
      <c r="C133" s="33">
        <v>2001</v>
      </c>
      <c r="D133" s="6" t="s">
        <v>1105</v>
      </c>
    </row>
    <row r="134" spans="1:14">
      <c r="A134" s="6" t="s">
        <v>538</v>
      </c>
      <c r="B134" s="6" t="s">
        <v>622</v>
      </c>
      <c r="C134" s="33">
        <v>2010</v>
      </c>
      <c r="D134" s="6" t="s">
        <v>621</v>
      </c>
    </row>
    <row r="135" spans="1:14">
      <c r="A135" s="6" t="s">
        <v>1359</v>
      </c>
      <c r="B135" s="6" t="s">
        <v>434</v>
      </c>
      <c r="C135" s="33">
        <v>2015</v>
      </c>
      <c r="D135" s="6" t="s">
        <v>435</v>
      </c>
    </row>
    <row r="136" spans="1:14">
      <c r="A136" s="6" t="s">
        <v>1154</v>
      </c>
      <c r="B136" s="6" t="s">
        <v>532</v>
      </c>
      <c r="C136" s="33">
        <v>2015</v>
      </c>
      <c r="D136" s="6" t="s">
        <v>531</v>
      </c>
    </row>
    <row r="137" spans="1:14">
      <c r="A137" s="6" t="s">
        <v>498</v>
      </c>
      <c r="B137" s="6" t="s">
        <v>342</v>
      </c>
      <c r="C137" s="33">
        <v>2013</v>
      </c>
      <c r="D137" s="6" t="s">
        <v>341</v>
      </c>
    </row>
    <row r="138" spans="1:14">
      <c r="A138" s="6" t="s">
        <v>1107</v>
      </c>
      <c r="B138" s="6" t="s">
        <v>530</v>
      </c>
      <c r="C138" s="33">
        <v>2014</v>
      </c>
      <c r="D138" s="6" t="s">
        <v>1153</v>
      </c>
    </row>
    <row r="139" spans="1:14">
      <c r="A139" s="6" t="s">
        <v>498</v>
      </c>
      <c r="B139" s="6" t="s">
        <v>686</v>
      </c>
      <c r="C139" s="33">
        <v>2013</v>
      </c>
      <c r="D139" s="6" t="s">
        <v>685</v>
      </c>
    </row>
    <row r="140" spans="1:14">
      <c r="A140" s="6" t="s">
        <v>915</v>
      </c>
      <c r="B140" s="6" t="s">
        <v>715</v>
      </c>
      <c r="C140" s="33">
        <v>2014</v>
      </c>
      <c r="D140" s="6" t="s">
        <v>716</v>
      </c>
    </row>
    <row r="141" spans="1:14">
      <c r="A141" s="6" t="s">
        <v>1046</v>
      </c>
      <c r="B141" s="6" t="s">
        <v>1108</v>
      </c>
      <c r="C141" s="33">
        <v>2006</v>
      </c>
      <c r="D141" s="6" t="s">
        <v>1109</v>
      </c>
    </row>
    <row r="142" spans="1:14">
      <c r="A142" s="6" t="s">
        <v>1214</v>
      </c>
      <c r="B142" s="6" t="s">
        <v>565</v>
      </c>
      <c r="C142" s="33">
        <v>2006</v>
      </c>
      <c r="D142" s="6" t="s">
        <v>564</v>
      </c>
    </row>
    <row r="143" spans="1:14">
      <c r="A143" s="6" t="s">
        <v>498</v>
      </c>
      <c r="B143" s="6" t="s">
        <v>263</v>
      </c>
      <c r="C143" s="33">
        <v>2011</v>
      </c>
      <c r="D143" s="6" t="s">
        <v>262</v>
      </c>
    </row>
    <row r="144" spans="1:14">
      <c r="A144" s="6" t="s">
        <v>498</v>
      </c>
      <c r="B144" s="6" t="s">
        <v>263</v>
      </c>
      <c r="C144" s="33">
        <v>2012</v>
      </c>
      <c r="D144" s="6" t="s">
        <v>296</v>
      </c>
    </row>
    <row r="145" spans="1:24">
      <c r="A145" s="6" t="s">
        <v>498</v>
      </c>
      <c r="B145" s="6" t="s">
        <v>298</v>
      </c>
      <c r="C145" s="33">
        <v>2012</v>
      </c>
      <c r="D145" s="6" t="s">
        <v>297</v>
      </c>
    </row>
    <row r="146" spans="1:24">
      <c r="A146" s="6" t="s">
        <v>538</v>
      </c>
      <c r="B146" s="6" t="s">
        <v>553</v>
      </c>
      <c r="C146" s="33">
        <v>2004</v>
      </c>
      <c r="D146" s="6" t="s">
        <v>552</v>
      </c>
    </row>
    <row r="147" spans="1:24">
      <c r="A147" s="6" t="s">
        <v>1337</v>
      </c>
      <c r="B147" s="6" t="s">
        <v>438</v>
      </c>
      <c r="C147" s="33">
        <v>2015</v>
      </c>
      <c r="D147" s="6" t="s">
        <v>437</v>
      </c>
    </row>
    <row r="148" spans="1:24">
      <c r="A148" s="6" t="s">
        <v>1110</v>
      </c>
      <c r="B148" s="6" t="s">
        <v>1111</v>
      </c>
      <c r="C148" s="33">
        <v>1993</v>
      </c>
      <c r="D148" s="6" t="s">
        <v>1112</v>
      </c>
    </row>
    <row r="149" spans="1:24">
      <c r="A149" s="6" t="s">
        <v>1110</v>
      </c>
      <c r="B149" s="6" t="s">
        <v>1114</v>
      </c>
      <c r="C149" s="33">
        <v>1999</v>
      </c>
      <c r="D149" s="6" t="s">
        <v>1113</v>
      </c>
    </row>
    <row r="150" spans="1:24">
      <c r="A150" s="6" t="s">
        <v>1178</v>
      </c>
      <c r="B150" s="6" t="s">
        <v>391</v>
      </c>
      <c r="C150" s="33">
        <v>2014</v>
      </c>
      <c r="D150" s="6" t="s">
        <v>390</v>
      </c>
    </row>
    <row r="151" spans="1:24">
      <c r="A151" s="16" t="s">
        <v>943</v>
      </c>
      <c r="B151" s="16" t="s">
        <v>65</v>
      </c>
      <c r="C151" s="38">
        <v>2013</v>
      </c>
      <c r="D151" s="16" t="s">
        <v>66</v>
      </c>
      <c r="E151" s="16"/>
      <c r="F151" s="16"/>
      <c r="G151" s="16"/>
      <c r="L151" s="16"/>
      <c r="M151" s="16"/>
      <c r="O151" s="16"/>
      <c r="P151" s="16"/>
      <c r="Q151" s="16"/>
      <c r="R151" s="16"/>
      <c r="S151" s="16"/>
      <c r="T151" s="16"/>
      <c r="U151" s="16"/>
      <c r="V151" s="16"/>
      <c r="W151" s="16"/>
      <c r="X151" s="16"/>
    </row>
    <row r="152" spans="1:24">
      <c r="A152" s="6" t="s">
        <v>1367</v>
      </c>
      <c r="B152" s="6" t="s">
        <v>344</v>
      </c>
      <c r="C152" s="33">
        <v>2013</v>
      </c>
      <c r="D152" s="6" t="s">
        <v>343</v>
      </c>
    </row>
    <row r="153" spans="1:24">
      <c r="A153" s="6" t="s">
        <v>1370</v>
      </c>
      <c r="B153" s="6" t="s">
        <v>344</v>
      </c>
      <c r="C153" s="33">
        <v>2014</v>
      </c>
      <c r="D153" s="6" t="s">
        <v>393</v>
      </c>
      <c r="H153" s="9"/>
      <c r="I153" s="9"/>
      <c r="J153" s="9"/>
      <c r="K153" s="9"/>
      <c r="N153" s="9"/>
    </row>
    <row r="154" spans="1:24">
      <c r="A154" s="6" t="s">
        <v>767</v>
      </c>
      <c r="B154" s="6" t="s">
        <v>1115</v>
      </c>
      <c r="C154" s="33">
        <v>2017</v>
      </c>
      <c r="D154" s="6" t="s">
        <v>1116</v>
      </c>
    </row>
    <row r="155" spans="1:24">
      <c r="A155" s="6" t="s">
        <v>498</v>
      </c>
      <c r="B155" s="6" t="s">
        <v>497</v>
      </c>
      <c r="C155" s="33">
        <v>2016</v>
      </c>
      <c r="D155" s="6" t="s">
        <v>496</v>
      </c>
    </row>
    <row r="156" spans="1:24">
      <c r="A156" s="6" t="s">
        <v>498</v>
      </c>
      <c r="B156" s="6" t="s">
        <v>688</v>
      </c>
      <c r="C156" s="33">
        <v>2013</v>
      </c>
      <c r="D156" s="6" t="s">
        <v>687</v>
      </c>
    </row>
    <row r="157" spans="1:24">
      <c r="A157" s="6" t="s">
        <v>498</v>
      </c>
      <c r="B157" s="6" t="s">
        <v>880</v>
      </c>
      <c r="C157" s="33">
        <v>2001</v>
      </c>
      <c r="D157" s="6" t="s">
        <v>879</v>
      </c>
    </row>
    <row r="158" spans="1:24">
      <c r="A158" s="6" t="s">
        <v>937</v>
      </c>
      <c r="B158" s="6" t="s">
        <v>500</v>
      </c>
      <c r="C158" s="33">
        <v>2016</v>
      </c>
      <c r="D158" s="6" t="s">
        <v>499</v>
      </c>
      <c r="H158" s="9"/>
      <c r="I158" s="9"/>
      <c r="J158" s="9"/>
      <c r="K158" s="9"/>
      <c r="N158" s="9"/>
    </row>
    <row r="159" spans="1:24">
      <c r="A159" s="6" t="s">
        <v>498</v>
      </c>
      <c r="B159" s="6" t="s">
        <v>205</v>
      </c>
      <c r="C159" s="33">
        <v>2009</v>
      </c>
      <c r="D159" s="6" t="s">
        <v>204</v>
      </c>
    </row>
    <row r="160" spans="1:24">
      <c r="A160" s="6" t="s">
        <v>1289</v>
      </c>
      <c r="B160" s="6" t="s">
        <v>1177</v>
      </c>
      <c r="C160" s="33">
        <v>2012</v>
      </c>
      <c r="D160" s="6" t="s">
        <v>305</v>
      </c>
    </row>
    <row r="161" spans="1:34">
      <c r="A161" s="6" t="s">
        <v>1318</v>
      </c>
      <c r="B161" s="6" t="s">
        <v>440</v>
      </c>
      <c r="C161" s="33">
        <v>2015</v>
      </c>
      <c r="D161" s="6" t="s">
        <v>441</v>
      </c>
    </row>
    <row r="162" spans="1:34">
      <c r="A162" s="6" t="s">
        <v>1210</v>
      </c>
      <c r="B162" s="6" t="s">
        <v>728</v>
      </c>
      <c r="C162" s="33">
        <v>2015</v>
      </c>
      <c r="D162" s="6" t="s">
        <v>729</v>
      </c>
    </row>
    <row r="163" spans="1:34">
      <c r="A163" s="16" t="s">
        <v>935</v>
      </c>
      <c r="B163" s="16" t="s">
        <v>933</v>
      </c>
      <c r="C163" s="38">
        <v>2008</v>
      </c>
      <c r="D163" s="16" t="s">
        <v>38</v>
      </c>
      <c r="E163" s="16"/>
      <c r="F163" s="16"/>
      <c r="G163" s="16"/>
      <c r="L163" s="16"/>
      <c r="M163" s="16"/>
      <c r="O163" s="16"/>
      <c r="P163" s="16"/>
      <c r="Q163" s="16"/>
      <c r="R163" s="16"/>
      <c r="S163" s="16"/>
      <c r="T163" s="16"/>
      <c r="U163" s="16"/>
      <c r="V163" s="16"/>
      <c r="W163" s="16"/>
      <c r="X163" s="16"/>
      <c r="Y163" s="16"/>
      <c r="Z163" s="16"/>
      <c r="AA163" s="16"/>
      <c r="AB163" s="16"/>
      <c r="AC163" s="16"/>
    </row>
    <row r="164" spans="1:34">
      <c r="A164" s="6" t="s">
        <v>99</v>
      </c>
      <c r="B164" s="6" t="s">
        <v>501</v>
      </c>
      <c r="C164" s="33">
        <v>2016</v>
      </c>
      <c r="D164" s="6" t="s">
        <v>502</v>
      </c>
    </row>
    <row r="165" spans="1:34">
      <c r="A165" s="6" t="s">
        <v>1339</v>
      </c>
      <c r="B165" s="6" t="s">
        <v>1043</v>
      </c>
      <c r="C165" s="33">
        <v>2015</v>
      </c>
      <c r="D165" s="6" t="s">
        <v>444</v>
      </c>
      <c r="H165" s="35"/>
      <c r="I165" s="35"/>
      <c r="J165" s="35"/>
      <c r="K165" s="9"/>
      <c r="N165" s="40"/>
      <c r="AD165" s="16"/>
    </row>
    <row r="166" spans="1:34">
      <c r="A166" s="6" t="s">
        <v>1312</v>
      </c>
      <c r="B166" s="6" t="s">
        <v>567</v>
      </c>
      <c r="C166" s="33">
        <v>2006</v>
      </c>
      <c r="D166" s="6" t="s">
        <v>566</v>
      </c>
    </row>
    <row r="167" spans="1:34">
      <c r="A167" s="6" t="s">
        <v>1276</v>
      </c>
      <c r="B167" s="6" t="s">
        <v>690</v>
      </c>
      <c r="C167" s="33">
        <v>2013</v>
      </c>
      <c r="D167" s="6" t="s">
        <v>689</v>
      </c>
      <c r="AE167" s="16"/>
      <c r="AF167" s="16"/>
      <c r="AG167" s="16"/>
    </row>
    <row r="168" spans="1:34">
      <c r="A168" s="6" t="s">
        <v>1336</v>
      </c>
      <c r="B168" s="6" t="s">
        <v>346</v>
      </c>
      <c r="C168" s="33">
        <v>2014</v>
      </c>
      <c r="D168" s="6" t="s">
        <v>394</v>
      </c>
    </row>
    <row r="169" spans="1:34">
      <c r="A169" s="6" t="s">
        <v>1156</v>
      </c>
      <c r="B169" s="6" t="s">
        <v>346</v>
      </c>
      <c r="C169" s="33">
        <v>2013</v>
      </c>
      <c r="D169" s="6" t="s">
        <v>345</v>
      </c>
    </row>
    <row r="170" spans="1:34" s="35" customFormat="1">
      <c r="A170" s="6" t="s">
        <v>1806</v>
      </c>
      <c r="B170" s="6" t="s">
        <v>346</v>
      </c>
      <c r="C170" s="33">
        <v>2015</v>
      </c>
      <c r="D170" s="6" t="s">
        <v>982</v>
      </c>
      <c r="E170" s="6"/>
      <c r="F170" s="6"/>
      <c r="G170" s="6"/>
      <c r="H170" s="17"/>
      <c r="I170" s="17"/>
      <c r="J170" s="17"/>
      <c r="K170" s="42"/>
      <c r="L170" s="6"/>
      <c r="M170" s="6"/>
      <c r="N170" s="36"/>
      <c r="O170" s="6"/>
      <c r="P170" s="6"/>
      <c r="Q170" s="6"/>
      <c r="R170" s="6"/>
      <c r="S170" s="6"/>
      <c r="T170" s="6"/>
      <c r="U170" s="6"/>
      <c r="V170" s="6"/>
      <c r="W170" s="6"/>
      <c r="X170" s="6"/>
      <c r="Y170" s="16"/>
      <c r="Z170" s="16"/>
      <c r="AA170" s="16"/>
      <c r="AB170" s="16"/>
      <c r="AC170" s="6"/>
      <c r="AD170" s="17"/>
      <c r="AE170" s="17"/>
      <c r="AF170" s="6"/>
      <c r="AG170" s="17"/>
      <c r="AH170" s="36"/>
    </row>
    <row r="171" spans="1:34">
      <c r="A171" s="6" t="s">
        <v>1084</v>
      </c>
      <c r="B171" s="6" t="s">
        <v>246</v>
      </c>
      <c r="C171" s="33">
        <v>2010</v>
      </c>
      <c r="D171" s="6" t="s">
        <v>245</v>
      </c>
      <c r="AH171" s="16"/>
    </row>
    <row r="172" spans="1:34">
      <c r="A172" s="6" t="s">
        <v>1085</v>
      </c>
      <c r="B172" s="6" t="s">
        <v>522</v>
      </c>
      <c r="C172" s="33">
        <v>2017</v>
      </c>
      <c r="D172" s="6" t="s">
        <v>521</v>
      </c>
    </row>
    <row r="173" spans="1:34">
      <c r="A173" s="6" t="s">
        <v>498</v>
      </c>
      <c r="B173" s="6" t="s">
        <v>717</v>
      </c>
      <c r="C173" s="33">
        <v>2014</v>
      </c>
      <c r="D173" s="6" t="s">
        <v>718</v>
      </c>
    </row>
    <row r="174" spans="1:34">
      <c r="A174" s="6" t="s">
        <v>1302</v>
      </c>
      <c r="B174" s="6" t="s">
        <v>264</v>
      </c>
      <c r="C174" s="33">
        <v>2003</v>
      </c>
      <c r="D174" s="6" t="s">
        <v>847</v>
      </c>
    </row>
    <row r="175" spans="1:34">
      <c r="A175" s="6" t="s">
        <v>914</v>
      </c>
      <c r="B175" s="6" t="s">
        <v>396</v>
      </c>
      <c r="C175" s="33">
        <v>2014</v>
      </c>
      <c r="D175" s="6" t="s">
        <v>395</v>
      </c>
    </row>
    <row r="176" spans="1:34">
      <c r="A176" s="6" t="s">
        <v>498</v>
      </c>
      <c r="B176" s="6" t="s">
        <v>247</v>
      </c>
      <c r="C176" s="33">
        <v>2010</v>
      </c>
      <c r="D176" s="6" t="s">
        <v>248</v>
      </c>
    </row>
    <row r="177" spans="1:29">
      <c r="A177" s="6" t="s">
        <v>1086</v>
      </c>
      <c r="B177" s="6" t="s">
        <v>534</v>
      </c>
      <c r="C177" s="33">
        <v>2016</v>
      </c>
      <c r="D177" s="6" t="s">
        <v>533</v>
      </c>
    </row>
    <row r="178" spans="1:29">
      <c r="A178" s="18" t="s">
        <v>1372</v>
      </c>
      <c r="B178" s="18" t="s">
        <v>450</v>
      </c>
      <c r="C178" s="43">
        <v>2015</v>
      </c>
      <c r="D178" s="18" t="s">
        <v>986</v>
      </c>
      <c r="E178" s="18"/>
      <c r="F178" s="18"/>
      <c r="G178" s="18"/>
      <c r="H178" s="18"/>
      <c r="I178" s="18"/>
      <c r="J178" s="18"/>
      <c r="K178" s="44"/>
      <c r="L178" s="18"/>
      <c r="M178" s="18"/>
      <c r="N178" s="18"/>
      <c r="O178" s="18"/>
      <c r="P178" s="18"/>
      <c r="Q178" s="18"/>
      <c r="R178" s="18"/>
      <c r="S178" s="18"/>
      <c r="T178" s="18"/>
      <c r="U178" s="18"/>
      <c r="V178" s="18"/>
      <c r="W178" s="18"/>
      <c r="X178" s="18"/>
      <c r="Y178" s="18"/>
      <c r="Z178" s="18"/>
      <c r="AA178" s="18"/>
      <c r="AB178" s="18"/>
      <c r="AC178" s="18"/>
    </row>
    <row r="179" spans="1:29">
      <c r="A179" s="6" t="s">
        <v>1291</v>
      </c>
      <c r="B179" s="6" t="s">
        <v>835</v>
      </c>
      <c r="C179" s="33">
        <v>2001</v>
      </c>
      <c r="D179" s="6" t="s">
        <v>834</v>
      </c>
    </row>
    <row r="180" spans="1:29">
      <c r="A180" s="6" t="s">
        <v>1048</v>
      </c>
      <c r="B180" s="6" t="s">
        <v>1384</v>
      </c>
      <c r="C180" s="33">
        <v>2013</v>
      </c>
      <c r="D180" s="6" t="s">
        <v>1385</v>
      </c>
      <c r="K180" s="41"/>
    </row>
    <row r="181" spans="1:29">
      <c r="A181" s="6" t="s">
        <v>1236</v>
      </c>
      <c r="B181" s="6" t="s">
        <v>1235</v>
      </c>
      <c r="C181" s="33">
        <v>2004</v>
      </c>
      <c r="D181" s="6" t="s">
        <v>1087</v>
      </c>
      <c r="K181" s="41"/>
    </row>
    <row r="182" spans="1:29">
      <c r="A182" s="6" t="s">
        <v>184</v>
      </c>
      <c r="B182" s="6" t="s">
        <v>649</v>
      </c>
      <c r="C182" s="33">
        <v>2011</v>
      </c>
      <c r="D182" s="6" t="s">
        <v>650</v>
      </c>
    </row>
    <row r="183" spans="1:29">
      <c r="A183" s="6" t="s">
        <v>498</v>
      </c>
      <c r="B183" s="6" t="s">
        <v>753</v>
      </c>
      <c r="C183" s="33">
        <v>2016</v>
      </c>
      <c r="D183" s="6" t="s">
        <v>752</v>
      </c>
    </row>
    <row r="184" spans="1:29">
      <c r="A184" s="6" t="s">
        <v>1278</v>
      </c>
      <c r="B184" s="6" t="s">
        <v>1088</v>
      </c>
      <c r="C184" s="33">
        <v>2002</v>
      </c>
      <c r="D184" s="6" t="s">
        <v>1089</v>
      </c>
    </row>
    <row r="185" spans="1:29">
      <c r="A185" s="6" t="s">
        <v>99</v>
      </c>
      <c r="B185" s="6" t="s">
        <v>504</v>
      </c>
      <c r="C185" s="33">
        <v>2016</v>
      </c>
      <c r="D185" s="6" t="s">
        <v>503</v>
      </c>
    </row>
    <row r="186" spans="1:29">
      <c r="A186" s="6" t="s">
        <v>1238</v>
      </c>
      <c r="B186" s="6" t="s">
        <v>455</v>
      </c>
      <c r="C186" s="33">
        <v>2015</v>
      </c>
      <c r="D186" s="6" t="s">
        <v>456</v>
      </c>
      <c r="H186" s="9"/>
      <c r="I186" s="9"/>
      <c r="J186" s="9"/>
      <c r="K186" s="9"/>
      <c r="N186" s="9"/>
    </row>
    <row r="187" spans="1:29">
      <c r="A187" s="6" t="s">
        <v>1234</v>
      </c>
      <c r="B187" s="6" t="s">
        <v>455</v>
      </c>
      <c r="C187" s="33">
        <v>2013</v>
      </c>
      <c r="D187" s="6" t="s">
        <v>691</v>
      </c>
      <c r="H187" s="9"/>
      <c r="I187" s="9"/>
      <c r="J187" s="9"/>
      <c r="M187" s="9"/>
    </row>
    <row r="188" spans="1:29">
      <c r="A188" s="6" t="s">
        <v>1188</v>
      </c>
      <c r="B188" s="6" t="s">
        <v>209</v>
      </c>
      <c r="C188" s="33">
        <v>2015</v>
      </c>
      <c r="D188" s="6" t="s">
        <v>457</v>
      </c>
      <c r="H188" s="9"/>
      <c r="I188" s="9"/>
      <c r="J188" s="9"/>
      <c r="K188" s="9"/>
      <c r="N188" s="9"/>
    </row>
    <row r="189" spans="1:29">
      <c r="A189" s="6" t="s">
        <v>498</v>
      </c>
      <c r="B189" s="6" t="s">
        <v>212</v>
      </c>
      <c r="C189" s="33">
        <v>2009</v>
      </c>
      <c r="D189" s="6" t="s">
        <v>211</v>
      </c>
      <c r="Y189" s="19"/>
      <c r="Z189" s="19"/>
      <c r="AA189" s="19"/>
      <c r="AB189" s="19"/>
      <c r="AC189" s="19"/>
    </row>
    <row r="190" spans="1:29">
      <c r="A190" s="19" t="s">
        <v>947</v>
      </c>
      <c r="B190" s="19" t="s">
        <v>212</v>
      </c>
      <c r="C190" s="37">
        <v>2007</v>
      </c>
      <c r="D190" s="19" t="s">
        <v>324</v>
      </c>
      <c r="E190" s="19"/>
      <c r="F190" s="19"/>
      <c r="G190" s="19"/>
      <c r="L190" s="19"/>
      <c r="M190" s="19"/>
      <c r="O190" s="19"/>
      <c r="P190" s="19"/>
      <c r="Q190" s="19"/>
      <c r="R190" s="19"/>
      <c r="S190" s="19"/>
      <c r="T190" s="19"/>
      <c r="U190" s="19"/>
      <c r="V190" s="19"/>
      <c r="W190" s="19"/>
      <c r="X190" s="19"/>
      <c r="Y190" s="19"/>
      <c r="Z190" s="19"/>
      <c r="AA190" s="19"/>
      <c r="AB190" s="19"/>
      <c r="AC190" s="19"/>
    </row>
    <row r="191" spans="1:29">
      <c r="A191" s="6" t="s">
        <v>1287</v>
      </c>
      <c r="B191" s="6" t="s">
        <v>169</v>
      </c>
      <c r="C191" s="33">
        <v>2007</v>
      </c>
      <c r="D191" s="6" t="s">
        <v>168</v>
      </c>
    </row>
    <row r="192" spans="1:29">
      <c r="A192" s="6" t="s">
        <v>498</v>
      </c>
      <c r="B192" s="6" t="s">
        <v>549</v>
      </c>
      <c r="C192" s="33">
        <v>2002</v>
      </c>
      <c r="D192" s="6" t="s">
        <v>548</v>
      </c>
    </row>
    <row r="193" spans="1:34">
      <c r="A193" s="6" t="s">
        <v>1358</v>
      </c>
      <c r="B193" s="6" t="s">
        <v>1118</v>
      </c>
      <c r="C193" s="33">
        <v>2002</v>
      </c>
      <c r="D193" s="6" t="s">
        <v>1117</v>
      </c>
    </row>
    <row r="194" spans="1:34" s="9" customFormat="1">
      <c r="A194" s="16" t="s">
        <v>928</v>
      </c>
      <c r="B194" s="16" t="s">
        <v>6</v>
      </c>
      <c r="C194" s="38" t="s">
        <v>909</v>
      </c>
      <c r="D194" s="16" t="s">
        <v>8</v>
      </c>
      <c r="E194" s="16"/>
      <c r="F194" s="16"/>
      <c r="G194" s="16"/>
      <c r="H194" s="6"/>
      <c r="I194" s="6"/>
      <c r="J194" s="6"/>
      <c r="K194" s="6"/>
      <c r="L194" s="16"/>
      <c r="M194" s="16"/>
      <c r="N194" s="6"/>
      <c r="O194" s="16"/>
      <c r="P194" s="16"/>
      <c r="Q194" s="16"/>
      <c r="R194" s="16"/>
      <c r="S194" s="16"/>
      <c r="T194" s="16"/>
      <c r="U194" s="16"/>
      <c r="V194" s="16"/>
      <c r="W194" s="16"/>
      <c r="X194" s="16"/>
      <c r="Y194" s="16"/>
      <c r="Z194" s="16"/>
      <c r="AA194" s="16"/>
      <c r="AB194" s="16"/>
      <c r="AC194" s="16"/>
      <c r="AD194" s="6"/>
      <c r="AE194" s="6"/>
      <c r="AF194" s="6"/>
      <c r="AG194" s="6"/>
      <c r="AH194" s="6"/>
    </row>
    <row r="195" spans="1:34">
      <c r="A195" s="6" t="s">
        <v>653</v>
      </c>
      <c r="B195" s="6" t="s">
        <v>652</v>
      </c>
      <c r="C195" s="33">
        <v>2011</v>
      </c>
      <c r="D195" s="6" t="s">
        <v>651</v>
      </c>
    </row>
    <row r="196" spans="1:34" s="9" customFormat="1">
      <c r="A196" s="6" t="s">
        <v>1317</v>
      </c>
      <c r="B196" s="6" t="s">
        <v>312</v>
      </c>
      <c r="C196" s="33">
        <v>2012</v>
      </c>
      <c r="D196" s="6" t="s">
        <v>311</v>
      </c>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spans="1:34">
      <c r="A197" s="6" t="s">
        <v>1316</v>
      </c>
      <c r="B197" s="6" t="s">
        <v>214</v>
      </c>
      <c r="C197" s="33">
        <v>2009</v>
      </c>
      <c r="D197" s="6" t="s">
        <v>213</v>
      </c>
    </row>
    <row r="198" spans="1:34">
      <c r="A198" s="6" t="s">
        <v>99</v>
      </c>
      <c r="B198" s="6" t="s">
        <v>124</v>
      </c>
      <c r="C198" s="33">
        <v>2008</v>
      </c>
      <c r="D198" s="6" t="s">
        <v>190</v>
      </c>
      <c r="H198" s="16"/>
      <c r="I198" s="16"/>
      <c r="J198" s="16"/>
      <c r="K198" s="16"/>
      <c r="N198" s="16"/>
      <c r="AE198" s="9"/>
      <c r="AF198" s="9"/>
      <c r="AG198" s="9"/>
    </row>
    <row r="199" spans="1:34">
      <c r="A199" s="16" t="s">
        <v>1148</v>
      </c>
      <c r="B199" s="16" t="s">
        <v>1147</v>
      </c>
      <c r="C199" s="38">
        <v>2011</v>
      </c>
      <c r="D199" s="16" t="s">
        <v>59</v>
      </c>
      <c r="E199" s="16"/>
      <c r="F199" s="16"/>
      <c r="G199" s="16"/>
      <c r="L199" s="16"/>
      <c r="M199" s="16"/>
      <c r="O199" s="16"/>
      <c r="P199" s="16"/>
      <c r="Q199" s="16"/>
      <c r="R199" s="16"/>
      <c r="S199" s="16"/>
      <c r="T199" s="16"/>
      <c r="U199" s="16"/>
      <c r="V199" s="16"/>
      <c r="W199" s="16"/>
      <c r="X199" s="16"/>
      <c r="AC199" s="9"/>
    </row>
    <row r="200" spans="1:34">
      <c r="A200" s="6" t="s">
        <v>1193</v>
      </c>
      <c r="B200" s="6" t="s">
        <v>624</v>
      </c>
      <c r="C200" s="33">
        <v>2016</v>
      </c>
      <c r="D200" s="6" t="s">
        <v>754</v>
      </c>
    </row>
    <row r="201" spans="1:34">
      <c r="A201" s="6" t="s">
        <v>1310</v>
      </c>
      <c r="B201" s="6" t="s">
        <v>624</v>
      </c>
      <c r="C201" s="33">
        <v>2010</v>
      </c>
      <c r="D201" s="6" t="s">
        <v>623</v>
      </c>
      <c r="AH201" s="9"/>
    </row>
    <row r="202" spans="1:34">
      <c r="A202" s="6" t="s">
        <v>808</v>
      </c>
      <c r="B202" s="6" t="s">
        <v>804</v>
      </c>
      <c r="C202" s="33">
        <v>2001</v>
      </c>
      <c r="D202" s="6" t="s">
        <v>803</v>
      </c>
    </row>
    <row r="203" spans="1:34">
      <c r="A203" s="6" t="s">
        <v>1167</v>
      </c>
      <c r="B203" s="6" t="s">
        <v>1140</v>
      </c>
      <c r="C203" s="33">
        <v>2007</v>
      </c>
      <c r="D203" s="6" t="s">
        <v>1165</v>
      </c>
    </row>
    <row r="204" spans="1:34">
      <c r="A204" s="16" t="s">
        <v>941</v>
      </c>
      <c r="B204" s="16" t="s">
        <v>33</v>
      </c>
      <c r="C204" s="38">
        <v>2007</v>
      </c>
      <c r="D204" s="16" t="s">
        <v>34</v>
      </c>
      <c r="E204" s="16"/>
      <c r="F204" s="16"/>
      <c r="G204" s="16"/>
      <c r="H204" s="9"/>
      <c r="I204" s="9"/>
      <c r="J204" s="9"/>
      <c r="K204" s="9"/>
      <c r="L204" s="16"/>
      <c r="M204" s="16"/>
      <c r="N204" s="9"/>
      <c r="O204" s="16"/>
      <c r="P204" s="16"/>
      <c r="Q204" s="16"/>
      <c r="R204" s="16"/>
      <c r="S204" s="16"/>
      <c r="T204" s="16"/>
      <c r="U204" s="16"/>
      <c r="V204" s="16"/>
      <c r="W204" s="16"/>
      <c r="X204" s="16"/>
    </row>
    <row r="205" spans="1:34">
      <c r="A205" s="6" t="s">
        <v>908</v>
      </c>
      <c r="B205" s="6" t="s">
        <v>401</v>
      </c>
      <c r="C205" s="33">
        <v>2014</v>
      </c>
      <c r="D205" s="6" t="s">
        <v>400</v>
      </c>
    </row>
    <row r="206" spans="1:34">
      <c r="A206" s="6" t="s">
        <v>99</v>
      </c>
      <c r="B206" s="6" t="s">
        <v>269</v>
      </c>
      <c r="C206" s="33">
        <v>2013</v>
      </c>
      <c r="D206" s="6" t="s">
        <v>363</v>
      </c>
    </row>
    <row r="207" spans="1:34">
      <c r="A207" s="6" t="s">
        <v>931</v>
      </c>
      <c r="B207" s="6" t="s">
        <v>269</v>
      </c>
      <c r="C207" s="33">
        <v>2015</v>
      </c>
      <c r="D207" s="6" t="s">
        <v>461</v>
      </c>
      <c r="H207" s="9"/>
      <c r="I207" s="9"/>
      <c r="J207" s="9"/>
      <c r="K207" s="9"/>
      <c r="N207" s="9"/>
      <c r="AD207" s="19"/>
    </row>
    <row r="208" spans="1:34">
      <c r="A208" s="6" t="s">
        <v>930</v>
      </c>
      <c r="B208" s="6" t="s">
        <v>269</v>
      </c>
      <c r="C208" s="33">
        <v>2015</v>
      </c>
      <c r="D208" s="6" t="s">
        <v>463</v>
      </c>
      <c r="H208" s="9"/>
      <c r="I208" s="9"/>
      <c r="J208" s="9"/>
      <c r="K208" s="9"/>
      <c r="N208" s="9"/>
      <c r="AD208" s="19"/>
    </row>
    <row r="209" spans="1:34">
      <c r="A209" s="6" t="s">
        <v>929</v>
      </c>
      <c r="B209" s="6" t="s">
        <v>269</v>
      </c>
      <c r="C209" s="33">
        <v>2015</v>
      </c>
      <c r="D209" s="6" t="s">
        <v>464</v>
      </c>
      <c r="H209" s="9"/>
      <c r="I209" s="9"/>
      <c r="J209" s="9"/>
      <c r="K209" s="9"/>
      <c r="N209" s="9"/>
      <c r="AE209" s="19"/>
    </row>
    <row r="210" spans="1:34">
      <c r="A210" s="6" t="s">
        <v>1048</v>
      </c>
      <c r="B210" s="6" t="s">
        <v>269</v>
      </c>
      <c r="C210" s="33">
        <v>2009</v>
      </c>
      <c r="D210" s="6" t="s">
        <v>1119</v>
      </c>
      <c r="AE210" s="19"/>
      <c r="AF210" s="19"/>
      <c r="AG210" s="19"/>
    </row>
    <row r="211" spans="1:34">
      <c r="A211" s="6" t="s">
        <v>1120</v>
      </c>
      <c r="B211" s="6" t="s">
        <v>403</v>
      </c>
      <c r="C211" s="33">
        <v>2014</v>
      </c>
      <c r="D211" s="6" t="s">
        <v>404</v>
      </c>
      <c r="AF211" s="19"/>
      <c r="AG211" s="19"/>
    </row>
    <row r="212" spans="1:34">
      <c r="A212" s="6" t="s">
        <v>184</v>
      </c>
      <c r="B212" s="6" t="s">
        <v>468</v>
      </c>
      <c r="C212" s="33">
        <v>2015</v>
      </c>
      <c r="D212" s="6" t="s">
        <v>467</v>
      </c>
    </row>
    <row r="213" spans="1:34">
      <c r="A213" s="6" t="s">
        <v>1152</v>
      </c>
      <c r="B213" s="6" t="s">
        <v>892</v>
      </c>
      <c r="C213" s="33">
        <v>2003</v>
      </c>
      <c r="D213" s="6" t="s">
        <v>893</v>
      </c>
      <c r="AH213" s="19"/>
    </row>
    <row r="214" spans="1:34">
      <c r="A214" s="6" t="s">
        <v>1319</v>
      </c>
      <c r="B214" s="6" t="s">
        <v>868</v>
      </c>
      <c r="C214" s="33">
        <v>2004</v>
      </c>
      <c r="D214" s="6" t="s">
        <v>867</v>
      </c>
      <c r="AH214" s="19"/>
    </row>
    <row r="215" spans="1:34">
      <c r="A215" s="6" t="s">
        <v>948</v>
      </c>
      <c r="B215" s="6" t="s">
        <v>877</v>
      </c>
      <c r="C215" s="33">
        <v>2002</v>
      </c>
      <c r="D215" s="6" t="s">
        <v>884</v>
      </c>
      <c r="H215" s="9"/>
      <c r="I215" s="9"/>
      <c r="J215" s="9"/>
      <c r="K215" s="9"/>
      <c r="N215" s="9"/>
      <c r="AD215" s="9"/>
    </row>
    <row r="216" spans="1:34">
      <c r="A216" s="6" t="s">
        <v>767</v>
      </c>
      <c r="B216" s="6" t="s">
        <v>1386</v>
      </c>
      <c r="C216" s="33">
        <v>2013</v>
      </c>
      <c r="D216" s="6" t="s">
        <v>1387</v>
      </c>
      <c r="H216" s="9"/>
      <c r="I216" s="9"/>
      <c r="J216" s="9"/>
      <c r="K216" s="9"/>
      <c r="N216" s="9"/>
      <c r="AD216" s="9"/>
    </row>
    <row r="217" spans="1:34">
      <c r="A217" s="6" t="s">
        <v>1173</v>
      </c>
      <c r="B217" s="6" t="s">
        <v>872</v>
      </c>
      <c r="C217" s="33">
        <v>2003</v>
      </c>
      <c r="D217" s="6" t="s">
        <v>871</v>
      </c>
      <c r="AD217" s="9"/>
    </row>
    <row r="218" spans="1:34">
      <c r="A218" s="6" t="s">
        <v>907</v>
      </c>
      <c r="B218" s="6" t="s">
        <v>579</v>
      </c>
      <c r="C218" s="33">
        <v>2007</v>
      </c>
      <c r="D218" s="6" t="s">
        <v>580</v>
      </c>
      <c r="AD218" s="9"/>
      <c r="AE218" s="9"/>
    </row>
    <row r="219" spans="1:34">
      <c r="A219" s="6" t="s">
        <v>913</v>
      </c>
      <c r="B219" s="6" t="s">
        <v>581</v>
      </c>
      <c r="C219" s="33">
        <v>2007</v>
      </c>
      <c r="D219" s="6" t="s">
        <v>582</v>
      </c>
      <c r="Y219" s="35"/>
      <c r="Z219" s="35"/>
      <c r="AA219" s="35"/>
      <c r="AB219" s="35"/>
      <c r="AD219" s="9"/>
      <c r="AE219" s="9"/>
      <c r="AF219" s="9"/>
      <c r="AG219" s="9"/>
    </row>
    <row r="220" spans="1:34">
      <c r="A220" s="6" t="s">
        <v>498</v>
      </c>
      <c r="B220" s="6" t="s">
        <v>318</v>
      </c>
      <c r="C220" s="33">
        <v>2012</v>
      </c>
      <c r="D220" s="6" t="s">
        <v>317</v>
      </c>
      <c r="AE220" s="9"/>
      <c r="AF220" s="9"/>
      <c r="AG220" s="9"/>
    </row>
    <row r="221" spans="1:34">
      <c r="A221" s="6" t="s">
        <v>1334</v>
      </c>
      <c r="B221" s="6" t="s">
        <v>123</v>
      </c>
      <c r="C221" s="33">
        <v>2007</v>
      </c>
      <c r="D221" s="6" t="s">
        <v>122</v>
      </c>
      <c r="H221" s="17"/>
      <c r="I221" s="17"/>
      <c r="J221" s="17"/>
      <c r="K221" s="42"/>
      <c r="N221" s="36"/>
      <c r="AE221" s="9"/>
      <c r="AF221" s="9"/>
      <c r="AG221" s="9"/>
    </row>
    <row r="222" spans="1:34">
      <c r="A222" s="6" t="s">
        <v>498</v>
      </c>
      <c r="B222" s="6" t="s">
        <v>408</v>
      </c>
      <c r="C222" s="33">
        <v>2014</v>
      </c>
      <c r="D222" s="6" t="s">
        <v>407</v>
      </c>
      <c r="AD222" s="9"/>
      <c r="AE222" s="9"/>
      <c r="AF222" s="9"/>
      <c r="AG222" s="9"/>
      <c r="AH222" s="9"/>
    </row>
    <row r="223" spans="1:34">
      <c r="A223" s="6" t="s">
        <v>905</v>
      </c>
      <c r="B223" s="6" t="s">
        <v>881</v>
      </c>
      <c r="C223" s="33">
        <v>2004</v>
      </c>
      <c r="D223" s="6" t="s">
        <v>882</v>
      </c>
      <c r="AD223" s="9"/>
      <c r="AE223" s="9"/>
      <c r="AF223" s="9"/>
      <c r="AG223" s="9"/>
      <c r="AH223" s="9"/>
    </row>
    <row r="224" spans="1:34">
      <c r="A224" s="6" t="s">
        <v>498</v>
      </c>
      <c r="B224" s="6" t="s">
        <v>101</v>
      </c>
      <c r="C224" s="33">
        <v>2010</v>
      </c>
      <c r="D224" s="6" t="s">
        <v>251</v>
      </c>
      <c r="AD224" s="9"/>
      <c r="AE224" s="9"/>
      <c r="AF224" s="9"/>
      <c r="AG224" s="9"/>
      <c r="AH224" s="9"/>
    </row>
    <row r="225" spans="1:34">
      <c r="A225" s="6" t="s">
        <v>923</v>
      </c>
      <c r="B225" s="6" t="s">
        <v>101</v>
      </c>
      <c r="C225" s="33">
        <v>2007</v>
      </c>
      <c r="D225" s="6" t="s">
        <v>100</v>
      </c>
      <c r="H225" s="19"/>
      <c r="I225" s="19"/>
      <c r="J225" s="19"/>
      <c r="K225" s="19"/>
      <c r="N225" s="19"/>
      <c r="AD225" s="9"/>
      <c r="AE225" s="9"/>
      <c r="AF225" s="9"/>
      <c r="AG225" s="9"/>
      <c r="AH225" s="9"/>
    </row>
    <row r="226" spans="1:34">
      <c r="A226" s="6" t="s">
        <v>924</v>
      </c>
      <c r="B226" s="6" t="s">
        <v>101</v>
      </c>
      <c r="C226" s="34">
        <v>2005</v>
      </c>
      <c r="D226" s="6" t="s">
        <v>146</v>
      </c>
      <c r="H226" s="19"/>
      <c r="I226" s="19"/>
      <c r="J226" s="19"/>
      <c r="K226" s="19"/>
      <c r="N226" s="19"/>
      <c r="AD226" s="35"/>
      <c r="AE226" s="35"/>
      <c r="AF226" s="35"/>
      <c r="AG226" s="35"/>
      <c r="AH226" s="9"/>
    </row>
    <row r="227" spans="1:34">
      <c r="A227" s="6" t="s">
        <v>925</v>
      </c>
      <c r="B227" s="6" t="s">
        <v>101</v>
      </c>
      <c r="C227" s="33">
        <v>2004</v>
      </c>
      <c r="D227" s="6" t="s">
        <v>878</v>
      </c>
      <c r="AD227" s="9"/>
      <c r="AE227" s="9"/>
      <c r="AF227" s="9"/>
      <c r="AG227" s="9"/>
      <c r="AH227" s="9"/>
    </row>
    <row r="228" spans="1:34">
      <c r="A228" s="16" t="s">
        <v>926</v>
      </c>
      <c r="B228" s="16" t="s">
        <v>13</v>
      </c>
      <c r="C228" s="38">
        <v>2005</v>
      </c>
      <c r="D228" s="16" t="s">
        <v>15</v>
      </c>
      <c r="E228" s="16"/>
      <c r="F228" s="16"/>
      <c r="G228" s="16"/>
      <c r="L228" s="16"/>
      <c r="M228" s="16"/>
      <c r="O228" s="16"/>
      <c r="P228" s="16"/>
      <c r="Q228" s="16"/>
      <c r="R228" s="16"/>
      <c r="S228" s="16"/>
      <c r="T228" s="16"/>
      <c r="U228" s="16"/>
      <c r="V228" s="16"/>
      <c r="W228" s="16"/>
      <c r="X228" s="16"/>
      <c r="Y228" s="16"/>
      <c r="Z228" s="16"/>
      <c r="AA228" s="16"/>
      <c r="AB228" s="16"/>
      <c r="AC228" s="16"/>
      <c r="AD228" s="35"/>
      <c r="AE228" s="35"/>
      <c r="AF228" s="35"/>
      <c r="AG228" s="35"/>
      <c r="AH228" s="9"/>
    </row>
    <row r="229" spans="1:34">
      <c r="A229" s="6" t="s">
        <v>1282</v>
      </c>
      <c r="B229" s="6" t="s">
        <v>1274</v>
      </c>
      <c r="C229" s="33">
        <v>2001</v>
      </c>
      <c r="D229" s="6" t="s">
        <v>1121</v>
      </c>
      <c r="AD229" s="9"/>
      <c r="AE229" s="9"/>
      <c r="AF229" s="9"/>
      <c r="AG229" s="9"/>
      <c r="AH229" s="35"/>
    </row>
    <row r="230" spans="1:34">
      <c r="A230" s="6" t="s">
        <v>1207</v>
      </c>
      <c r="B230" s="6" t="s">
        <v>904</v>
      </c>
      <c r="C230" s="33">
        <v>2008</v>
      </c>
      <c r="D230" s="6" t="s">
        <v>196</v>
      </c>
      <c r="AD230" s="9"/>
      <c r="AE230" s="9"/>
      <c r="AF230" s="9"/>
      <c r="AG230" s="9"/>
      <c r="AH230" s="9"/>
    </row>
    <row r="231" spans="1:34" s="35" customFormat="1">
      <c r="A231" s="6" t="s">
        <v>498</v>
      </c>
      <c r="B231" s="16" t="s">
        <v>77</v>
      </c>
      <c r="C231" s="38">
        <v>2015</v>
      </c>
      <c r="D231" s="16" t="s">
        <v>78</v>
      </c>
      <c r="E231" s="16"/>
      <c r="F231" s="16"/>
      <c r="G231" s="16"/>
      <c r="H231" s="6"/>
      <c r="I231" s="6"/>
      <c r="J231" s="6"/>
      <c r="K231" s="6"/>
      <c r="L231" s="16"/>
      <c r="M231" s="16"/>
      <c r="N231" s="6"/>
      <c r="O231" s="16"/>
      <c r="P231" s="16"/>
      <c r="Q231" s="16"/>
      <c r="R231" s="16"/>
      <c r="S231" s="16"/>
      <c r="T231" s="16"/>
      <c r="U231" s="16"/>
      <c r="V231" s="16"/>
      <c r="W231" s="16"/>
      <c r="X231" s="16"/>
      <c r="Y231" s="6"/>
      <c r="Z231" s="6"/>
      <c r="AA231" s="6"/>
      <c r="AB231" s="6"/>
      <c r="AC231" s="6"/>
      <c r="AD231" s="17"/>
      <c r="AE231" s="17"/>
      <c r="AF231" s="6"/>
      <c r="AG231" s="6"/>
      <c r="AH231" s="36"/>
    </row>
    <row r="232" spans="1:34">
      <c r="A232" s="6" t="s">
        <v>1396</v>
      </c>
      <c r="B232" s="6" t="s">
        <v>883</v>
      </c>
      <c r="C232" s="33">
        <v>2003</v>
      </c>
      <c r="D232" s="6" t="s">
        <v>1012</v>
      </c>
      <c r="H232" s="17"/>
      <c r="I232" s="17"/>
      <c r="J232" s="17"/>
      <c r="K232" s="42"/>
      <c r="N232" s="36"/>
      <c r="AD232" s="9"/>
      <c r="AE232" s="9"/>
      <c r="AF232" s="9"/>
      <c r="AG232" s="9"/>
      <c r="AH232" s="9"/>
    </row>
    <row r="233" spans="1:34">
      <c r="A233" s="6" t="s">
        <v>498</v>
      </c>
      <c r="B233" s="6" t="s">
        <v>473</v>
      </c>
      <c r="C233" s="33">
        <v>2015</v>
      </c>
      <c r="D233" s="6" t="s">
        <v>472</v>
      </c>
      <c r="AH233" s="9"/>
    </row>
    <row r="234" spans="1:34">
      <c r="A234" s="6" t="s">
        <v>916</v>
      </c>
      <c r="B234" s="6" t="s">
        <v>132</v>
      </c>
      <c r="C234" s="34">
        <v>2006</v>
      </c>
      <c r="D234" s="6" t="s">
        <v>131</v>
      </c>
      <c r="H234" s="9"/>
      <c r="I234" s="9"/>
      <c r="J234" s="9"/>
      <c r="K234" s="9"/>
      <c r="N234" s="9"/>
      <c r="AH234" s="9"/>
    </row>
    <row r="235" spans="1:34">
      <c r="A235" s="6" t="s">
        <v>917</v>
      </c>
      <c r="B235" s="6" t="s">
        <v>216</v>
      </c>
      <c r="C235" s="33">
        <v>2014</v>
      </c>
      <c r="D235" s="6" t="s">
        <v>409</v>
      </c>
      <c r="AH235" s="9"/>
    </row>
    <row r="236" spans="1:34">
      <c r="A236" s="6" t="s">
        <v>946</v>
      </c>
      <c r="B236" s="6" t="s">
        <v>216</v>
      </c>
      <c r="C236" s="33">
        <v>2004</v>
      </c>
      <c r="D236" s="6" t="s">
        <v>829</v>
      </c>
      <c r="H236" s="9"/>
      <c r="I236" s="9"/>
      <c r="J236" s="9"/>
      <c r="K236" s="9"/>
      <c r="N236" s="9"/>
    </row>
    <row r="237" spans="1:34">
      <c r="A237" s="6" t="s">
        <v>902</v>
      </c>
      <c r="B237" s="6" t="s">
        <v>693</v>
      </c>
      <c r="C237" s="33">
        <v>2013</v>
      </c>
      <c r="D237" s="6" t="s">
        <v>694</v>
      </c>
    </row>
    <row r="238" spans="1:34">
      <c r="A238" s="6" t="s">
        <v>282</v>
      </c>
      <c r="B238" s="6" t="s">
        <v>370</v>
      </c>
      <c r="C238" s="33">
        <v>2013</v>
      </c>
      <c r="D238" s="6" t="s">
        <v>369</v>
      </c>
      <c r="AD238" s="9"/>
      <c r="AE238" s="9"/>
      <c r="AF238" s="9"/>
      <c r="AG238" s="9"/>
    </row>
    <row r="239" spans="1:34">
      <c r="A239" s="16" t="s">
        <v>921</v>
      </c>
      <c r="B239" s="16" t="s">
        <v>1150</v>
      </c>
      <c r="C239" s="38">
        <v>2009</v>
      </c>
      <c r="D239" s="16" t="s">
        <v>42</v>
      </c>
      <c r="E239" s="16"/>
      <c r="F239" s="16"/>
      <c r="G239" s="16"/>
      <c r="L239" s="16"/>
      <c r="M239" s="16"/>
      <c r="O239" s="16"/>
      <c r="P239" s="16"/>
      <c r="Q239" s="16"/>
      <c r="R239" s="16"/>
      <c r="S239" s="16"/>
      <c r="T239" s="16"/>
      <c r="U239" s="16"/>
      <c r="V239" s="16"/>
      <c r="W239" s="16"/>
      <c r="X239" s="16"/>
      <c r="Y239" s="16"/>
      <c r="Z239" s="16"/>
      <c r="AA239" s="16"/>
      <c r="AB239" s="16"/>
      <c r="AC239" s="16"/>
      <c r="AD239" s="9"/>
      <c r="AE239" s="9"/>
      <c r="AF239" s="9"/>
      <c r="AG239" s="9"/>
    </row>
    <row r="240" spans="1:34">
      <c r="A240" s="6" t="s">
        <v>1363</v>
      </c>
      <c r="B240" s="6" t="s">
        <v>136</v>
      </c>
      <c r="C240" s="34">
        <v>2006</v>
      </c>
      <c r="D240" s="6" t="s">
        <v>137</v>
      </c>
      <c r="Y240" s="16"/>
      <c r="Z240" s="16"/>
      <c r="AA240" s="16"/>
      <c r="AB240" s="16"/>
      <c r="AC240" s="16"/>
      <c r="AD240" s="9"/>
      <c r="AE240" s="9"/>
      <c r="AF240" s="9"/>
      <c r="AG240" s="9"/>
    </row>
    <row r="241" spans="1:34">
      <c r="A241" s="6" t="s">
        <v>184</v>
      </c>
      <c r="B241" s="6" t="s">
        <v>859</v>
      </c>
      <c r="C241" s="33">
        <v>2002</v>
      </c>
      <c r="D241" s="6" t="s">
        <v>858</v>
      </c>
      <c r="AD241" s="9"/>
      <c r="AE241" s="9"/>
      <c r="AF241" s="9"/>
      <c r="AG241" s="9"/>
      <c r="AH241" s="9"/>
    </row>
    <row r="242" spans="1:34">
      <c r="A242" s="6" t="s">
        <v>538</v>
      </c>
      <c r="B242" s="6" t="s">
        <v>555</v>
      </c>
      <c r="C242" s="33">
        <v>2005</v>
      </c>
      <c r="D242" s="6" t="s">
        <v>554</v>
      </c>
      <c r="AD242" s="9"/>
      <c r="AE242" s="9"/>
      <c r="AF242" s="9"/>
      <c r="AG242" s="9"/>
      <c r="AH242" s="9"/>
    </row>
    <row r="243" spans="1:34" s="16" customFormat="1">
      <c r="A243" s="6" t="s">
        <v>587</v>
      </c>
      <c r="B243" s="6" t="s">
        <v>595</v>
      </c>
      <c r="C243" s="33">
        <v>2008</v>
      </c>
      <c r="D243" s="6" t="s">
        <v>596</v>
      </c>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9"/>
      <c r="AE243" s="9"/>
      <c r="AF243" s="9"/>
      <c r="AG243" s="9"/>
      <c r="AH243" s="9"/>
    </row>
    <row r="244" spans="1:34">
      <c r="A244" s="6" t="s">
        <v>1124</v>
      </c>
      <c r="B244" s="6" t="s">
        <v>1123</v>
      </c>
      <c r="C244" s="33">
        <v>2003</v>
      </c>
      <c r="D244" s="6" t="s">
        <v>1122</v>
      </c>
      <c r="H244" s="9"/>
      <c r="I244" s="9"/>
      <c r="J244" s="9"/>
      <c r="K244" s="9"/>
      <c r="N244" s="9"/>
      <c r="Y244" s="16"/>
      <c r="Z244" s="16"/>
      <c r="AA244" s="16"/>
      <c r="AB244" s="16"/>
      <c r="AC244" s="16"/>
      <c r="AD244" s="9"/>
      <c r="AE244" s="9"/>
      <c r="AF244" s="9"/>
      <c r="AG244" s="9"/>
      <c r="AH244" s="9"/>
    </row>
    <row r="245" spans="1:34">
      <c r="A245" s="6" t="s">
        <v>1807</v>
      </c>
      <c r="B245" s="6" t="s">
        <v>573</v>
      </c>
      <c r="C245" s="33">
        <v>2006</v>
      </c>
      <c r="D245" s="6" t="s">
        <v>574</v>
      </c>
      <c r="H245" s="35"/>
      <c r="I245" s="35"/>
      <c r="J245" s="35"/>
      <c r="K245" s="35"/>
      <c r="N245" s="35"/>
      <c r="AD245" s="9"/>
      <c r="AE245" s="9"/>
      <c r="AF245" s="9"/>
      <c r="AG245" s="9"/>
      <c r="AH245" s="9"/>
    </row>
    <row r="246" spans="1:34">
      <c r="A246" s="6" t="s">
        <v>184</v>
      </c>
      <c r="B246" s="6" t="s">
        <v>719</v>
      </c>
      <c r="C246" s="33">
        <v>2014</v>
      </c>
      <c r="D246" s="6" t="s">
        <v>1253</v>
      </c>
      <c r="AD246" s="9"/>
      <c r="AE246" s="9"/>
      <c r="AF246" s="9"/>
      <c r="AG246" s="9"/>
      <c r="AH246" s="9"/>
    </row>
    <row r="247" spans="1:34">
      <c r="A247" s="6" t="s">
        <v>1365</v>
      </c>
      <c r="B247" s="6" t="s">
        <v>869</v>
      </c>
      <c r="C247" s="33">
        <v>2001</v>
      </c>
      <c r="D247" s="6" t="s">
        <v>870</v>
      </c>
      <c r="K247" s="41"/>
      <c r="AD247" s="9"/>
      <c r="AE247" s="9"/>
      <c r="AF247" s="9"/>
      <c r="AG247" s="9"/>
      <c r="AH247" s="9"/>
    </row>
    <row r="248" spans="1:34">
      <c r="A248" s="6" t="s">
        <v>767</v>
      </c>
      <c r="B248" s="6" t="s">
        <v>769</v>
      </c>
      <c r="C248" s="33">
        <v>2017</v>
      </c>
      <c r="D248" s="6" t="s">
        <v>768</v>
      </c>
      <c r="AD248" s="9"/>
      <c r="AE248" s="9"/>
      <c r="AF248" s="9"/>
      <c r="AG248" s="9"/>
      <c r="AH248" s="9"/>
    </row>
    <row r="249" spans="1:34">
      <c r="A249" s="6" t="s">
        <v>538</v>
      </c>
      <c r="B249" s="6" t="s">
        <v>629</v>
      </c>
      <c r="C249" s="33">
        <v>2010</v>
      </c>
      <c r="D249" s="6" t="s">
        <v>628</v>
      </c>
      <c r="AD249" s="35"/>
      <c r="AE249" s="35"/>
      <c r="AF249" s="35"/>
      <c r="AG249" s="35"/>
      <c r="AH249" s="9"/>
    </row>
    <row r="250" spans="1:34">
      <c r="A250" s="6" t="s">
        <v>99</v>
      </c>
      <c r="B250" s="6" t="s">
        <v>559</v>
      </c>
      <c r="C250" s="33">
        <v>2005</v>
      </c>
      <c r="D250" s="6" t="s">
        <v>558</v>
      </c>
      <c r="AE250" s="9"/>
      <c r="AF250" s="9"/>
      <c r="AG250" s="9"/>
      <c r="AH250" s="9"/>
    </row>
    <row r="251" spans="1:34">
      <c r="A251" s="6" t="s">
        <v>936</v>
      </c>
      <c r="B251" s="6" t="s">
        <v>756</v>
      </c>
      <c r="C251" s="33">
        <v>2016</v>
      </c>
      <c r="D251" s="6" t="s">
        <v>755</v>
      </c>
      <c r="H251" s="9"/>
      <c r="I251" s="9"/>
      <c r="J251" s="9"/>
      <c r="K251" s="9"/>
      <c r="N251" s="9"/>
      <c r="AE251" s="9"/>
      <c r="AF251" s="9"/>
      <c r="AG251" s="9"/>
      <c r="AH251" s="9"/>
    </row>
    <row r="252" spans="1:34">
      <c r="A252" s="6" t="s">
        <v>587</v>
      </c>
      <c r="B252" s="6" t="s">
        <v>586</v>
      </c>
      <c r="C252" s="33">
        <v>2007</v>
      </c>
      <c r="D252" s="6" t="s">
        <v>585</v>
      </c>
      <c r="AE252" s="9"/>
      <c r="AF252" s="9"/>
      <c r="AG252" s="9"/>
      <c r="AH252" s="35"/>
    </row>
    <row r="253" spans="1:34">
      <c r="A253" s="6" t="s">
        <v>1142</v>
      </c>
      <c r="B253" s="6" t="s">
        <v>849</v>
      </c>
      <c r="C253" s="33">
        <v>2003</v>
      </c>
      <c r="D253" s="6" t="s">
        <v>848</v>
      </c>
      <c r="AF253" s="9"/>
      <c r="AG253" s="9"/>
      <c r="AH253" s="9"/>
    </row>
    <row r="254" spans="1:34">
      <c r="A254" s="6" t="s">
        <v>498</v>
      </c>
      <c r="B254" s="6" t="s">
        <v>760</v>
      </c>
      <c r="C254" s="33">
        <v>2017</v>
      </c>
      <c r="D254" s="6" t="s">
        <v>770</v>
      </c>
      <c r="AH254" s="9"/>
    </row>
    <row r="255" spans="1:34">
      <c r="A255" s="6" t="s">
        <v>1063</v>
      </c>
      <c r="B255" s="6" t="s">
        <v>1126</v>
      </c>
      <c r="C255" s="33">
        <v>2013</v>
      </c>
      <c r="D255" s="6" t="s">
        <v>1125</v>
      </c>
      <c r="AH255" s="9"/>
    </row>
    <row r="256" spans="1:34">
      <c r="A256" s="6" t="s">
        <v>538</v>
      </c>
      <c r="B256" s="6" t="s">
        <v>599</v>
      </c>
      <c r="C256" s="33">
        <v>2008</v>
      </c>
      <c r="D256" s="6" t="s">
        <v>598</v>
      </c>
      <c r="AH256" s="9"/>
    </row>
    <row r="257" spans="1:34">
      <c r="A257" s="6" t="s">
        <v>1391</v>
      </c>
      <c r="B257" s="6" t="s">
        <v>1128</v>
      </c>
      <c r="C257" s="33">
        <v>2015</v>
      </c>
      <c r="D257" s="6" t="s">
        <v>1127</v>
      </c>
    </row>
    <row r="258" spans="1:34">
      <c r="A258" s="6" t="s">
        <v>498</v>
      </c>
      <c r="B258" s="6" t="s">
        <v>700</v>
      </c>
      <c r="C258" s="33">
        <v>2013</v>
      </c>
      <c r="D258" s="6" t="s">
        <v>699</v>
      </c>
    </row>
    <row r="259" spans="1:34">
      <c r="A259" s="6" t="s">
        <v>1063</v>
      </c>
      <c r="B259" s="6" t="s">
        <v>1129</v>
      </c>
      <c r="C259" s="33">
        <v>2017</v>
      </c>
      <c r="D259" s="6" t="s">
        <v>1130</v>
      </c>
      <c r="H259" s="9"/>
      <c r="I259" s="9"/>
      <c r="J259" s="9"/>
      <c r="K259" s="9"/>
      <c r="N259" s="9"/>
    </row>
    <row r="260" spans="1:34">
      <c r="A260" s="6" t="s">
        <v>1320</v>
      </c>
      <c r="B260" s="6" t="s">
        <v>612</v>
      </c>
      <c r="C260" s="33">
        <v>2009</v>
      </c>
      <c r="D260" s="6" t="s">
        <v>613</v>
      </c>
    </row>
    <row r="261" spans="1:34">
      <c r="A261" s="6" t="s">
        <v>1048</v>
      </c>
      <c r="B261" s="6" t="s">
        <v>1131</v>
      </c>
      <c r="C261" s="33">
        <v>2015</v>
      </c>
      <c r="D261" s="6" t="s">
        <v>1132</v>
      </c>
    </row>
    <row r="262" spans="1:34">
      <c r="A262" s="6" t="s">
        <v>1283</v>
      </c>
      <c r="B262" s="6" t="s">
        <v>614</v>
      </c>
      <c r="C262" s="33">
        <v>2015</v>
      </c>
      <c r="D262" s="6" t="s">
        <v>735</v>
      </c>
    </row>
    <row r="263" spans="1:34">
      <c r="A263" s="6" t="s">
        <v>99</v>
      </c>
      <c r="B263" s="6" t="s">
        <v>614</v>
      </c>
      <c r="C263" s="33">
        <v>2009</v>
      </c>
      <c r="D263" s="6" t="s">
        <v>615</v>
      </c>
    </row>
    <row r="264" spans="1:34">
      <c r="A264" s="6" t="s">
        <v>701</v>
      </c>
      <c r="B264" s="6" t="s">
        <v>702</v>
      </c>
      <c r="C264" s="33">
        <v>2013</v>
      </c>
      <c r="D264" s="6" t="s">
        <v>703</v>
      </c>
    </row>
    <row r="265" spans="1:34">
      <c r="A265" s="6" t="s">
        <v>767</v>
      </c>
      <c r="B265" s="6" t="s">
        <v>539</v>
      </c>
      <c r="C265" s="33">
        <v>2014</v>
      </c>
      <c r="D265" s="6" t="s">
        <v>540</v>
      </c>
      <c r="Y265" s="19"/>
      <c r="Z265" s="19"/>
      <c r="AA265" s="19"/>
      <c r="AB265" s="19"/>
      <c r="AC265" s="19"/>
    </row>
    <row r="266" spans="1:34">
      <c r="A266" s="6" t="s">
        <v>1046</v>
      </c>
      <c r="B266" s="6" t="s">
        <v>542</v>
      </c>
      <c r="C266" s="33">
        <v>2014</v>
      </c>
      <c r="D266" s="6" t="s">
        <v>541</v>
      </c>
    </row>
    <row r="267" spans="1:34">
      <c r="A267" s="6" t="s">
        <v>1063</v>
      </c>
      <c r="B267" s="6" t="s">
        <v>1134</v>
      </c>
      <c r="C267" s="33">
        <v>2016</v>
      </c>
      <c r="D267" s="6" t="s">
        <v>1133</v>
      </c>
    </row>
    <row r="268" spans="1:34">
      <c r="A268" s="6" t="s">
        <v>184</v>
      </c>
      <c r="B268" s="6" t="s">
        <v>838</v>
      </c>
      <c r="C268" s="33">
        <v>2002</v>
      </c>
      <c r="D268" s="6" t="s">
        <v>837</v>
      </c>
    </row>
    <row r="269" spans="1:34">
      <c r="A269" s="6" t="s">
        <v>911</v>
      </c>
      <c r="B269" s="6" t="s">
        <v>704</v>
      </c>
      <c r="C269" s="33">
        <v>2013</v>
      </c>
      <c r="D269" s="6" t="s">
        <v>705</v>
      </c>
    </row>
    <row r="270" spans="1:34">
      <c r="A270" s="6" t="s">
        <v>538</v>
      </c>
      <c r="B270" s="6" t="s">
        <v>660</v>
      </c>
      <c r="C270" s="33">
        <v>2011</v>
      </c>
      <c r="D270" s="6" t="s">
        <v>659</v>
      </c>
    </row>
    <row r="271" spans="1:34">
      <c r="A271" s="6" t="s">
        <v>1296</v>
      </c>
      <c r="B271" s="6" t="s">
        <v>661</v>
      </c>
      <c r="C271" s="33">
        <v>2011</v>
      </c>
      <c r="D271" s="6" t="s">
        <v>662</v>
      </c>
    </row>
    <row r="272" spans="1:34" s="9" customFormat="1">
      <c r="A272" s="6" t="s">
        <v>184</v>
      </c>
      <c r="B272" s="6" t="s">
        <v>601</v>
      </c>
      <c r="C272" s="33">
        <v>2008</v>
      </c>
      <c r="D272" s="6" t="s">
        <v>600</v>
      </c>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spans="1:34">
      <c r="A273" s="6" t="s">
        <v>1135</v>
      </c>
      <c r="B273" s="6" t="s">
        <v>635</v>
      </c>
      <c r="C273" s="33">
        <v>2010</v>
      </c>
      <c r="D273" s="6" t="s">
        <v>636</v>
      </c>
    </row>
    <row r="274" spans="1:34">
      <c r="A274" s="6" t="s">
        <v>1185</v>
      </c>
      <c r="B274" s="6" t="s">
        <v>578</v>
      </c>
      <c r="C274" s="33">
        <v>2006</v>
      </c>
      <c r="D274" s="6" t="s">
        <v>591</v>
      </c>
      <c r="AD274" s="9"/>
    </row>
    <row r="275" spans="1:34">
      <c r="A275" s="6" t="s">
        <v>1211</v>
      </c>
      <c r="B275" s="6" t="s">
        <v>578</v>
      </c>
      <c r="C275" s="33">
        <v>2006</v>
      </c>
      <c r="D275" s="6" t="s">
        <v>576</v>
      </c>
      <c r="AD275" s="19"/>
      <c r="AE275" s="9"/>
      <c r="AF275" s="9"/>
      <c r="AG275" s="9"/>
    </row>
    <row r="276" spans="1:34">
      <c r="A276" s="6" t="s">
        <v>918</v>
      </c>
      <c r="B276" s="6" t="s">
        <v>619</v>
      </c>
      <c r="C276" s="33">
        <v>2009</v>
      </c>
      <c r="D276" s="6" t="s">
        <v>620</v>
      </c>
      <c r="AE276" s="9"/>
    </row>
    <row r="277" spans="1:34">
      <c r="A277" s="6" t="s">
        <v>919</v>
      </c>
      <c r="B277" s="6" t="s">
        <v>619</v>
      </c>
      <c r="C277" s="33">
        <v>2011</v>
      </c>
      <c r="D277" s="6" t="s">
        <v>665</v>
      </c>
      <c r="H277" s="9"/>
      <c r="I277" s="9"/>
      <c r="J277" s="9"/>
      <c r="K277" s="9"/>
      <c r="N277" s="9"/>
      <c r="AF277" s="9"/>
      <c r="AG277" s="9"/>
    </row>
    <row r="278" spans="1:34">
      <c r="A278" s="6" t="s">
        <v>498</v>
      </c>
      <c r="B278" s="6" t="s">
        <v>666</v>
      </c>
      <c r="C278" s="33">
        <v>2011</v>
      </c>
      <c r="D278" s="6" t="s">
        <v>667</v>
      </c>
      <c r="AH278" s="9"/>
    </row>
    <row r="279" spans="1:34">
      <c r="A279" s="6" t="s">
        <v>942</v>
      </c>
      <c r="B279" s="6" t="s">
        <v>536</v>
      </c>
      <c r="C279" s="33">
        <v>2011</v>
      </c>
      <c r="D279" s="6" t="s">
        <v>535</v>
      </c>
      <c r="H279" s="9"/>
      <c r="I279" s="9"/>
      <c r="J279" s="9"/>
      <c r="K279" s="9"/>
      <c r="N279" s="9"/>
      <c r="Y279" s="16"/>
      <c r="Z279" s="16"/>
      <c r="AA279" s="16"/>
      <c r="AB279" s="16"/>
      <c r="AC279" s="16"/>
    </row>
    <row r="280" spans="1:34">
      <c r="A280" s="6" t="s">
        <v>1048</v>
      </c>
      <c r="B280" s="6" t="s">
        <v>1137</v>
      </c>
      <c r="C280" s="33">
        <v>2016</v>
      </c>
      <c r="D280" s="6" t="s">
        <v>1136</v>
      </c>
      <c r="AH280" s="9"/>
    </row>
    <row r="281" spans="1:34">
      <c r="A281" s="6" t="s">
        <v>184</v>
      </c>
      <c r="B281" s="6" t="s">
        <v>720</v>
      </c>
      <c r="C281" s="33">
        <v>2014</v>
      </c>
      <c r="D281" s="6" t="s">
        <v>721</v>
      </c>
    </row>
    <row r="282" spans="1:34">
      <c r="A282" s="6" t="s">
        <v>538</v>
      </c>
      <c r="B282" s="6" t="s">
        <v>637</v>
      </c>
      <c r="C282" s="33">
        <v>2010</v>
      </c>
      <c r="D282" s="6" t="s">
        <v>638</v>
      </c>
    </row>
    <row r="283" spans="1:34">
      <c r="A283" s="6" t="s">
        <v>1051</v>
      </c>
      <c r="B283" s="6" t="s">
        <v>544</v>
      </c>
      <c r="C283" s="33">
        <v>2016</v>
      </c>
      <c r="D283" s="6" t="s">
        <v>1138</v>
      </c>
    </row>
    <row r="284" spans="1:34" s="19" customFormat="1">
      <c r="A284" s="6" t="s">
        <v>1051</v>
      </c>
      <c r="B284" s="6" t="s">
        <v>544</v>
      </c>
      <c r="C284" s="33">
        <v>2015</v>
      </c>
      <c r="D284" s="6" t="s">
        <v>1139</v>
      </c>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row>
    <row r="285" spans="1:34" s="19" customFormat="1">
      <c r="A285" s="6" t="s">
        <v>1295</v>
      </c>
      <c r="B285" s="6" t="s">
        <v>592</v>
      </c>
      <c r="C285" s="33">
        <v>2016</v>
      </c>
      <c r="D285" s="6" t="s">
        <v>764</v>
      </c>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35"/>
      <c r="AE285" s="35"/>
      <c r="AF285" s="35"/>
      <c r="AG285" s="35"/>
      <c r="AH285" s="6"/>
    </row>
    <row r="286" spans="1:34">
      <c r="A286" s="6" t="s">
        <v>1284</v>
      </c>
      <c r="B286" s="6" t="s">
        <v>671</v>
      </c>
      <c r="C286" s="33">
        <v>2012</v>
      </c>
      <c r="D286" s="6" t="s">
        <v>672</v>
      </c>
      <c r="AD286" s="35"/>
      <c r="AE286" s="35"/>
      <c r="AF286" s="35"/>
      <c r="AG286" s="35"/>
    </row>
    <row r="287" spans="1:34" s="18" customFormat="1">
      <c r="A287" s="18" t="s">
        <v>1275</v>
      </c>
      <c r="B287" s="18" t="s">
        <v>1141</v>
      </c>
      <c r="C287" s="43">
        <v>2005</v>
      </c>
      <c r="D287" s="18" t="s">
        <v>560</v>
      </c>
      <c r="AD287" s="26"/>
      <c r="AE287" s="26"/>
      <c r="AF287" s="51"/>
      <c r="AG287" s="51"/>
    </row>
    <row r="288" spans="1:34" s="26" customFormat="1">
      <c r="A288" s="26" t="s">
        <v>1401</v>
      </c>
      <c r="B288" s="18" t="s">
        <v>1400</v>
      </c>
      <c r="C288" s="48">
        <v>2018</v>
      </c>
      <c r="D288" s="26" t="s">
        <v>1399</v>
      </c>
      <c r="E288" s="18"/>
      <c r="F288" s="18"/>
      <c r="K288" s="49"/>
      <c r="N288" s="50"/>
    </row>
    <row r="289" spans="1:34" s="26" customFormat="1">
      <c r="A289" s="26" t="s">
        <v>1339</v>
      </c>
      <c r="B289" s="26" t="s">
        <v>1403</v>
      </c>
      <c r="C289" s="48">
        <v>2019</v>
      </c>
      <c r="D289" s="26" t="s">
        <v>1402</v>
      </c>
      <c r="K289" s="49"/>
      <c r="N289" s="50"/>
    </row>
    <row r="290" spans="1:34" s="17" customFormat="1">
      <c r="A290" s="17" t="s">
        <v>1499</v>
      </c>
      <c r="B290" s="17" t="s">
        <v>1425</v>
      </c>
      <c r="C290" s="45">
        <v>2018</v>
      </c>
      <c r="D290" s="17" t="s">
        <v>1424</v>
      </c>
      <c r="K290" s="46"/>
      <c r="N290" s="47"/>
    </row>
    <row r="291" spans="1:34" s="17" customFormat="1">
      <c r="A291" s="17" t="s">
        <v>1504</v>
      </c>
      <c r="B291" s="17" t="s">
        <v>455</v>
      </c>
      <c r="C291" s="45">
        <v>2018</v>
      </c>
      <c r="D291" s="17" t="s">
        <v>1446</v>
      </c>
      <c r="K291" s="46"/>
      <c r="N291" s="47"/>
    </row>
    <row r="292" spans="1:34" s="17" customFormat="1">
      <c r="A292" s="6" t="s">
        <v>1505</v>
      </c>
      <c r="B292" s="6" t="s">
        <v>766</v>
      </c>
      <c r="C292" s="33">
        <v>2017</v>
      </c>
      <c r="D292" s="6" t="s">
        <v>765</v>
      </c>
      <c r="E292" s="6"/>
      <c r="F292" s="6"/>
      <c r="G292" s="6"/>
      <c r="K292" s="42"/>
      <c r="L292" s="6"/>
      <c r="M292" s="6"/>
      <c r="N292" s="36"/>
      <c r="O292" s="6"/>
      <c r="P292" s="6"/>
      <c r="Q292" s="6"/>
      <c r="R292" s="6"/>
      <c r="S292" s="6"/>
      <c r="T292" s="6"/>
      <c r="U292" s="6"/>
      <c r="V292" s="6"/>
      <c r="W292" s="6"/>
      <c r="X292" s="6"/>
      <c r="Y292" s="6"/>
      <c r="Z292" s="6"/>
      <c r="AA292" s="6"/>
      <c r="AB292" s="6"/>
      <c r="AC292" s="6"/>
      <c r="AH292" s="36"/>
    </row>
    <row r="293" spans="1:34">
      <c r="A293" s="6" t="s">
        <v>936</v>
      </c>
      <c r="B293" s="6" t="s">
        <v>1507</v>
      </c>
      <c r="C293" s="33">
        <v>2017</v>
      </c>
      <c r="D293" s="6" t="s">
        <v>1506</v>
      </c>
      <c r="AE293" s="17"/>
      <c r="AF293" s="35"/>
      <c r="AG293" s="35"/>
      <c r="AH293" s="35"/>
    </row>
    <row r="294" spans="1:34">
      <c r="A294" s="18" t="s">
        <v>936</v>
      </c>
      <c r="B294" s="18" t="s">
        <v>1507</v>
      </c>
      <c r="C294" s="43">
        <v>2017</v>
      </c>
      <c r="D294" s="18" t="s">
        <v>1508</v>
      </c>
      <c r="E294" s="18"/>
      <c r="F294" s="18"/>
      <c r="G294" s="18"/>
      <c r="H294" s="18"/>
      <c r="I294" s="18"/>
      <c r="J294" s="18"/>
      <c r="K294" s="18"/>
      <c r="L294" s="18"/>
      <c r="M294" s="18"/>
      <c r="N294" s="18"/>
      <c r="O294" s="18"/>
      <c r="P294" s="18"/>
      <c r="Q294" s="18"/>
      <c r="R294" s="18"/>
      <c r="S294" s="18"/>
      <c r="T294" s="18"/>
      <c r="U294" s="18"/>
      <c r="V294" s="18"/>
      <c r="W294" s="18"/>
      <c r="X294" s="18"/>
      <c r="Y294" s="51"/>
      <c r="Z294" s="51"/>
      <c r="AA294" s="51"/>
      <c r="AB294" s="51"/>
      <c r="AC294" s="18"/>
      <c r="AD294" s="35"/>
      <c r="AE294" s="35"/>
      <c r="AF294" s="35"/>
      <c r="AG294" s="35"/>
      <c r="AH294" s="35"/>
    </row>
    <row r="295" spans="1:34">
      <c r="A295" s="6" t="s">
        <v>1509</v>
      </c>
      <c r="B295" s="6" t="s">
        <v>1510</v>
      </c>
      <c r="C295" s="33">
        <v>2017</v>
      </c>
      <c r="D295" s="6" t="s">
        <v>1511</v>
      </c>
      <c r="AD295" s="17"/>
      <c r="AE295" s="17"/>
      <c r="AF295" s="35"/>
      <c r="AG295" s="35"/>
      <c r="AH295" s="35"/>
    </row>
    <row r="296" spans="1:34">
      <c r="A296" s="6" t="s">
        <v>1063</v>
      </c>
      <c r="B296" s="6" t="s">
        <v>1513</v>
      </c>
      <c r="C296" s="33">
        <v>2018</v>
      </c>
      <c r="D296" s="6" t="s">
        <v>1512</v>
      </c>
      <c r="AE296" s="17"/>
      <c r="AF296" s="35"/>
      <c r="AG296" s="35"/>
      <c r="AH296" s="35"/>
    </row>
    <row r="297" spans="1:34" s="9" customFormat="1">
      <c r="A297" s="6" t="s">
        <v>1339</v>
      </c>
      <c r="B297" s="6" t="s">
        <v>1479</v>
      </c>
      <c r="C297" s="33">
        <v>2019</v>
      </c>
      <c r="D297" s="6" t="s">
        <v>1478</v>
      </c>
      <c r="E297" s="6"/>
      <c r="F297" s="6"/>
      <c r="G297" s="6"/>
      <c r="L297" s="6"/>
      <c r="M297" s="6"/>
      <c r="O297" s="6"/>
      <c r="P297" s="6"/>
      <c r="Q297" s="6"/>
      <c r="R297" s="6"/>
      <c r="S297" s="6"/>
      <c r="T297" s="6"/>
      <c r="U297" s="6"/>
      <c r="V297" s="6"/>
      <c r="W297" s="6"/>
      <c r="X297" s="6"/>
      <c r="Y297" s="6"/>
      <c r="Z297" s="6"/>
      <c r="AA297" s="6"/>
      <c r="AB297" s="6"/>
      <c r="AC297" s="6"/>
    </row>
    <row r="298" spans="1:34" s="9" customFormat="1">
      <c r="A298" s="6" t="s">
        <v>1571</v>
      </c>
      <c r="B298" s="6" t="s">
        <v>1515</v>
      </c>
      <c r="C298" s="33">
        <v>2016</v>
      </c>
      <c r="D298" s="6" t="s">
        <v>1514</v>
      </c>
      <c r="E298" s="6"/>
      <c r="F298" s="6"/>
      <c r="G298" s="6"/>
      <c r="L298" s="6"/>
      <c r="M298" s="6"/>
      <c r="O298" s="6"/>
      <c r="P298" s="6"/>
      <c r="Q298" s="6"/>
      <c r="R298" s="6"/>
      <c r="S298" s="6"/>
      <c r="T298" s="6"/>
      <c r="U298" s="6"/>
      <c r="V298" s="6"/>
      <c r="W298" s="6"/>
      <c r="X298" s="6"/>
      <c r="Y298" s="6"/>
      <c r="Z298" s="6"/>
      <c r="AA298" s="6"/>
      <c r="AB298" s="6"/>
      <c r="AC298" s="6"/>
      <c r="AD298" s="6"/>
    </row>
    <row r="299" spans="1:34" s="9" customFormat="1">
      <c r="A299" s="6" t="s">
        <v>1518</v>
      </c>
      <c r="B299" s="6" t="s">
        <v>1517</v>
      </c>
      <c r="C299" s="33">
        <v>2017</v>
      </c>
      <c r="D299" s="6" t="s">
        <v>1516</v>
      </c>
      <c r="E299" s="6"/>
      <c r="F299" s="6"/>
      <c r="G299" s="6"/>
      <c r="L299" s="6"/>
      <c r="M299" s="6"/>
      <c r="O299" s="6"/>
      <c r="P299" s="6"/>
      <c r="Q299" s="6"/>
      <c r="R299" s="6"/>
      <c r="S299" s="6"/>
      <c r="T299" s="6"/>
      <c r="U299" s="6"/>
      <c r="V299" s="6"/>
      <c r="W299" s="6"/>
      <c r="X299" s="6"/>
      <c r="Y299" s="6"/>
      <c r="Z299" s="6"/>
      <c r="AA299" s="6"/>
      <c r="AB299" s="6"/>
      <c r="AC299" s="6"/>
      <c r="AD299" s="6"/>
    </row>
    <row r="300" spans="1:34" s="9" customFormat="1">
      <c r="A300" s="6" t="s">
        <v>1521</v>
      </c>
      <c r="B300" s="6" t="s">
        <v>1520</v>
      </c>
      <c r="C300" s="33">
        <v>2017</v>
      </c>
      <c r="D300" s="6" t="s">
        <v>1519</v>
      </c>
      <c r="E300" s="6"/>
      <c r="F300" s="6"/>
      <c r="G300" s="6"/>
      <c r="L300" s="6"/>
      <c r="M300" s="6"/>
      <c r="O300" s="6"/>
      <c r="P300" s="6"/>
      <c r="Q300" s="6"/>
      <c r="R300" s="6"/>
      <c r="S300" s="6"/>
      <c r="T300" s="6"/>
      <c r="U300" s="6"/>
      <c r="V300" s="6"/>
      <c r="W300" s="6"/>
      <c r="X300" s="6"/>
      <c r="Y300" s="6"/>
      <c r="Z300" s="6"/>
      <c r="AA300" s="6"/>
      <c r="AB300" s="6"/>
      <c r="AC300" s="6"/>
    </row>
    <row r="301" spans="1:34" s="9" customFormat="1">
      <c r="A301" s="6" t="s">
        <v>1523</v>
      </c>
      <c r="B301" s="6" t="s">
        <v>1466</v>
      </c>
      <c r="C301" s="33">
        <v>2017</v>
      </c>
      <c r="D301" s="6" t="s">
        <v>1522</v>
      </c>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34" s="9" customFormat="1">
      <c r="A302" s="6" t="s">
        <v>1048</v>
      </c>
      <c r="B302" s="6" t="s">
        <v>1525</v>
      </c>
      <c r="C302" s="33">
        <v>2018</v>
      </c>
      <c r="D302" s="6" t="s">
        <v>1524</v>
      </c>
      <c r="E302" s="6"/>
      <c r="F302" s="6"/>
      <c r="G302" s="6"/>
      <c r="L302" s="6"/>
      <c r="M302" s="6"/>
      <c r="O302" s="6"/>
      <c r="P302" s="6"/>
      <c r="Q302" s="6"/>
      <c r="R302" s="6"/>
      <c r="S302" s="6"/>
      <c r="T302" s="6"/>
      <c r="U302" s="6"/>
      <c r="V302" s="6"/>
      <c r="W302" s="6"/>
      <c r="X302" s="6"/>
      <c r="Y302" s="6"/>
      <c r="Z302" s="6"/>
      <c r="AA302" s="6"/>
      <c r="AB302" s="6"/>
      <c r="AC302" s="6"/>
    </row>
    <row r="303" spans="1:34" s="9" customFormat="1">
      <c r="A303" s="6" t="s">
        <v>1063</v>
      </c>
      <c r="B303" s="6" t="s">
        <v>1527</v>
      </c>
      <c r="C303" s="33">
        <v>2017</v>
      </c>
      <c r="D303" s="6" t="s">
        <v>1526</v>
      </c>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34" s="35" customFormat="1">
      <c r="A304" s="6" t="s">
        <v>1339</v>
      </c>
      <c r="B304" s="6" t="s">
        <v>1529</v>
      </c>
      <c r="C304" s="33">
        <v>2017</v>
      </c>
      <c r="D304" s="6" t="s">
        <v>1528</v>
      </c>
      <c r="E304" s="6"/>
      <c r="F304" s="6"/>
      <c r="G304" s="6"/>
      <c r="H304" s="9"/>
      <c r="I304" s="9"/>
      <c r="J304" s="9"/>
      <c r="K304" s="9"/>
      <c r="L304" s="6"/>
      <c r="M304" s="6"/>
      <c r="N304" s="9"/>
      <c r="O304" s="6"/>
      <c r="P304" s="6"/>
      <c r="Q304" s="6"/>
      <c r="R304" s="6"/>
      <c r="S304" s="6"/>
      <c r="T304" s="6"/>
      <c r="U304" s="6"/>
      <c r="V304" s="6"/>
      <c r="W304" s="6"/>
      <c r="X304" s="6"/>
      <c r="Y304" s="6"/>
      <c r="Z304" s="6"/>
      <c r="AA304" s="6"/>
      <c r="AB304" s="6"/>
      <c r="AC304" s="6"/>
    </row>
    <row r="305" spans="1:29" s="9" customFormat="1">
      <c r="A305" s="6" t="s">
        <v>1532</v>
      </c>
      <c r="B305" s="6" t="s">
        <v>1531</v>
      </c>
      <c r="C305" s="33">
        <v>2017</v>
      </c>
      <c r="D305" s="6" t="s">
        <v>1530</v>
      </c>
      <c r="E305" s="6"/>
      <c r="F305" s="6"/>
      <c r="G305" s="6"/>
      <c r="H305" s="35"/>
      <c r="I305" s="35"/>
      <c r="J305" s="35"/>
      <c r="K305" s="35"/>
      <c r="L305" s="6"/>
      <c r="M305" s="6"/>
      <c r="N305" s="35"/>
      <c r="O305" s="6"/>
      <c r="P305" s="6"/>
      <c r="Q305" s="6"/>
      <c r="R305" s="6"/>
      <c r="S305" s="6"/>
      <c r="T305" s="6"/>
      <c r="U305" s="6"/>
      <c r="V305" s="6"/>
      <c r="W305" s="6"/>
      <c r="X305" s="6"/>
      <c r="Y305" s="6"/>
      <c r="Z305" s="6"/>
      <c r="AA305" s="6"/>
      <c r="AB305" s="6"/>
      <c r="AC305" s="6"/>
    </row>
    <row r="306" spans="1:29" s="35" customFormat="1">
      <c r="A306" s="6" t="s">
        <v>1339</v>
      </c>
      <c r="B306" s="6" t="s">
        <v>1534</v>
      </c>
      <c r="C306" s="33">
        <v>2017</v>
      </c>
      <c r="D306" s="6" t="s">
        <v>1535</v>
      </c>
      <c r="E306" s="6"/>
      <c r="F306" s="6"/>
      <c r="G306" s="6"/>
      <c r="H306" s="9"/>
      <c r="I306" s="9"/>
      <c r="J306" s="9"/>
      <c r="K306" s="9"/>
      <c r="L306" s="6"/>
      <c r="M306" s="6"/>
      <c r="N306" s="9"/>
      <c r="O306" s="6"/>
      <c r="P306" s="6"/>
      <c r="Q306" s="6"/>
      <c r="R306" s="6"/>
      <c r="S306" s="6"/>
      <c r="T306" s="6"/>
      <c r="U306" s="6"/>
      <c r="V306" s="6"/>
      <c r="W306" s="6"/>
      <c r="X306" s="6"/>
      <c r="Y306" s="6"/>
      <c r="Z306" s="6"/>
      <c r="AA306" s="6"/>
      <c r="AB306" s="6"/>
      <c r="AC306" s="6"/>
    </row>
    <row r="307" spans="1:29" s="9" customFormat="1">
      <c r="A307" s="6" t="s">
        <v>1570</v>
      </c>
      <c r="B307" s="6" t="s">
        <v>1536</v>
      </c>
      <c r="C307" s="33">
        <v>2019</v>
      </c>
      <c r="D307" s="6" t="s">
        <v>1537</v>
      </c>
      <c r="E307" s="6"/>
      <c r="F307" s="6"/>
      <c r="G307" s="6"/>
      <c r="L307" s="6"/>
      <c r="M307" s="6"/>
      <c r="O307" s="6"/>
      <c r="P307" s="6"/>
      <c r="Q307" s="6"/>
      <c r="R307" s="6"/>
      <c r="S307" s="6"/>
      <c r="T307" s="6"/>
      <c r="U307" s="6"/>
      <c r="V307" s="6"/>
      <c r="W307" s="6"/>
      <c r="X307" s="6"/>
      <c r="Y307" s="6"/>
      <c r="Z307" s="6"/>
      <c r="AA307" s="6"/>
      <c r="AB307" s="6"/>
      <c r="AC307" s="6"/>
    </row>
    <row r="308" spans="1:29" s="9" customFormat="1">
      <c r="A308" s="6" t="s">
        <v>1339</v>
      </c>
      <c r="B308" s="6" t="s">
        <v>1538</v>
      </c>
      <c r="C308" s="33">
        <v>2018</v>
      </c>
      <c r="D308" s="6" t="s">
        <v>1539</v>
      </c>
      <c r="E308" s="6"/>
      <c r="F308" s="6"/>
      <c r="G308" s="6"/>
      <c r="L308" s="6"/>
      <c r="M308" s="6"/>
      <c r="O308" s="6"/>
      <c r="P308" s="6"/>
      <c r="Q308" s="6"/>
      <c r="R308" s="6"/>
      <c r="S308" s="6"/>
      <c r="T308" s="6"/>
      <c r="U308" s="6"/>
      <c r="V308" s="6"/>
      <c r="W308" s="6"/>
      <c r="X308" s="6"/>
      <c r="Y308" s="6"/>
      <c r="Z308" s="6"/>
      <c r="AA308" s="6"/>
      <c r="AB308" s="6"/>
      <c r="AC308" s="6"/>
    </row>
    <row r="309" spans="1:29" s="9" customFormat="1">
      <c r="A309" s="6" t="s">
        <v>1339</v>
      </c>
      <c r="B309" s="6" t="s">
        <v>346</v>
      </c>
      <c r="C309" s="33">
        <v>2018</v>
      </c>
      <c r="D309" s="6" t="s">
        <v>1540</v>
      </c>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s="9" customFormat="1">
      <c r="A310" s="6" t="s">
        <v>1544</v>
      </c>
      <c r="B310" s="6" t="s">
        <v>1542</v>
      </c>
      <c r="C310" s="33">
        <v>2017</v>
      </c>
      <c r="D310" s="6" t="s">
        <v>1543</v>
      </c>
      <c r="E310" s="6"/>
      <c r="F310" s="6"/>
      <c r="G310" s="6"/>
      <c r="H310" s="17"/>
      <c r="I310" s="17"/>
      <c r="J310" s="17"/>
      <c r="K310" s="6"/>
      <c r="L310" s="6"/>
      <c r="M310" s="6"/>
      <c r="N310" s="36"/>
      <c r="O310" s="6"/>
      <c r="P310" s="6"/>
      <c r="Q310" s="6"/>
      <c r="R310" s="6"/>
      <c r="S310" s="6"/>
      <c r="T310" s="6"/>
      <c r="U310" s="6"/>
      <c r="V310" s="6"/>
      <c r="W310" s="6"/>
      <c r="X310" s="6"/>
      <c r="Y310" s="6"/>
      <c r="Z310" s="6"/>
      <c r="AA310" s="6"/>
      <c r="AB310" s="6"/>
      <c r="AC310" s="6"/>
    </row>
    <row r="311" spans="1:29">
      <c r="A311" s="16" t="s">
        <v>1547</v>
      </c>
      <c r="B311" s="16" t="s">
        <v>1546</v>
      </c>
      <c r="C311" s="38">
        <v>2017</v>
      </c>
      <c r="D311" s="16" t="s">
        <v>1545</v>
      </c>
      <c r="E311" s="16"/>
      <c r="F311" s="16"/>
      <c r="G311" s="16"/>
      <c r="L311" s="16"/>
      <c r="M311" s="16"/>
      <c r="O311" s="16"/>
      <c r="P311" s="16"/>
      <c r="Q311" s="16"/>
      <c r="R311" s="16"/>
      <c r="S311" s="16"/>
      <c r="T311" s="16"/>
      <c r="U311" s="16"/>
      <c r="V311" s="16"/>
      <c r="W311" s="16"/>
      <c r="X311" s="16"/>
    </row>
    <row r="312" spans="1:29">
      <c r="A312" s="6" t="s">
        <v>767</v>
      </c>
      <c r="B312" s="6" t="s">
        <v>1549</v>
      </c>
      <c r="C312" s="33">
        <v>2018</v>
      </c>
      <c r="D312" s="6" t="s">
        <v>1548</v>
      </c>
      <c r="H312" s="9"/>
      <c r="I312" s="9"/>
      <c r="J312" s="9"/>
      <c r="K312" s="9"/>
      <c r="N312" s="9"/>
    </row>
    <row r="313" spans="1:29">
      <c r="A313" s="6" t="s">
        <v>1552</v>
      </c>
      <c r="B313" s="6" t="s">
        <v>1551</v>
      </c>
      <c r="C313" s="33">
        <v>2017</v>
      </c>
      <c r="D313" s="6" t="s">
        <v>1550</v>
      </c>
      <c r="H313" s="9"/>
      <c r="I313" s="9"/>
      <c r="J313" s="9"/>
      <c r="K313" s="9"/>
      <c r="N313" s="9"/>
    </row>
    <row r="314" spans="1:29">
      <c r="A314" s="6" t="s">
        <v>498</v>
      </c>
      <c r="B314" s="6" t="s">
        <v>1551</v>
      </c>
      <c r="C314" s="33">
        <v>2017</v>
      </c>
      <c r="D314" s="6" t="s">
        <v>1553</v>
      </c>
      <c r="H314" s="35"/>
      <c r="I314" s="35"/>
      <c r="J314" s="35"/>
      <c r="K314" s="9"/>
      <c r="N314" s="9"/>
      <c r="Y314" s="16"/>
      <c r="Z314" s="16"/>
      <c r="AA314" s="16"/>
      <c r="AB314" s="16"/>
      <c r="AC314" s="16"/>
    </row>
    <row r="315" spans="1:29">
      <c r="A315" s="6" t="s">
        <v>1547</v>
      </c>
      <c r="B315" s="6" t="s">
        <v>1555</v>
      </c>
      <c r="C315" s="33">
        <v>2017</v>
      </c>
      <c r="D315" s="6" t="s">
        <v>1554</v>
      </c>
    </row>
    <row r="316" spans="1:29">
      <c r="A316" s="6" t="s">
        <v>1547</v>
      </c>
      <c r="B316" s="6" t="s">
        <v>1557</v>
      </c>
      <c r="C316" s="33">
        <v>2018</v>
      </c>
      <c r="D316" s="6" t="s">
        <v>1556</v>
      </c>
      <c r="Y316" s="16"/>
      <c r="Z316" s="16"/>
      <c r="AA316" s="16"/>
      <c r="AB316" s="16"/>
      <c r="AC316" s="16"/>
    </row>
    <row r="317" spans="1:29" s="9" customFormat="1">
      <c r="A317" s="6" t="s">
        <v>1391</v>
      </c>
      <c r="B317" s="6" t="s">
        <v>1561</v>
      </c>
      <c r="C317" s="33">
        <v>2018</v>
      </c>
      <c r="D317" s="6" t="s">
        <v>1560</v>
      </c>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s="9" customFormat="1">
      <c r="A318" s="16" t="s">
        <v>767</v>
      </c>
      <c r="B318" s="16" t="s">
        <v>1564</v>
      </c>
      <c r="C318" s="38">
        <v>2017</v>
      </c>
      <c r="D318" s="16" t="s">
        <v>1565</v>
      </c>
      <c r="E318" s="16"/>
      <c r="F318" s="16"/>
      <c r="G318" s="16"/>
      <c r="H318" s="6"/>
      <c r="I318" s="6"/>
      <c r="J318" s="6"/>
      <c r="K318" s="6"/>
      <c r="L318" s="16"/>
      <c r="M318" s="16"/>
      <c r="N318" s="6"/>
      <c r="O318" s="16"/>
      <c r="P318" s="16"/>
      <c r="Q318" s="16"/>
      <c r="R318" s="16"/>
      <c r="S318" s="16"/>
      <c r="T318" s="16"/>
      <c r="U318" s="16"/>
      <c r="V318" s="16"/>
      <c r="W318" s="16"/>
      <c r="X318" s="16"/>
      <c r="Y318" s="6"/>
      <c r="Z318" s="6"/>
      <c r="AA318" s="6"/>
      <c r="AB318" s="6"/>
      <c r="AC318" s="6"/>
    </row>
    <row r="319" spans="1:29" s="9" customFormat="1">
      <c r="A319" s="6" t="s">
        <v>1339</v>
      </c>
      <c r="B319" s="6" t="s">
        <v>1567</v>
      </c>
      <c r="C319" s="33">
        <v>2017</v>
      </c>
      <c r="D319" s="6" t="s">
        <v>1566</v>
      </c>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s="9" customFormat="1">
      <c r="A320" s="16" t="s">
        <v>1339</v>
      </c>
      <c r="B320" s="16" t="s">
        <v>1569</v>
      </c>
      <c r="C320" s="38">
        <v>2017</v>
      </c>
      <c r="D320" s="16" t="s">
        <v>1568</v>
      </c>
      <c r="E320" s="16"/>
      <c r="F320" s="16"/>
      <c r="G320" s="16"/>
      <c r="H320" s="6"/>
      <c r="I320" s="6"/>
      <c r="J320" s="6"/>
      <c r="K320" s="6"/>
      <c r="L320" s="16"/>
      <c r="M320" s="16"/>
      <c r="N320" s="6"/>
      <c r="O320" s="16"/>
      <c r="P320" s="16"/>
      <c r="Q320" s="16"/>
      <c r="R320" s="16"/>
      <c r="S320" s="16"/>
      <c r="T320" s="16"/>
      <c r="U320" s="16"/>
      <c r="V320" s="16"/>
      <c r="W320" s="16"/>
      <c r="X320" s="16"/>
      <c r="Y320" s="6"/>
      <c r="Z320" s="6"/>
      <c r="AA320" s="6"/>
      <c r="AB320" s="6"/>
    </row>
    <row r="321" spans="1:31">
      <c r="A321" s="6" t="s">
        <v>1339</v>
      </c>
      <c r="B321" s="6" t="s">
        <v>1583</v>
      </c>
      <c r="C321" s="33">
        <v>2018</v>
      </c>
      <c r="D321" s="6" t="s">
        <v>1582</v>
      </c>
    </row>
    <row r="322" spans="1:31">
      <c r="A322" s="6" t="s">
        <v>1339</v>
      </c>
      <c r="B322" s="6" t="s">
        <v>1587</v>
      </c>
      <c r="C322" s="33">
        <v>2008</v>
      </c>
      <c r="D322" s="6" t="s">
        <v>1588</v>
      </c>
    </row>
    <row r="323" spans="1:31" s="9" customFormat="1">
      <c r="A323" s="6" t="s">
        <v>1339</v>
      </c>
      <c r="B323" s="6" t="s">
        <v>1589</v>
      </c>
      <c r="C323" s="33">
        <v>2017</v>
      </c>
      <c r="D323" s="6" t="s">
        <v>1590</v>
      </c>
      <c r="E323" s="6"/>
      <c r="F323" s="6"/>
      <c r="G323" s="6"/>
      <c r="K323" s="6"/>
      <c r="L323" s="6"/>
      <c r="N323" s="6"/>
      <c r="O323" s="6"/>
      <c r="P323" s="6"/>
      <c r="Q323" s="6"/>
      <c r="R323" s="6"/>
      <c r="S323" s="6"/>
      <c r="T323" s="6"/>
      <c r="U323" s="6"/>
      <c r="V323" s="6"/>
      <c r="W323" s="6"/>
      <c r="X323" s="6"/>
      <c r="Y323" s="6"/>
      <c r="Z323" s="6"/>
      <c r="AA323" s="6"/>
      <c r="AB323" s="6"/>
      <c r="AC323" s="6"/>
    </row>
    <row r="324" spans="1:31">
      <c r="A324" s="6" t="s">
        <v>1339</v>
      </c>
      <c r="B324" s="6" t="s">
        <v>1603</v>
      </c>
      <c r="C324" s="33">
        <v>2017</v>
      </c>
      <c r="D324" s="6" t="s">
        <v>1602</v>
      </c>
    </row>
    <row r="325" spans="1:31" s="9" customFormat="1">
      <c r="A325" s="6" t="s">
        <v>282</v>
      </c>
      <c r="B325" s="6" t="s">
        <v>1605</v>
      </c>
      <c r="C325" s="33">
        <v>2017</v>
      </c>
      <c r="D325" s="6" t="s">
        <v>1604</v>
      </c>
      <c r="E325" s="6"/>
      <c r="F325" s="6"/>
      <c r="G325" s="6"/>
      <c r="L325" s="6"/>
      <c r="M325" s="6"/>
      <c r="O325" s="6"/>
      <c r="P325" s="6"/>
      <c r="Q325" s="6"/>
      <c r="R325" s="6"/>
      <c r="S325" s="6"/>
      <c r="T325" s="6"/>
      <c r="U325" s="6"/>
      <c r="V325" s="6"/>
      <c r="W325" s="6"/>
      <c r="X325" s="6"/>
      <c r="Y325" s="16"/>
      <c r="Z325" s="16"/>
      <c r="AA325" s="16"/>
      <c r="AB325" s="16"/>
      <c r="AC325" s="16"/>
    </row>
    <row r="326" spans="1:31" s="9" customFormat="1">
      <c r="A326" s="16" t="s">
        <v>1608</v>
      </c>
      <c r="B326" s="16" t="s">
        <v>1607</v>
      </c>
      <c r="C326" s="38">
        <v>2017</v>
      </c>
      <c r="D326" s="16" t="s">
        <v>1606</v>
      </c>
      <c r="E326" s="16"/>
      <c r="F326" s="16"/>
      <c r="G326" s="16"/>
      <c r="L326" s="16"/>
      <c r="M326" s="16"/>
      <c r="O326" s="16"/>
      <c r="P326" s="16"/>
      <c r="Q326" s="16"/>
      <c r="R326" s="16"/>
      <c r="S326" s="16"/>
      <c r="T326" s="16"/>
      <c r="U326" s="16"/>
      <c r="V326" s="16"/>
      <c r="W326" s="16"/>
      <c r="X326" s="16"/>
      <c r="Y326" s="6"/>
      <c r="Z326" s="6"/>
      <c r="AA326" s="6"/>
      <c r="AB326" s="6"/>
      <c r="AC326" s="6"/>
    </row>
    <row r="327" spans="1:31" s="9" customFormat="1">
      <c r="A327" s="6" t="s">
        <v>1383</v>
      </c>
      <c r="B327" s="6" t="s">
        <v>544</v>
      </c>
      <c r="C327" s="33">
        <v>2017</v>
      </c>
      <c r="D327" s="6" t="s">
        <v>1609</v>
      </c>
      <c r="E327" s="6"/>
      <c r="F327" s="6"/>
      <c r="G327" s="6"/>
      <c r="L327" s="6"/>
      <c r="M327" s="6"/>
      <c r="O327" s="6"/>
      <c r="P327" s="6"/>
      <c r="Q327" s="6"/>
      <c r="R327" s="6"/>
      <c r="S327" s="6"/>
      <c r="T327" s="6"/>
      <c r="U327" s="6"/>
      <c r="V327" s="6"/>
      <c r="W327" s="6"/>
      <c r="X327" s="6"/>
      <c r="Y327" s="16"/>
      <c r="Z327" s="16"/>
      <c r="AA327" s="16"/>
      <c r="AB327" s="16"/>
      <c r="AC327" s="16"/>
    </row>
    <row r="328" spans="1:31" s="35" customFormat="1">
      <c r="A328" s="6" t="s">
        <v>1612</v>
      </c>
      <c r="B328" s="6" t="s">
        <v>1611</v>
      </c>
      <c r="C328" s="33">
        <v>2017</v>
      </c>
      <c r="D328" s="6" t="s">
        <v>1610</v>
      </c>
      <c r="E328" s="6"/>
      <c r="F328" s="6"/>
      <c r="G328" s="6"/>
      <c r="H328" s="9"/>
      <c r="I328" s="9"/>
      <c r="J328" s="9"/>
      <c r="K328" s="9"/>
      <c r="L328" s="6"/>
      <c r="M328" s="6"/>
      <c r="N328" s="9"/>
      <c r="O328" s="6"/>
      <c r="P328" s="6"/>
      <c r="Q328" s="6"/>
      <c r="R328" s="6"/>
      <c r="S328" s="6"/>
      <c r="T328" s="6"/>
      <c r="U328" s="6"/>
      <c r="V328" s="6"/>
      <c r="W328" s="6"/>
      <c r="X328" s="6"/>
      <c r="Y328" s="6"/>
      <c r="Z328" s="6"/>
      <c r="AA328" s="6"/>
      <c r="AB328" s="6"/>
      <c r="AC328" s="6"/>
    </row>
    <row r="329" spans="1:31" s="9" customFormat="1">
      <c r="A329" s="16" t="s">
        <v>1615</v>
      </c>
      <c r="B329" s="16" t="s">
        <v>1613</v>
      </c>
      <c r="C329" s="38">
        <v>2017</v>
      </c>
      <c r="D329" s="16" t="s">
        <v>1614</v>
      </c>
      <c r="E329" s="16"/>
      <c r="F329" s="16"/>
      <c r="G329" s="16"/>
      <c r="L329" s="16"/>
      <c r="M329" s="16"/>
      <c r="O329" s="16"/>
      <c r="P329" s="16"/>
      <c r="Q329" s="16"/>
      <c r="R329" s="16"/>
      <c r="S329" s="16"/>
      <c r="T329" s="16"/>
      <c r="U329" s="16"/>
      <c r="V329" s="16"/>
      <c r="W329" s="16"/>
      <c r="X329" s="16"/>
      <c r="Y329" s="6"/>
      <c r="Z329" s="6"/>
      <c r="AA329" s="6"/>
      <c r="AB329" s="6"/>
      <c r="AC329" s="6"/>
      <c r="AD329" s="6"/>
    </row>
    <row r="330" spans="1:31" s="9" customFormat="1">
      <c r="A330" s="6"/>
      <c r="B330" s="6"/>
      <c r="C330" s="33"/>
      <c r="D330" s="6"/>
      <c r="E330" s="6"/>
      <c r="F330" s="6"/>
      <c r="G330" s="6"/>
      <c r="L330" s="6"/>
      <c r="M330" s="6"/>
      <c r="O330" s="6"/>
      <c r="P330" s="6"/>
      <c r="Q330" s="6"/>
      <c r="R330" s="6"/>
      <c r="S330" s="6"/>
      <c r="T330" s="6"/>
      <c r="U330" s="6"/>
      <c r="V330" s="6"/>
      <c r="W330" s="6"/>
      <c r="X330" s="6"/>
      <c r="Y330" s="19"/>
      <c r="Z330" s="19"/>
      <c r="AA330" s="19"/>
      <c r="AB330" s="19"/>
      <c r="AC330" s="19"/>
      <c r="AD330" s="6"/>
    </row>
    <row r="331" spans="1:31" s="9" customFormat="1">
      <c r="A331" s="16"/>
      <c r="B331" s="6"/>
      <c r="C331" s="33"/>
      <c r="D331" s="6"/>
      <c r="E331" s="6"/>
      <c r="F331" s="6"/>
      <c r="G331" s="6"/>
      <c r="L331" s="6"/>
      <c r="M331" s="6"/>
      <c r="P331" s="6"/>
      <c r="Q331" s="6"/>
      <c r="R331" s="6"/>
      <c r="S331" s="6"/>
      <c r="T331" s="16"/>
      <c r="U331" s="16"/>
      <c r="V331" s="16"/>
      <c r="W331" s="16"/>
      <c r="X331" s="16"/>
      <c r="Y331" s="6"/>
      <c r="Z331" s="6"/>
      <c r="AA331" s="6"/>
      <c r="AB331" s="6"/>
      <c r="AC331" s="6"/>
      <c r="AD331" s="6"/>
    </row>
    <row r="332" spans="1:31" s="9" customFormat="1">
      <c r="A332" s="6"/>
      <c r="B332" s="6"/>
      <c r="C332" s="33"/>
      <c r="D332" s="6"/>
      <c r="E332" s="6"/>
      <c r="F332" s="6"/>
      <c r="G332" s="6"/>
      <c r="L332" s="6"/>
      <c r="M332" s="6"/>
      <c r="O332" s="6"/>
      <c r="P332" s="6"/>
      <c r="Q332" s="6"/>
      <c r="R332" s="6"/>
      <c r="S332" s="6"/>
      <c r="T332" s="6"/>
      <c r="U332" s="6"/>
      <c r="V332" s="6"/>
      <c r="W332" s="6"/>
      <c r="X332" s="6"/>
      <c r="Y332" s="6"/>
      <c r="Z332" s="6"/>
      <c r="AA332" s="6"/>
      <c r="AB332" s="6"/>
      <c r="AC332" s="6"/>
      <c r="AD332" s="6"/>
      <c r="AE332" s="6"/>
    </row>
    <row r="333" spans="1:31">
      <c r="A333" s="19"/>
      <c r="B333" s="19"/>
      <c r="C333" s="37"/>
      <c r="D333" s="19"/>
      <c r="E333" s="19"/>
      <c r="F333" s="19"/>
      <c r="G333" s="19"/>
      <c r="H333" s="9"/>
      <c r="I333" s="9"/>
      <c r="J333" s="9"/>
      <c r="K333" s="9"/>
      <c r="L333" s="19"/>
      <c r="M333" s="19"/>
      <c r="N333" s="9"/>
      <c r="O333" s="19"/>
      <c r="P333" s="19"/>
      <c r="Q333" s="19"/>
      <c r="R333" s="19"/>
      <c r="S333" s="19"/>
      <c r="T333" s="19"/>
      <c r="U333" s="19"/>
      <c r="V333" s="19"/>
      <c r="W333" s="19"/>
      <c r="X333" s="19"/>
      <c r="Y333" s="19"/>
      <c r="Z333" s="19"/>
      <c r="AA333" s="19"/>
      <c r="AB333" s="19"/>
      <c r="AC333" s="19"/>
    </row>
    <row r="334" spans="1:31">
      <c r="C334" s="34"/>
      <c r="H334" s="9"/>
      <c r="I334" s="9"/>
      <c r="J334" s="9"/>
      <c r="K334" s="9"/>
      <c r="N334" s="9"/>
    </row>
    <row r="335" spans="1:31">
      <c r="H335" s="9"/>
      <c r="I335" s="9"/>
      <c r="J335" s="9"/>
      <c r="K335" s="9"/>
      <c r="N335" s="9"/>
    </row>
    <row r="336" spans="1:31">
      <c r="A336" s="19"/>
      <c r="O336" s="9"/>
      <c r="W336" s="19"/>
      <c r="X336" s="19"/>
    </row>
    <row r="353" spans="1:31">
      <c r="AD353" s="9"/>
    </row>
    <row r="354" spans="1:31" s="9" customFormat="1">
      <c r="A354" s="6"/>
      <c r="B354" s="6"/>
      <c r="C354" s="33"/>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19"/>
    </row>
    <row r="355" spans="1:31">
      <c r="AE355" s="9"/>
    </row>
    <row r="356" spans="1:31" s="9" customFormat="1">
      <c r="A356" s="6"/>
      <c r="B356" s="6"/>
      <c r="C356" s="33"/>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spans="1:31">
      <c r="H357" s="9"/>
      <c r="I357" s="9"/>
      <c r="J357" s="9"/>
      <c r="K357" s="9"/>
      <c r="N357" s="9"/>
    </row>
    <row r="359" spans="1:31">
      <c r="H359" s="9"/>
      <c r="I359" s="9"/>
      <c r="J359" s="9"/>
      <c r="K359" s="9"/>
      <c r="N359" s="9"/>
    </row>
    <row r="363" spans="1:31">
      <c r="K363" s="42"/>
    </row>
    <row r="364" spans="1:31" s="35" customFormat="1">
      <c r="A364" s="6"/>
      <c r="B364" s="6"/>
      <c r="C364" s="33"/>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31" s="35" customFormat="1">
      <c r="A365" s="6"/>
      <c r="B365" s="6"/>
      <c r="C365" s="33"/>
      <c r="D365" s="6"/>
      <c r="E365" s="6"/>
      <c r="F365" s="6"/>
      <c r="G365" s="6"/>
      <c r="H365" s="6"/>
      <c r="I365" s="6"/>
      <c r="J365" s="6"/>
      <c r="K365" s="6"/>
      <c r="L365" s="6"/>
      <c r="M365" s="6"/>
      <c r="N365" s="6"/>
      <c r="O365" s="6"/>
      <c r="P365" s="6"/>
      <c r="Q365" s="6"/>
      <c r="R365" s="6"/>
      <c r="S365" s="6"/>
      <c r="T365" s="6"/>
      <c r="U365" s="6"/>
      <c r="V365" s="6"/>
      <c r="W365" s="6"/>
      <c r="X365" s="6"/>
      <c r="AC365" s="6"/>
    </row>
    <row r="366" spans="1:31" s="35" customFormat="1">
      <c r="A366" s="6"/>
      <c r="B366" s="6"/>
      <c r="C366" s="33"/>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17"/>
      <c r="AE366" s="17"/>
    </row>
    <row r="367" spans="1:31" s="35" customFormat="1">
      <c r="A367" s="6"/>
      <c r="B367" s="6"/>
      <c r="C367" s="33"/>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17"/>
    </row>
    <row r="390" spans="1:26">
      <c r="Y390" s="9"/>
    </row>
    <row r="391" spans="1:26">
      <c r="Z391" s="9"/>
    </row>
    <row r="392" spans="1:26" s="9" customFormat="1">
      <c r="A392" s="6"/>
      <c r="B392" s="6"/>
      <c r="C392" s="33"/>
      <c r="D392" s="6"/>
      <c r="E392" s="6"/>
      <c r="F392" s="6"/>
      <c r="G392" s="6"/>
      <c r="H392" s="6"/>
      <c r="I392" s="6"/>
      <c r="J392" s="6"/>
      <c r="K392" s="6"/>
      <c r="L392" s="6"/>
      <c r="M392" s="6"/>
      <c r="N392" s="6"/>
      <c r="O392" s="6"/>
      <c r="P392" s="6"/>
      <c r="Q392" s="6"/>
      <c r="R392" s="6"/>
      <c r="S392" s="6"/>
      <c r="T392" s="6"/>
      <c r="U392" s="6"/>
      <c r="V392" s="6"/>
      <c r="W392" s="6"/>
      <c r="X392" s="6"/>
      <c r="Y392" s="6"/>
      <c r="Z392" s="6"/>
    </row>
    <row r="393" spans="1:26">
      <c r="Z393" s="9"/>
    </row>
    <row r="394" spans="1:26" s="9" customFormat="1">
      <c r="A394" s="6"/>
      <c r="B394" s="6"/>
      <c r="C394" s="33"/>
      <c r="D394" s="6"/>
      <c r="E394" s="6"/>
      <c r="F394" s="6"/>
      <c r="G394" s="6"/>
      <c r="H394" s="6"/>
      <c r="I394" s="6"/>
      <c r="J394" s="6"/>
      <c r="K394" s="6"/>
      <c r="L394" s="6"/>
      <c r="M394" s="6"/>
      <c r="N394" s="6"/>
      <c r="O394" s="6"/>
      <c r="P394" s="6"/>
      <c r="Q394" s="6"/>
      <c r="R394" s="6"/>
      <c r="S394" s="6"/>
      <c r="T394" s="6"/>
      <c r="U394" s="6"/>
      <c r="V394" s="6"/>
      <c r="W394" s="6"/>
      <c r="X394" s="6"/>
      <c r="Y394" s="6"/>
      <c r="Z394" s="6"/>
    </row>
    <row r="395" spans="1:26">
      <c r="Z395" s="9"/>
    </row>
    <row r="396" spans="1:26" s="9" customFormat="1">
      <c r="A396" s="6"/>
      <c r="B396" s="6"/>
      <c r="C396" s="33"/>
      <c r="D396" s="6"/>
      <c r="E396" s="6"/>
      <c r="F396" s="6"/>
      <c r="G396" s="6"/>
      <c r="H396" s="6"/>
      <c r="I396" s="6"/>
      <c r="J396" s="6"/>
      <c r="K396" s="6"/>
      <c r="L396" s="6"/>
      <c r="M396" s="6"/>
      <c r="N396" s="6"/>
      <c r="O396" s="6"/>
      <c r="P396" s="6"/>
      <c r="Q396" s="6"/>
      <c r="R396" s="6"/>
      <c r="S396" s="6"/>
      <c r="T396" s="6"/>
      <c r="U396" s="6"/>
      <c r="V396" s="6"/>
      <c r="W396" s="6"/>
      <c r="X396" s="6"/>
      <c r="Y396" s="6"/>
      <c r="Z396" s="6"/>
    </row>
    <row r="397" spans="1:26">
      <c r="Z397" s="9"/>
    </row>
    <row r="398" spans="1:26" s="9" customFormat="1">
      <c r="A398" s="6"/>
      <c r="B398" s="6"/>
      <c r="C398" s="33"/>
      <c r="D398" s="6"/>
      <c r="E398" s="6"/>
      <c r="F398" s="6"/>
      <c r="G398" s="6"/>
      <c r="H398" s="6"/>
      <c r="I398" s="6"/>
      <c r="J398" s="6"/>
      <c r="K398" s="6"/>
      <c r="L398" s="6"/>
      <c r="M398" s="6"/>
      <c r="N398" s="6"/>
      <c r="O398" s="6"/>
      <c r="P398" s="6"/>
      <c r="Q398" s="6"/>
      <c r="R398" s="6"/>
      <c r="S398" s="6"/>
      <c r="T398" s="6"/>
      <c r="U398" s="6"/>
      <c r="V398" s="6"/>
      <c r="W398" s="6"/>
      <c r="X398" s="6"/>
      <c r="Y398" s="6"/>
    </row>
    <row r="399" spans="1:26" s="9" customFormat="1">
      <c r="A399" s="6"/>
      <c r="B399" s="6"/>
      <c r="C399" s="33"/>
      <c r="D399" s="6"/>
      <c r="E399" s="6"/>
      <c r="F399" s="6"/>
      <c r="G399" s="6"/>
      <c r="H399" s="6"/>
      <c r="I399" s="6"/>
      <c r="J399" s="6"/>
      <c r="K399" s="6"/>
      <c r="L399" s="6"/>
      <c r="M399" s="6"/>
      <c r="N399" s="6"/>
      <c r="O399" s="6"/>
      <c r="P399" s="6"/>
      <c r="Q399" s="6"/>
      <c r="R399" s="6"/>
      <c r="S399" s="6"/>
      <c r="T399" s="6"/>
      <c r="U399" s="6"/>
      <c r="V399" s="6"/>
      <c r="W399" s="6"/>
      <c r="X399" s="6"/>
      <c r="Y399" s="6"/>
      <c r="Z399" s="6"/>
    </row>
    <row r="405" spans="1:26">
      <c r="Z405" s="9"/>
    </row>
    <row r="406" spans="1:26" s="9" customFormat="1">
      <c r="A406" s="6"/>
      <c r="B406" s="6"/>
      <c r="C406" s="33"/>
      <c r="D406" s="6"/>
      <c r="E406" s="6"/>
      <c r="F406" s="6"/>
      <c r="G406" s="6"/>
      <c r="H406" s="6"/>
      <c r="I406" s="6"/>
      <c r="J406" s="6"/>
      <c r="K406" s="6"/>
      <c r="L406" s="6"/>
      <c r="M406" s="6"/>
      <c r="N406" s="6"/>
      <c r="O406" s="6"/>
      <c r="P406" s="6"/>
      <c r="Q406" s="6"/>
      <c r="R406" s="6"/>
      <c r="S406" s="6"/>
      <c r="T406" s="6"/>
      <c r="U406" s="6"/>
      <c r="V406" s="6"/>
      <c r="W406" s="6"/>
      <c r="X406" s="6"/>
      <c r="Y406" s="16"/>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Included</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2017-08-04T02:51:07Z</dcterms:created>
  <dcterms:modified xsi:type="dcterms:W3CDTF">2019-08-17T11:22:51Z</dcterms:modified>
</cp:coreProperties>
</file>