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&amp;A\OneDrive - Washington State University (email.wsu.edu)\ME 416 Microsoft Eye Tracking Project\SPR 2021 Team 2\Reports\Chuck's Deliverables 4_26\"/>
    </mc:Choice>
  </mc:AlternateContent>
  <xr:revisionPtr revIDLastSave="0" documentId="8_{3F27D41B-3B7C-46FA-A189-1F70B300622D}" xr6:coauthVersionLast="46" xr6:coauthVersionMax="46" xr10:uidLastSave="{00000000-0000-0000-0000-000000000000}"/>
  <bookViews>
    <workbookView xWindow="-98" yWindow="-98" windowWidth="20715" windowHeight="13276"/>
  </bookViews>
  <sheets>
    <sheet name="ME 416 - Eye Tracker 2 (Spring " sheetId="1" r:id="rId1"/>
  </sheets>
  <calcPr calcId="0"/>
</workbook>
</file>

<file path=xl/calcChain.xml><?xml version="1.0" encoding="utf-8"?>
<calcChain xmlns="http://schemas.openxmlformats.org/spreadsheetml/2006/main">
  <c r="J113" i="1" l="1"/>
  <c r="A1" i="1"/>
  <c r="B1" i="1"/>
  <c r="C1" i="1"/>
  <c r="D1" i="1"/>
  <c r="E1" i="1"/>
  <c r="F1" i="1"/>
  <c r="G1" i="1"/>
  <c r="H1" i="1"/>
  <c r="B2" i="1"/>
  <c r="C2" i="1"/>
  <c r="E2" i="1"/>
  <c r="A3" i="1"/>
  <c r="B3" i="1"/>
  <c r="C3" i="1"/>
  <c r="E3" i="1"/>
  <c r="A4" i="1"/>
  <c r="B4" i="1"/>
  <c r="C4" i="1"/>
  <c r="E4" i="1"/>
  <c r="B5" i="1"/>
  <c r="C5" i="1"/>
  <c r="E5" i="1"/>
  <c r="F5" i="1"/>
  <c r="A6" i="1"/>
  <c r="B6" i="1"/>
  <c r="C6" i="1"/>
  <c r="E6" i="1"/>
  <c r="F6" i="1"/>
  <c r="A7" i="1"/>
  <c r="B7" i="1"/>
  <c r="C7" i="1"/>
  <c r="E7" i="1"/>
  <c r="F7" i="1"/>
  <c r="B8" i="1"/>
  <c r="C8" i="1"/>
  <c r="E8" i="1"/>
  <c r="F8" i="1"/>
  <c r="A9" i="1"/>
  <c r="B9" i="1"/>
  <c r="C9" i="1"/>
  <c r="E9" i="1"/>
  <c r="B10" i="1"/>
  <c r="C10" i="1"/>
  <c r="E10" i="1"/>
  <c r="A11" i="1"/>
  <c r="B11" i="1"/>
  <c r="C11" i="1"/>
  <c r="E11" i="1"/>
  <c r="F11" i="1"/>
  <c r="A12" i="1"/>
  <c r="B12" i="1"/>
  <c r="C12" i="1"/>
  <c r="E12" i="1"/>
  <c r="A13" i="1"/>
  <c r="B13" i="1"/>
  <c r="C13" i="1"/>
  <c r="E13" i="1"/>
  <c r="F13" i="1"/>
  <c r="A14" i="1"/>
  <c r="B14" i="1"/>
  <c r="C14" i="1"/>
  <c r="E14" i="1"/>
  <c r="F14" i="1"/>
  <c r="A15" i="1"/>
  <c r="B15" i="1"/>
  <c r="C15" i="1"/>
  <c r="E15" i="1"/>
  <c r="A16" i="1"/>
  <c r="B16" i="1"/>
  <c r="C16" i="1"/>
  <c r="E16" i="1"/>
  <c r="F16" i="1"/>
  <c r="B17" i="1"/>
  <c r="C17" i="1"/>
  <c r="E17" i="1"/>
  <c r="A18" i="1"/>
  <c r="B18" i="1"/>
  <c r="C18" i="1"/>
  <c r="E18" i="1"/>
  <c r="A19" i="1"/>
  <c r="B19" i="1"/>
  <c r="C19" i="1"/>
  <c r="E19" i="1"/>
  <c r="F19" i="1"/>
  <c r="A20" i="1"/>
  <c r="B20" i="1"/>
  <c r="C20" i="1"/>
  <c r="E20" i="1"/>
  <c r="F20" i="1"/>
  <c r="A21" i="1"/>
  <c r="B21" i="1"/>
  <c r="C21" i="1"/>
  <c r="E21" i="1"/>
  <c r="F21" i="1"/>
  <c r="A22" i="1"/>
  <c r="B22" i="1"/>
  <c r="C22" i="1"/>
  <c r="E22" i="1"/>
  <c r="F22" i="1"/>
  <c r="A23" i="1"/>
  <c r="B23" i="1"/>
  <c r="C23" i="1"/>
  <c r="E23" i="1"/>
  <c r="A24" i="1"/>
  <c r="B24" i="1"/>
  <c r="C24" i="1"/>
  <c r="E24" i="1"/>
  <c r="F24" i="1"/>
  <c r="A25" i="1"/>
  <c r="B25" i="1"/>
  <c r="C25" i="1"/>
  <c r="E25" i="1"/>
  <c r="F25" i="1"/>
  <c r="B26" i="1"/>
  <c r="C26" i="1"/>
  <c r="E26" i="1"/>
  <c r="A27" i="1"/>
  <c r="B27" i="1"/>
  <c r="C27" i="1"/>
  <c r="E27" i="1"/>
  <c r="F27" i="1"/>
  <c r="A28" i="1"/>
  <c r="B28" i="1"/>
  <c r="C28" i="1"/>
  <c r="E28" i="1"/>
  <c r="F28" i="1"/>
  <c r="A29" i="1"/>
  <c r="B29" i="1"/>
  <c r="C29" i="1"/>
  <c r="E29" i="1"/>
  <c r="F29" i="1"/>
  <c r="A30" i="1"/>
  <c r="B30" i="1"/>
  <c r="C30" i="1"/>
  <c r="E30" i="1"/>
  <c r="F30" i="1"/>
  <c r="A31" i="1"/>
  <c r="B31" i="1"/>
  <c r="C31" i="1"/>
  <c r="E31" i="1"/>
  <c r="F31" i="1"/>
  <c r="B32" i="1"/>
  <c r="C32" i="1"/>
  <c r="E32" i="1"/>
  <c r="F32" i="1"/>
  <c r="B33" i="1"/>
  <c r="C33" i="1"/>
  <c r="E33" i="1"/>
  <c r="A34" i="1"/>
  <c r="B34" i="1"/>
  <c r="C34" i="1"/>
  <c r="E34" i="1"/>
  <c r="F34" i="1"/>
  <c r="A35" i="1"/>
  <c r="B35" i="1"/>
  <c r="C35" i="1"/>
  <c r="E35" i="1"/>
  <c r="F35" i="1"/>
  <c r="A36" i="1"/>
  <c r="B36" i="1"/>
  <c r="C36" i="1"/>
  <c r="E36" i="1"/>
  <c r="F36" i="1"/>
  <c r="B37" i="1"/>
  <c r="C37" i="1"/>
  <c r="E37" i="1"/>
  <c r="F37" i="1"/>
  <c r="A38" i="1"/>
  <c r="B38" i="1"/>
  <c r="C38" i="1"/>
  <c r="E38" i="1"/>
  <c r="F38" i="1"/>
  <c r="B39" i="1"/>
  <c r="C39" i="1"/>
  <c r="E39" i="1"/>
  <c r="B40" i="1"/>
  <c r="C40" i="1"/>
  <c r="E40" i="1"/>
  <c r="A41" i="1"/>
  <c r="B41" i="1"/>
  <c r="C41" i="1"/>
  <c r="E41" i="1"/>
  <c r="F41" i="1"/>
  <c r="A42" i="1"/>
  <c r="B42" i="1"/>
  <c r="C42" i="1"/>
  <c r="E42" i="1"/>
  <c r="F42" i="1"/>
  <c r="B43" i="1"/>
  <c r="C43" i="1"/>
  <c r="E43" i="1"/>
  <c r="A44" i="1"/>
  <c r="B44" i="1"/>
  <c r="C44" i="1"/>
  <c r="E44" i="1"/>
  <c r="F44" i="1"/>
  <c r="A45" i="1"/>
  <c r="B45" i="1"/>
  <c r="C45" i="1"/>
  <c r="E45" i="1"/>
  <c r="F45" i="1"/>
  <c r="A46" i="1"/>
  <c r="B46" i="1"/>
  <c r="C46" i="1"/>
  <c r="E46" i="1"/>
  <c r="F46" i="1"/>
  <c r="B47" i="1"/>
  <c r="C47" i="1"/>
  <c r="E47" i="1"/>
  <c r="F47" i="1"/>
  <c r="A48" i="1"/>
  <c r="B48" i="1"/>
  <c r="C48" i="1"/>
  <c r="E48" i="1"/>
  <c r="F48" i="1"/>
  <c r="A49" i="1"/>
  <c r="B49" i="1"/>
  <c r="C49" i="1"/>
  <c r="E49" i="1"/>
  <c r="F49" i="1"/>
  <c r="B50" i="1"/>
  <c r="C50" i="1"/>
  <c r="E50" i="1"/>
  <c r="F50" i="1"/>
  <c r="B51" i="1"/>
  <c r="C51" i="1"/>
  <c r="E51" i="1"/>
  <c r="F51" i="1"/>
  <c r="A52" i="1"/>
  <c r="B52" i="1"/>
  <c r="C52" i="1"/>
  <c r="E52" i="1"/>
  <c r="F52" i="1"/>
  <c r="A53" i="1"/>
  <c r="B53" i="1"/>
  <c r="C53" i="1"/>
  <c r="E53" i="1"/>
  <c r="A54" i="1"/>
  <c r="B54" i="1"/>
  <c r="C54" i="1"/>
  <c r="E54" i="1"/>
  <c r="F54" i="1"/>
  <c r="A55" i="1"/>
  <c r="B55" i="1"/>
  <c r="C55" i="1"/>
  <c r="E55" i="1"/>
  <c r="A56" i="1"/>
  <c r="B56" i="1"/>
  <c r="C56" i="1"/>
  <c r="E56" i="1"/>
  <c r="F56" i="1"/>
  <c r="A57" i="1"/>
  <c r="B57" i="1"/>
  <c r="C57" i="1"/>
  <c r="E57" i="1"/>
  <c r="F57" i="1"/>
  <c r="B58" i="1"/>
  <c r="C58" i="1"/>
  <c r="E58" i="1"/>
  <c r="F58" i="1"/>
  <c r="A59" i="1"/>
  <c r="B59" i="1"/>
  <c r="C59" i="1"/>
  <c r="E59" i="1"/>
  <c r="F59" i="1"/>
  <c r="A60" i="1"/>
  <c r="B60" i="1"/>
  <c r="C60" i="1"/>
  <c r="E60" i="1"/>
  <c r="F60" i="1"/>
  <c r="B61" i="1"/>
  <c r="C61" i="1"/>
  <c r="E61" i="1"/>
  <c r="F61" i="1"/>
  <c r="A62" i="1"/>
  <c r="B62" i="1"/>
  <c r="C62" i="1"/>
  <c r="E62" i="1"/>
  <c r="F62" i="1"/>
  <c r="A63" i="1"/>
  <c r="B63" i="1"/>
  <c r="C63" i="1"/>
  <c r="E63" i="1"/>
  <c r="F63" i="1"/>
  <c r="A64" i="1"/>
  <c r="B64" i="1"/>
  <c r="C64" i="1"/>
  <c r="E64" i="1"/>
  <c r="F64" i="1"/>
  <c r="A65" i="1"/>
  <c r="B65" i="1"/>
  <c r="C65" i="1"/>
  <c r="E65" i="1"/>
  <c r="F65" i="1"/>
  <c r="A66" i="1"/>
  <c r="B66" i="1"/>
  <c r="C66" i="1"/>
  <c r="E66" i="1"/>
  <c r="F66" i="1"/>
  <c r="A67" i="1"/>
  <c r="B67" i="1"/>
  <c r="C67" i="1"/>
  <c r="E67" i="1"/>
  <c r="F67" i="1"/>
  <c r="A68" i="1"/>
  <c r="B68" i="1"/>
  <c r="C68" i="1"/>
  <c r="E68" i="1"/>
  <c r="A69" i="1"/>
  <c r="B69" i="1"/>
  <c r="C69" i="1"/>
  <c r="E69" i="1"/>
  <c r="F69" i="1"/>
  <c r="B70" i="1"/>
  <c r="C70" i="1"/>
  <c r="E70" i="1"/>
  <c r="A71" i="1"/>
  <c r="B71" i="1"/>
  <c r="C71" i="1"/>
  <c r="E71" i="1"/>
  <c r="F71" i="1"/>
  <c r="A72" i="1"/>
  <c r="B72" i="1"/>
  <c r="C72" i="1"/>
  <c r="E72" i="1"/>
  <c r="F72" i="1"/>
  <c r="A73" i="1"/>
  <c r="B73" i="1"/>
  <c r="C73" i="1"/>
  <c r="E73" i="1"/>
  <c r="F73" i="1"/>
  <c r="B74" i="1"/>
  <c r="C74" i="1"/>
  <c r="E74" i="1"/>
  <c r="F74" i="1"/>
  <c r="A75" i="1"/>
  <c r="B75" i="1"/>
  <c r="C75" i="1"/>
  <c r="E75" i="1"/>
  <c r="F75" i="1"/>
  <c r="B76" i="1"/>
  <c r="C76" i="1"/>
  <c r="E76" i="1"/>
  <c r="F76" i="1"/>
  <c r="A77" i="1"/>
  <c r="B77" i="1"/>
  <c r="C77" i="1"/>
  <c r="E77" i="1"/>
  <c r="B78" i="1"/>
  <c r="C78" i="1"/>
  <c r="E78" i="1"/>
  <c r="F78" i="1"/>
  <c r="B79" i="1"/>
  <c r="C79" i="1"/>
  <c r="E79" i="1"/>
  <c r="F79" i="1"/>
  <c r="B80" i="1"/>
  <c r="C80" i="1"/>
  <c r="E80" i="1"/>
  <c r="F80" i="1"/>
  <c r="B81" i="1"/>
  <c r="C81" i="1"/>
  <c r="E81" i="1"/>
  <c r="F81" i="1"/>
  <c r="A82" i="1"/>
  <c r="B82" i="1"/>
  <c r="C82" i="1"/>
  <c r="E82" i="1"/>
  <c r="F82" i="1"/>
  <c r="B83" i="1"/>
  <c r="C83" i="1"/>
  <c r="E83" i="1"/>
  <c r="F83" i="1"/>
  <c r="A84" i="1"/>
  <c r="B84" i="1"/>
  <c r="C84" i="1"/>
  <c r="E84" i="1"/>
  <c r="F84" i="1"/>
  <c r="B85" i="1"/>
  <c r="C85" i="1"/>
  <c r="E85" i="1"/>
  <c r="A86" i="1"/>
  <c r="B86" i="1"/>
  <c r="C86" i="1"/>
  <c r="E86" i="1"/>
  <c r="F86" i="1"/>
  <c r="B87" i="1"/>
  <c r="C87" i="1"/>
  <c r="E87" i="1"/>
  <c r="B88" i="1"/>
  <c r="C88" i="1"/>
  <c r="E88" i="1"/>
  <c r="F88" i="1"/>
  <c r="A89" i="1"/>
  <c r="B89" i="1"/>
  <c r="C89" i="1"/>
  <c r="E89" i="1"/>
  <c r="F89" i="1"/>
  <c r="B90" i="1"/>
  <c r="C90" i="1"/>
  <c r="E90" i="1"/>
  <c r="F90" i="1"/>
  <c r="A91" i="1"/>
  <c r="B91" i="1"/>
  <c r="C91" i="1"/>
  <c r="E91" i="1"/>
  <c r="F91" i="1"/>
  <c r="A92" i="1"/>
  <c r="B92" i="1"/>
  <c r="C92" i="1"/>
  <c r="E92" i="1"/>
  <c r="F92" i="1"/>
  <c r="A93" i="1"/>
  <c r="B93" i="1"/>
  <c r="C93" i="1"/>
  <c r="E93" i="1"/>
  <c r="F93" i="1"/>
  <c r="A94" i="1"/>
  <c r="B94" i="1"/>
  <c r="C94" i="1"/>
  <c r="E94" i="1"/>
  <c r="B95" i="1"/>
  <c r="C95" i="1"/>
  <c r="E95" i="1"/>
  <c r="B96" i="1"/>
  <c r="C96" i="1"/>
  <c r="E96" i="1"/>
  <c r="F96" i="1"/>
  <c r="B97" i="1"/>
  <c r="C97" i="1"/>
  <c r="E97" i="1"/>
  <c r="F97" i="1"/>
  <c r="B98" i="1"/>
  <c r="C98" i="1"/>
  <c r="E98" i="1"/>
  <c r="F98" i="1"/>
  <c r="A99" i="1"/>
  <c r="B99" i="1"/>
  <c r="C99" i="1"/>
  <c r="E99" i="1"/>
  <c r="A100" i="1"/>
  <c r="B100" i="1"/>
  <c r="C100" i="1"/>
  <c r="E100" i="1"/>
  <c r="B101" i="1"/>
  <c r="C101" i="1"/>
  <c r="E101" i="1"/>
  <c r="F101" i="1"/>
  <c r="A102" i="1"/>
  <c r="B102" i="1"/>
  <c r="C102" i="1"/>
  <c r="E102" i="1"/>
  <c r="A103" i="1"/>
  <c r="B103" i="1"/>
  <c r="C103" i="1"/>
  <c r="E103" i="1"/>
  <c r="F103" i="1"/>
  <c r="A104" i="1"/>
  <c r="B104" i="1"/>
  <c r="C104" i="1"/>
  <c r="E104" i="1"/>
  <c r="A105" i="1"/>
  <c r="B105" i="1"/>
  <c r="C105" i="1"/>
  <c r="E105" i="1"/>
  <c r="F105" i="1"/>
  <c r="A106" i="1"/>
  <c r="B106" i="1"/>
  <c r="C106" i="1"/>
  <c r="E106" i="1"/>
  <c r="F106" i="1"/>
  <c r="A107" i="1"/>
  <c r="B107" i="1"/>
  <c r="C107" i="1"/>
  <c r="E107" i="1"/>
  <c r="F107" i="1"/>
  <c r="A108" i="1"/>
  <c r="B108" i="1"/>
  <c r="C108" i="1"/>
  <c r="E108" i="1"/>
  <c r="A109" i="1"/>
  <c r="B109" i="1"/>
  <c r="C109" i="1"/>
  <c r="E109" i="1"/>
  <c r="F109" i="1"/>
  <c r="A110" i="1"/>
  <c r="B110" i="1"/>
  <c r="C110" i="1"/>
  <c r="E110" i="1"/>
  <c r="A111" i="1"/>
  <c r="B111" i="1"/>
  <c r="C111" i="1"/>
  <c r="E111" i="1"/>
  <c r="F111" i="1"/>
  <c r="A112" i="1"/>
  <c r="B112" i="1"/>
  <c r="C112" i="1"/>
  <c r="E112" i="1"/>
  <c r="F112" i="1"/>
</calcChain>
</file>

<file path=xl/sharedStrings.xml><?xml version="1.0" encoding="utf-8"?>
<sst xmlns="http://schemas.openxmlformats.org/spreadsheetml/2006/main" count="65" uniqueCount="60">
  <si>
    <t>Quarton Red Dot Tiny Laser Module VLM-650-21 LPA (Mini-Size: Dimensions- D4 x 15 mm, Plastic Lens)</t>
  </si>
  <si>
    <t>="https://www.amazon.com/dp/B01KUSUBIM/ref=sspa_dk_detail_5?pd_rd_i=B01KUSUBIM&amp;pd_rd_r=0ccf925f-38dc-4714-83f0-e6797af9fa1d&amp;pd_rd_w=91Cgv&amp;pd_rd_wg=2xq7r&amp;pf_rd_p=4269e1a0-a218-4fbd-9748-1cd337d2f2a5&amp;pf_rd_r=C1ZNQKV0FFFNG3VFJB9T&amp;psc=1&amp;spLa=ZW5jcnlwdGVkUXVhbGlmaWVyPUEzRzlZMUo1OUpIOUtWJmVuY3J5cHRlZElkPUEwODExOTk0WEs0VDc4WFNYWlVOJmVuY3J5cHRlZEFkSWQ9QTAwNTU1MzcxMEhDSElDT1FYSTZPJndpZGdldE5hbWU9c3BfZGV0YWlsJmFjdGlvbj1jbGlja1JlZGlyZWN0JmRvTm90TG9nQ2xpY2s9dHJ1ZQ%2525252525252525253D%2525252525252525253D"</t>
  </si>
  <si>
    <t>="https://www.amazon.com/ELEGOO-ATmega2560-ATMEGA16U2-Projects-Compliant/dp/B01H4ZLZLQ/ref=sr_1_1_sspa?crid=14ZUMX9EUR3A1&amp;dchild=1&amp;keywords=arduino+mega&amp;psc=1&amp;qid=1602198013&amp;spLa=ZW5jcnlwdGVkUXVhbGlmaWVyPUFBSktVMVE5Qk1VRzUmZW5jcnlwdGVkSWQ9QTAyMDY0MzIxTzJGQUE2NkdOUFo2JmVuY3J5cHRlZEFkSWQ9QTA0MDUyMTcyTlZRSFdNS0YwNUk4JndpZGdldE5hbWU9c3BfYXRmJmFjdGlvbj1jbGlja1JlZGlyZWN0JmRvTm90TG9nQ2xpY2s9dHJ1ZQ%25252525252525252525253D%25252525252525252525253D&amp;sprefix=arduino+me%2525252525252525252525252Caps%2525252525252525252525252C213&amp;sr=8-1-spons"</t>
  </si>
  <si>
    <t>="https://www.amazon.com/Nextion-NX8048T070-Display-Arduino-Raspberry/dp/B07QWPNW91/ref=sr_1_3?crid=3U5YQ62BYMNB3&amp;dchild=1&amp;keywords=nextion+7+inch&amp;qid=1616020008&amp;sprefix=nextion+%25252525252525252525252525252525252Caps%25252525252525252525252525252525252C557&amp;sr=8-3"</t>
  </si>
  <si>
    <t>Cool Hiphop Jabbawockeez Masquerade Mask Cosplay Costume Party Mask, White</t>
  </si>
  <si>
    <t>ANYCUBIC 3D Printer Resin, 405nm SLA UV-Curing Resin with High Precision and Quick Curing &amp; Excellent Fluidity for LCD 3D Printing - 1KG/Black</t>
  </si>
  <si>
    <t>="https://www.amazon.com/25ft-Expandable-Braided-Sleeving-Sleeve/dp/B075QD7RP6/ref=sr_1_2_sspa?dchild=1&amp;keywords=1.5%25252525252Binch%25252525252Bcable%25252525252Bsleeve&amp;qid=1619039108&amp;spLa=ZW5jcnlwdGVkUXVhbGlmaWVyPUFFQUNXQllBS1M4M00mZW5jcnlwdGVkSWQ9QTA4Mjg1OTUzUjdQVktEMjBLUUYxJmVuY3J5cHRlZEFkSWQ9QTAwOTQ3NjAxMENTTVQ5STYwOU5IJndpZGdldE5hbWU9c3BfYXRmJmFjdGlvbj1jbGlja1JlZGlyZWN0JmRvTm90TG9nQ2xpY2s9dHJ1ZQ&amp;sr=8-2-spons&amp;th=1"</t>
  </si>
  <si>
    <t>Wirefy 200 PCS Heat Shrink Tubing Kit - Larger Diameter - 3:1 Dual Wall Tube - Adhesive Lined - Marine Shrink Tubing - Black, Red</t>
  </si>
  <si>
    <t>="https://www.amazon.com/Wirefy-200-Heat-Shrink-Tubing/dp/B089D82FLG/ref=sr_1_2_sspa?dchild=1&amp;keywords=heat+shrink+pack&amp;psc=1&amp;qid=1619039192&amp;spLa=ZW5jcnlwdGVkUXVhbGlmaWVyPUExWFNMMTBEV1VFTjI1JmVuY3J5cHRlZElkPUEwMjkyMjk0UUlLWkxTMUFPWUFZJmVuY3J5cHRlZEFkSWQ9QTA3NjA5NjYzRE5LNEg2SzdXTEpNJndpZGdldE5hbWU9c3BfYXRmJmFjdGlvbj1jbGlja1JlZGlyZWN0JmRvTm90TG9nQ2xpY2s9dHJ1ZQ%2525253D%2525253D&amp;sr=8-2-spons"</t>
  </si>
  <si>
    <t>="https://www.microsoft.com/en-us/p/xbox-wireless-controller-arctic-camo-special-edition/9318snng3c5r?atc=true&amp;cid=msft_web_collection&amp;ocid=AID2100851_SEM_Cj0KCQiAj9iBBhCJARIsAE9qRtAZc39GM1fBCJgqBhMN67N3ophJNvIS7a5ww2mqk3bnd6PyUnRgdUAaAjGbEALw_wcB%2525252525253aG%2525252525253as"</t>
  </si>
  <si>
    <t>="https://www.amazon.com/Amazon-Micro-USB-designed-tablets-readers/dp/B0741WGQ36/ref=sr_1_1_sspa?dchild=1&amp;keywords=usb+cables&amp;psc=1&amp;qid=1618888266&amp;spLa=ZW5jcnlwdGVkUXVhbGlmaWVyPUEyNUQyQjFMWjZDTlkmZW5jcnlwdGVkSWQ9QTA4MjU0MTgzMVJKSlFISFNFSVZCJmVuY3J5cHRlZEFkSWQ9QTA0NzI1NzQxSFA0TFJCN0wyQ1VRJndpZGdldE5hbWU9c3BfYXRmJmFjdGlvbj1jbGlja1JlZGlyZWN0JmRvTm90TG9nQ2xpY2s9dHJ1ZQ%25252525253D%25252525253D&amp;sr=8-1-spons"</t>
  </si>
  <si>
    <t>="https://www.amazon.com/dp/B01KUSUBIM/ref=sspa_dk_detail_5?pd_rd_i=B01KUSUBIM&amp;pd_rd_r=0ccf925f-38dc-4714-83f0-e6797af9fa1d&amp;pd_rd_w=91Cgv&amp;pd_rd_wg=2xq7r&amp;pf_rd_p=4269e1a0-a218-4fbd-9748-1cd337d2f2a5&amp;pf_rd_r=C1ZNQKV0FFFNG3VFJB9T&amp;psc=1&amp;spLa=ZW5jcnlwdGVkUXVhbGlmaWVyPUEzRzlZMUo1OUpIOUtWJmVuY3J5cHRlZElkPUEwODExOTk0WEs0VDc4WFNYWlVOJmVuY3J5cHRlZEFkSWQ9QTAwNTU1MzcxMEhDSElDT1FYSTZPJndpZGdldE5hbWU9c3BfZGV0YWlsJmFjdGlvbj1jbGlja1JlZGlyZWN0JmRvTm90TG9nQ2xpY2s9dHJ1ZQ%252525253D%252525253D"</t>
  </si>
  <si>
    <t>="https://www.amazon.com/HiLetgo-Adjustable-Positioning-Telescope-Horizontal/dp/B072XDD3G4/ref=pd_sbs_3?pd_rd_i=B072XGNKZ4&amp;pd_rd_r=7c198bc3-3c30-480b-be0b-ad869e562df9&amp;pd_rd_w=Uj8gM&amp;pd_rd_wg=aiWtz&amp;pf_rd_p=1f09e623-97c8-4c74-883f-063b7295f49e&amp;pf_rd_r=3NK5FBK46BKVCPTWTPHB&amp;th=1"</t>
  </si>
  <si>
    <t>="https://www.amazon.com/DEPEPE-2-54mm-Headers-Arduino-Prototype/dp/B074HVBTZ4/ref=mp_s_a_1_2_sspa?dchild=1&amp;keywords=male+header+pins&amp;psc=1&amp;qid=1617732374&amp;spLa=ZW5jcnlwdGVkUXVhbGlmaWVyPUFDVVFMWkFOUUdGMDcmZW5jcnlwdGVkSWQ9QTAwNzc2NTQyWk1PODE0WlJQMU9GJmVuY3J5cHRlZEFkSWQ9QTA5NTQ0ODMxTUhVWFRYNEdSSEMyJndpZGdldE5hbWU9c3BfcGhvbmVfc2VhcmNoX2F0ZiZhY3Rpb249Y2xpY2tSZWRpcmVjdCZkb05vdExvZ0NsaWNrPXRydWU%252525253D&amp;sprefix=male+heade&amp;sr=8-2-spons"</t>
  </si>
  <si>
    <t>DC Buck Converter, DROK DC to DC Step Down Power Supply Module 10V-65V to 0-60V 0-12A Adjustable Voltage Regulator Transformer Board with LED Display for Volt Reducer</t>
  </si>
  <si>
    <t>="https://www.amazon.com/dp/B08LPVWX74/ref=sspa_dk_detail_4?pd_rd_i=B08LPVWX74&amp;pd_rd_r=c2752648-be88-4191-8c33-1ea685ca462b&amp;pd_rd_w=DISRN&amp;pd_rd_wg=0HXLf&amp;pf_rd_p=4269e1a0-a218-4fbd-9748-1cd337d2f2a5&amp;pf_rd_r=C3F14MV0ZH07EEWWJABR&amp;psc=1&amp;spLa=ZW5jcnlwdGVkUXVhbGlmaWVyPUExVU1XVzk1QjRFWDNKJmVuY3J5cHRlZElkPUEwNTUxMTg1MzJPS0hNWUg4Rk0xOCZlbmNyeXB0ZWRBZElkPUEwNzczODIyQjFEOFNBSFlIMUJEJndpZGdldE5hbWU9c3BfZGV0YWlsJmFjdGlvbj1jbGlja1JlZGlyZWN0JmRvTm90TG9nQ2xpY2s9dHJ1ZQ%2525252525253D%2525252525253D"</t>
  </si>
  <si>
    <t>Makerfire Nextion HMI 2.4" TFT 320x240 Resistive Lcd Touch Screen Intelligent Display Module for Arduino NX3224T024 4M Flash, 2KByte RAM, 65k Colors</t>
  </si>
  <si>
    <t>Elegoo EL-CP-004 120pcs Multicolored Dupont Wire 40pin Male to Female, 40pin Male to Male, 40pin Female to Female Breadboard Jumper Wires Ribbon Cables Kit for arduino</t>
  </si>
  <si>
    <t>="https://www.amazon.com/Elegoo-EL-CP-004-Multicolored-Breadboard-arduino/dp/B01EV70C78/ref=sr_1_2_sspa?crid=RY6EU18T010B&amp;dchild=1&amp;keywords=jumper+wires&amp;psc=1&amp;qid=1615870968&amp;spLa=ZW5jcnlwdGVkUXVhbGlmaWVyPUFLRVFHRDJFOEEwUk8mZW5jcnlwdGVkSWQ9QTAwMDc2ODEyRjMwSkNRREtZS1MzJmVuY3J5cHRlZEFkSWQ9QTA1MzE4NDczTE44VUNWVTFINDhEJndpZGdldE5hbWU9c3BfYXRmJmFjdGlvbj1jbGlja1JlZGlyZWN0JmRvTm90TG9nQ2xpY2s9dHJ1ZQ%25252525253D%25252525253D&amp;sprefix=jumper+%2525252525252Caps%2525252525252C251&amp;sr=8-2-spons"</t>
  </si>
  <si>
    <t>Needle-Roller Thrust Bearing for 8 mm Shaft Diameter, 21 mm OD</t>
  </si>
  <si>
    <t>uxcell M3 x 250mm Fully Threaded Rod, 304 Stainless Steel, Right Hand Threads</t>
  </si>
  <si>
    <t>="https://www.amazon.com/uxcell-250mm-Threaded-Stainless-Threads/dp/B078H58XVL/ref=sr_1_1_sspa?dchild=1&amp;keywords=m3+threaded+rod&amp;psc=1&amp;qid=1615482804&amp;spLa=ZW5jcnlwdGVkUXVhbGlmaWVyPUEyNEVSMFlTT0I3RVozJmVuY3J5cHRlZElkPUEwNjUyNzk2MkM4R1NZTVpQMkJDRCZlbmNyeXB0ZWRBZElkPUEwNzY1OTMyMVA4RUpEWDZRWEhEVSZ3aWRnZXROYW1lPXNwX2F0ZiZhY3Rpb249Y2xpY2tSZWRpcmVjdCZkb05vdExvZ0NsaWNrPXRydWU%253D&amp;sr=8-1-spons"</t>
  </si>
  <si>
    <t>Awclub 2pcs M2 x 250mm Fully Threaded Rod, 304 Stainless Steel Long Threaded Screw,Right Hand Threads for Anchor Bolts,Clamps,Hangers and U-Bolts</t>
  </si>
  <si>
    <t>="https://www.amazon.com/Awclub-Threaded-Stainless-Threads-Hangers/dp/B08952HPYL/ref=sr_1_1_sspa?crid=119CEXM5DU5C0&amp;dchild=1&amp;keywords=m2+threaded+rod&amp;psc=1&amp;qid=1615482788&amp;spLa=ZW5jcnlwdGVkUXVhbGlmaWVyPUEzMk1BSDlKOVhDT1dYJmVuY3J5cHRlZElkPUEwOTcyNTIyM0dZRU1HRVlBS0xFRiZlbmNyeXB0ZWRBZElkPUEwNDI1Njc4MUhTT1BBN0xZS0I5JndpZGdldE5hbWU9c3BfYXRmJmFjdGlvbj1jbGlja1JlZGlyZWN0JmRvTm90TG9nQ2xpY2s9dHJ1ZQ%253D%253D&amp;sprefix=m2+thre%25252Caps%25252C225&amp;sr=8-1-spons"</t>
  </si>
  <si>
    <t>="https://www.amazon.com/dp/B08LPVWX74/ref=sspa_dk_detail_4?pd_rd_i=B08LPVWX74&amp;pd_rd_r=c2752648-be88-4191-8c33-1ea685ca462b&amp;pd_rd_w=DISRN&amp;pd_rd_wg=0HXLf&amp;pf_rd_p=4269e1a0-a218-4fbd-9748-1cd337d2f2a5&amp;pf_rd_r=C3F14MV0ZH07EEWWJABR&amp;psc=1&amp;spLa=ZW5jcnlwdGVkUXVhbGlmaWVyPUExVU1XVzk1QjRFWDNKJmVuY3J5cHRlZElkPUEwNTUxMTg1MzJPS0hNWUg4Rk0xOCZlbmNyeXB0ZWRBZElkPUEwNzczODIyQjFEOFNBSFlIMUJEJndpZGdldE5hbWU9c3BfZGV0YWlsJmFjdGlvbj1jbGlja1JlZGlyZWN0JmRvTm90TG9nQ2xpY2s9dHJ1ZQ%253D%253D"</t>
  </si>
  <si>
    <t>Fairfield Project Foam Multi-Purpose Foam, 24" x 72" x 1", 1 Each</t>
  </si>
  <si>
    <t>M2 M3 M4 Alloy Steel Screws Nuts and Washers 1200PCS, Sutemribor Hex Socket Head Cap Bolts Screws Nuts Washers Assortment Kit with Hex Wrenches</t>
  </si>
  <si>
    <t>Reflective Floor Marking Tape 1" Wide, 15 Feet Long</t>
  </si>
  <si>
    <t>="https://www.microsoft.com/en-us/p/xbox-wireless-controller-arctic-camo-special-edition/9318snng3c5r?atc=true&amp;cid=msft_web_collection&amp;ocid=AID2100851_SEM_Cj0KCQiAj9iBBhCJARIsAE9qRtAZc39GM1fBCJgqBhMN67N3ophJNvIS7a5ww2mqk3bnd6PyUnRgdUAaAjGbEALw_wcB%252525253aG%252525253as"</t>
  </si>
  <si>
    <t>="https://www.amazon.com/ELEGOO-ATmega2560-ATMEGA16U2-Projects-Compliant/dp/B01H4ZLZLQ/ref=sr_1_1_sspa?crid=14ZUMX9EUR3A1&amp;dchild=1&amp;keywords=arduino+mega&amp;psc=1&amp;qid=1602198013&amp;spLa=ZW5jcnlwdGVkUXVhbGlmaWVyPUFBSktVMVE5Qk1VRzUmZW5jcnlwdGVkSWQ9QTAyMDY0MzIxTzJGQUE2NkdOUFo2JmVuY3J5cHRlZEFkSWQ9QTA0MDUyMTcyTlZRSFdNS0YwNUk4JndpZGdldE5hbWU9c3BfYXRmJmFjdGlvbj1jbGlja1JlZGlyZWN0JmRvTm90TG9nQ2xpY2s9dHJ1ZQ%25252525253D%25252525253D&amp;sprefix=arduino+me%2525252525252Caps%2525252525252C213&amp;sr=8-1-spons"</t>
  </si>
  <si>
    <t>Anker 4-Port USB 3.0 Hub, Ultra-Slim Data USB Hub with 2 ft Extended Cable [Charging Not Supported], for MacBook, Mac Pro, Mac mini, iMac, Surface Pro, XPS, PC, Flash Drive, Mobile HDD</t>
  </si>
  <si>
    <t>10ft Charger Cable for PS5 DualSense and Xbox Series X|S Controller, YUANHOT Nylon Braided USB Type C Fast Charging Cord with LED for PlayStation 5, Xbox Series X, Switch Pro Controller and More</t>
  </si>
  <si>
    <t>="https://www.amazon.com/Black-Plastic-Chain-Carrier-Router/dp/B00880AVL2/ref=asc_df_B00880AVL2/?hvadid=198071192844&amp;hvdev=c&amp;hvdvcmdl=&amp;hvlocint=&amp;hvlocphy=9033767&amp;hvnetw=g&amp;hvpone=&amp;hvpos=&amp;hvptwo=&amp;hvqmt=&amp;hvrand=11735215886780869859&amp;hvtargid=pla-365229598478&amp;linkCode=df0&amp;psc=1&amp;tag=hyprod-20"</t>
  </si>
  <si>
    <t>C2G Power Cord, Universal Power Cord, 14 AWG, Black, 6 Feet (1.82 Meters), Cables to Go 03131</t>
  </si>
  <si>
    <t>="https://www.amazon.com/dp/B00009OLLS/ref=sspa_dk_detail_0?pd_rd_i=B0017RAJFG&amp;pd_rd_r=6c86a272-2ff8-4c15-a4e3-59039a21b326&amp;pd_rd_w=arJ53&amp;pd_rd_wg=iuS5O&amp;pf_rd_p=7d37a48b-2b1a-4373-8c1a-bdcc5da66be9&amp;pf_rd_r=ET8C9KMADTB3ERVWTBDY&amp;spLa=ZW5jcnlwdGVkUXVhbGlmaWVyPUExQ0FEUUtOVFhOSlBNJmVuY3J5cHRlZElkPUEwMDQ3MTcyM0oxRkRUMzlPRVpLNCZlbmNyeXB0ZWRBZElkPUEwNzA4NzgzMTQyUzQwV1VQT1JLJndpZGdldE5hbWU9c3BfZGV0YWlsJmFjdGlvbj1jbGlja1JlZGlyZWN0JmRvTm90TG9nQ2xpY2s9dHJ1ZQ&amp;th=1"</t>
  </si>
  <si>
    <t>GE 6 Outlet Surge Protector, 10 Ft Extension Cord, Power Strip, 800 Joules, Flat Plug, Twist-to-Close Safety Covers, White, 14092</t>
  </si>
  <si>
    <t>NTE Electronics 25-B500-10 Series 25-B500 Terminal Block Barrier Strip, Dual Row Panel Mount, 20 Amp, Dual Row, 10 Pole, 9.50 mm Pitch, 300V, 22-14 AWG Wire Range</t>
  </si>
  <si>
    <t>="https://www.amazon.com/dp/B07PCN6T6F/ref=sspa_dk_detail_5?psc=1&amp;spLa=ZW5jcnlwdGVkUXVhbGlmaWVyPUExWEZXV1NRNkFKSldMJmVuY3J5cHRlZElkPUEwNzM4NTEyMTJDMVNBTERMOEdEWSZlbmNyeXB0ZWRBZElkPUEwNjU2NTM2MUZUNjA5TFFTWUxMSCZ3aWRnZXROYW1lPXNwX2RldGFpbDImYWN0aW9uPWNsaWNrUmVkaXJlY3QmZG9Ob3RMb2dDbGljaz10cnVl"</t>
  </si>
  <si>
    <t>Button Head Hex Drive Screw Black-Oxide Alloy Steel, 1/4"-20 Thread, 1/2" Long</t>
  </si>
  <si>
    <t>Silver Corner Bracket, 1" Long for 1" High Rail T-Slotted Framing</t>
  </si>
  <si>
    <t>T-Slotted Framing End-Feed Single Nut, 1/4"-20 Thread</t>
  </si>
  <si>
    <t>T-Slotted Framing Single Rail, Silver, 1" High x 1" Wide, Solid</t>
  </si>
  <si>
    <t>Multipurpose 6061 Aluminum 90 Degree Angle, 4ft</t>
  </si>
  <si>
    <t>Noctua NF-A8 PWM, Premium Quiet Fan, 4-Pin (80mm, Brown)</t>
  </si>
  <si>
    <t>="https://www.amazon.com/Noctua-NF-A8-PWM-Premium-Quiet/dp/B00NEMG62M/ref=sr_1_49_sspa?dchild=1&amp;keywords=80mm+24v+fan&amp;qid=1612892397&amp;sr=8-49-spons&amp;psc=1&amp;spLa=ZW5jcnlwdGVkUXVhbGlmaWVyPUEyMUtHV1lYN1pQTUU5JmVuY3J5cHRlZElkPUEwMjMyNjIwMjQ5M1dFNVVVTVpRTiZlbmNyeXB0ZWRBZElkPUEwMTc1NTU1MkhSR1BCWkdNU1Y0JndpZGdldE5hbWU9c3BfYXRmX25leHQmYWN0aW9uPWNsaWNrUmVkaXJlY3QmZG9Ob3RMb2dDbGljaz10cnVl"</t>
  </si>
  <si>
    <t>Noctua NF-P12 redux-900, Ultra Quiet Silent Fan, 3-Pin, 900 RPM (120mm, Grey)</t>
  </si>
  <si>
    <t>="https://www.amazon.com/Noctua-redux-900-Ultra-Quiet-Award-Winning-Affordable/dp/B07C5KZX85/ref=sr_1_1_sspa?dchild=1&amp;keywords=24vdc+fan+quiet&amp;qid=1612891592&amp;sr=8-1-spons&amp;psc=1&amp;spLa=ZW5jcnlwdGVkUXVhbGlmaWVyPUEzSFpPSTVOMVJOTEdDJmVuY3J5cHRlZElkPUExMDMxODcyMjBaV1NON0VXVlRFMiZlbmNyeXB0ZWRBZElkPUEwMDk1NDAxM0hDT1hBTFBHVjJXOCZ3aWRnZXROYW1lPXNwX2F0ZiZhY3Rpb249Y2xpY2tSZWRpcmVjdCZkb05vdExvZ0NsaWNrPXRydWU="</t>
  </si>
  <si>
    <t>Haisstronica Solder Seal Wire Connectors, Heat Shrink Solder Connectors Insulated Marine Automotive Terminals with Case（50Red 22-18）</t>
  </si>
  <si>
    <t>TOUHIA 2.54mm Pitch 4-Pin PCB Mount Screw Terminal Block Connector for Arduino, Rated 150V 6A - Pack of 20</t>
  </si>
  <si>
    <t>="https://www.amazon.com/LM-YN-Triggering-Optocoupler-Applications/dp/B077PS7767/ref=asc_df_B077PPSW5V/?hvadid=242027088707&amp;hvdev=c&amp;hvdvcmdl=&amp;hvlocint=&amp;hvlocphy=9033767&amp;hvnetw=g&amp;hvpone=&amp;hvpos=&amp;hvptwo=&amp;hvqmt=&amp;hvrand=3567013267081135064&amp;hvtargid=pla-403079696291&amp;linkCode=df0&amp;tag=hyprod-20&amp;th=1"</t>
  </si>
  <si>
    <t>inShareplus 24V 16.5A 400W Universal Regulated Switching Power Supply, 100-240V AC to DC 24 Volt LED Driver, Converter, Transformer, Adapter for LED Strip Light, CCTV, Computer Project, 3D Printer</t>
  </si>
  <si>
    <t>="https://www.amazon.com/dp/B07RHJ53C9/ref=sspa_dk_detail_10?pd_rd_i=B07YYCXV5S&amp;pd_rd_r=e9545385-de93-4e44-94aa-0b5090eed5be&amp;pd_rd_w=SKcpQ&amp;pd_rd_wg=04LSc&amp;pf_rd_p=b34bfa80-68f6-4e86-a996-32f7afe08deb&amp;pf_rd_r=1TPEM7NWDART1BV88D2Q&amp;spLa=ZW5jcnlwdGVkUXVhbGlmaWVyPUExMVJTQTYyU09KWExSJmVuY3J5cHRlZElkPUEwNDUzMjAyMlMzRTZSRjE1MlhGMyZlbmNyeXB0ZWRBZElkPUEwODc3NTMzMlJRS1FBUEhTM1JMOSZ3aWRnZXROYW1lPXNwX2RldGFpbCZhY3Rpb249Y2xpY2tSZWRpcmVjdCZkb05vdExvZ0NsaWNrPXRydWU&amp;th=1"</t>
  </si>
  <si>
    <t>T-Slotted Framing Silver 90 Degree Angle Bracket for 1" High Rail, 4" Long</t>
  </si>
  <si>
    <t>="https://www.amazon.com/Actuator-CBX1605-Ballscrew-Motorized-Stepper/dp/B078CYDBST/ref=pd_di_sccai_7?pd_rd_i=B078CYDBST&amp;pd_rd_r=d980ea83-3585-4335-af0d-d9314ceae3d3&amp;pd_rd_w=2l922&amp;pd_rd_wg=aJqFT&amp;pf_rd_p=c9443270-b914-4430-a90b-72e3e7e784e0&amp;pf_rd_r=D8HZQ8HQR5CBC57GC3FV&amp;psc=1"</t>
  </si>
  <si>
    <t>="https://www.amazon.com/Actuator-CBX1605-Ballscrew-Motorized-Stepper/dp/B077XX4TPL/ref=pd_di_sccai_7?pd_rd_i=B077XX4TPL&amp;pd_rd_r=961e9ea2-48fe-4a81-955c-ab60e0544aad&amp;pd_rd_w=21Vfx&amp;pd_rd_wg=3OBlM&amp;pf_rd_p=c9443270-b914-4430-a90b-72e3e7e784e0&amp;pf_rd_r=0DP3ET57GGYP1NFBCAZ3&amp;psc=1"</t>
  </si>
  <si>
    <t>="https://www.amazon.com/UsongShine-Stepper-Controller-Arduino-Printer/dp/B07HHS14VQ/ref=sr_1_1_sspa?crid=4SPIAU73D907&amp;dchild=1&amp;keywords=tb6600+stepper+motor+driver&amp;psc=1&amp;qid=1602197087&amp;smid=A1RTFVCI20VZT2&amp;spLa=ZW5jcnlwdGVkUXVhbGlmaWVyPUEzMUQ0VkNJSDRXM1I0JmVuY3J5cHRlZElkPUEwODEyMDE2VTQ2UVhYTkpYN1JQJmVuY3J5cHRlZEFkSWQ9QTA1ODI2MzExRlZLVkJaSkVRTkNUJndpZGdldE5hbWU9c3BfYXRmJmFjdGlvbj1jbGlja1JlZGlyZWN0JmRvTm90TG9nQ2xpY2s9dHJ1ZQ%253D%253D&amp;sprefix=tb6600%25252Caps%25252C215&amp;sr=8-1-spons"</t>
  </si>
  <si>
    <t>="https://www.amazon.com/Usongshine-Bearing-Sliding-Engraving-Machine/dp/B088DB8FY6/ref=pd_sbs_328_13?_encoding=UTF8&amp;pd_rd_i=B07S7W5BMF&amp;pd_rd_r=0f1094a5-b195-49d8-bed2-5974d1d6b002&amp;pd_rd_w=eQH2G&amp;pd_rd_wg=5PQ1G&amp;pf_rd_p=b65ee94e-1282-43fc-a8b1-8bf931f6dfab&amp;pf_rd_r=JGD4D0P2MX07NK2PP6C5&amp;refRID=JGD4D0P2MX07NK2PP6C5&amp;th=1"</t>
  </si>
  <si>
    <t>="https://www.amazon.com/dp/B0839C2BRV/ref=sspa_dk_detail_6?pd_rd_i=B0839C2BRV&amp;pd_rd_r=4f268abc-e671-4a1b-8cbb-8ddbb98155d7&amp;pd_rd_w=jWWPK&amp;pd_rd_wg=zQkZ7&amp;pf_rd_p=7d37a48b-2b1a-4373-8c1a-bdcc5da66be9&amp;pf_rd_r=8TSY7GV9650CGM2F2MC1&amp;psc=1&amp;spLa=ZW5jcnlwdGVkUXVhbGlmaWVyPUExUDNWSUdUWFJCUk1IJmVuY3J5cHRlZElkPUEwOTY0MzY2N1BBTkdOM1hNVVBSJmVuY3J5cHRlZEFkSWQ9QTAyNTY5NzAzSUhXSlI1UVFNRUlJJndpZGdldE5hbWU9c3BfZGV0YWlsJmFjdGlvbj1jbGlja1JlZGlyZWN0JmRvTm90TG9nQ2xpY2s9dHJ1ZQ%2525253D%2525253D"</t>
  </si>
  <si>
    <t>="https://www.amazon.com/ELEGOO-ATmega2560-ATMEGA16U2-Projects-Compliant/dp/B01H4ZLZLQ/ref=sr_1_1_sspa?crid=14ZUMX9EUR3A1&amp;dchild=1&amp;keywords=arduino+mega&amp;psc=1&amp;qid=1602198013&amp;spLa=ZW5jcnlwdGVkUXVhbGlmaWVyPUFBSktVMVE5Qk1VRzUmZW5jcnlwdGVkSWQ9QTAyMDY0MzIxTzJGQUE2NkdOUFo2JmVuY3J5cHRlZEFkSWQ9QTA0MDUyMTcyTlZRSFdNS0YwNUk4JndpZGdldE5hbWU9c3BfYXRmJmFjdGlvbj1jbGlja1JlZGlyZWN0JmRvTm90TG9nQ2xpY2s9dHJ1ZQ%25253D%25253D&amp;sprefix=arduino+me%2525252Caps%2525252C213&amp;sr=8-1-spons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</si>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</sst>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selection sqref="A1:H1"/>
    </sheetView>
  </sheetViews>
  <sheetFormatPr defaultRowHeight="14.25" x14ac:dyDescent="0.45"/>
  <sheetData>
    <row r="1" spans="1:8" x14ac:dyDescent="0.45">
      <c r="A1" t="str">
        <f>"Item Name"</f>
        <v>Item Name</v>
      </c>
      <c r="B1" t="str">
        <f>"Vendor"</f>
        <v>Vendor</v>
      </c>
      <c r="C1" t="str">
        <f>"Catalog #"</f>
        <v>Catalog #</v>
      </c>
      <c r="D1" t="str">
        <f>"Qty"</f>
        <v>Qty</v>
      </c>
      <c r="E1" t="str">
        <f>"Unit Size"</f>
        <v>Unit Size</v>
      </c>
      <c r="F1" t="str">
        <f>"URL"</f>
        <v>URL</v>
      </c>
      <c r="G1" t="str">
        <f>"Unit Price"</f>
        <v>Unit Price</v>
      </c>
      <c r="H1" t="str">
        <f>"Total Price"</f>
        <v>Total Price</v>
      </c>
    </row>
    <row r="2" spans="1:8" x14ac:dyDescent="0.45">
      <c r="A2" t="s">
        <v>0</v>
      </c>
      <c r="B2" t="str">
        <f>"Amazon"</f>
        <v>Amazon</v>
      </c>
      <c r="C2" t="str">
        <f>"NA"</f>
        <v>NA</v>
      </c>
      <c r="D2">
        <v>2</v>
      </c>
      <c r="E2" t="str">
        <f>"1"</f>
        <v>1</v>
      </c>
      <c r="F2" t="s">
        <v>1</v>
      </c>
      <c r="G2">
        <v>30</v>
      </c>
      <c r="H2">
        <v>60</v>
      </c>
    </row>
    <row r="3" spans="1:8" x14ac:dyDescent="0.45">
      <c r="A3" t="str">
        <f>"Arduino Mega"</f>
        <v>Arduino Mega</v>
      </c>
      <c r="B3" t="str">
        <f>"Amazon"</f>
        <v>Amazon</v>
      </c>
      <c r="C3" t="str">
        <f>"NA"</f>
        <v>NA</v>
      </c>
      <c r="D3">
        <v>1</v>
      </c>
      <c r="E3" t="str">
        <f>"1"</f>
        <v>1</v>
      </c>
      <c r="F3" t="s">
        <v>2</v>
      </c>
      <c r="G3">
        <v>16.86</v>
      </c>
      <c r="H3">
        <v>16.86</v>
      </c>
    </row>
    <row r="4" spans="1:8" x14ac:dyDescent="0.45">
      <c r="A4" t="str">
        <f>"Nextion Display 7"" NX8048T070 Resistive Touch Screen UART HMI LCD Module 800x480 for Arduino Raspberry Pi"</f>
        <v>Nextion Display 7" NX8048T070 Resistive Touch Screen UART HMI LCD Module 800x480 for Arduino Raspberry Pi</v>
      </c>
      <c r="B4" t="str">
        <f>"Amazon"</f>
        <v>Amazon</v>
      </c>
      <c r="C4" t="str">
        <f>"NA"</f>
        <v>NA</v>
      </c>
      <c r="D4">
        <v>1</v>
      </c>
      <c r="E4" t="str">
        <f>"1"</f>
        <v>1</v>
      </c>
      <c r="F4" t="s">
        <v>3</v>
      </c>
      <c r="G4">
        <v>89.76</v>
      </c>
      <c r="H4">
        <v>89.76</v>
      </c>
    </row>
    <row r="5" spans="1:8" x14ac:dyDescent="0.45">
      <c r="A5" t="s">
        <v>4</v>
      </c>
      <c r="B5" t="str">
        <f>"Walmart"</f>
        <v>Walmart</v>
      </c>
      <c r="C5" t="str">
        <f>"NA"</f>
        <v>NA</v>
      </c>
      <c r="D5">
        <v>1</v>
      </c>
      <c r="E5" t="str">
        <f>"1"</f>
        <v>1</v>
      </c>
      <c r="F5" t="str">
        <f>"https://www.walmart.com/ip/Cool-Hiphop-Jabbawockeez-Masquerade-Mask-Cosplay-Costume-Party-Mask-White/443043033"</f>
        <v>https://www.walmart.com/ip/Cool-Hiphop-Jabbawockeez-Masquerade-Mask-Cosplay-Costume-Party-Mask-White/443043033</v>
      </c>
      <c r="G5">
        <v>7.63</v>
      </c>
      <c r="H5">
        <v>7.63</v>
      </c>
    </row>
    <row r="6" spans="1:8" x14ac:dyDescent="0.45">
      <c r="A6" t="str">
        <f>"Thick Blank Male The Phantom Mask Costume White Face Mask Paintable"</f>
        <v>Thick Blank Male The Phantom Mask Costume White Face Mask Paintable</v>
      </c>
      <c r="B6" t="str">
        <f>"Walmart"</f>
        <v>Walmart</v>
      </c>
      <c r="C6" t="str">
        <f>"95430"</f>
        <v>95430</v>
      </c>
      <c r="D6">
        <v>1</v>
      </c>
      <c r="E6" t="str">
        <f>"6"</f>
        <v>6</v>
      </c>
      <c r="F6" t="str">
        <f>"https://www.walmart.com/ip/Thick-Blank-Male-The-Phantom-Mask-Costume-White-Face-Mask-Paintable/956702597?selected=true"</f>
        <v>https://www.walmart.com/ip/Thick-Blank-Male-The-Phantom-Mask-Costume-White-Face-Mask-Paintable/956702597?selected=true</v>
      </c>
      <c r="G6">
        <v>17.82</v>
      </c>
      <c r="H6">
        <v>17.82</v>
      </c>
    </row>
    <row r="7" spans="1:8" x14ac:dyDescent="0.45">
      <c r="A7" t="str">
        <f>"Hitech RCD 36485 D-485Hw Karbonite Gear Ball Bearing Servo .15Sec/103oz @7.4V"</f>
        <v>Hitech RCD 36485 D-485Hw Karbonite Gear Ball Bearing Servo .15Sec/103oz @7.4V</v>
      </c>
      <c r="B7" t="str">
        <f>"Amazon"</f>
        <v>Amazon</v>
      </c>
      <c r="C7" t="str">
        <f>"NA"</f>
        <v>NA</v>
      </c>
      <c r="D7">
        <v>3</v>
      </c>
      <c r="E7" t="str">
        <f>"1"</f>
        <v>1</v>
      </c>
      <c r="F7" t="str">
        <f>"https://www.amazon.com/Hitec-RCD-D485HW-Carbonite-Voltage/dp/B071YPPQ2V/ref=sr_1_1?dchild=1&amp;keywords=servo+D485HW&amp;qid=1614826305&amp;s=hi&amp;sr=1-1"</f>
        <v>https://www.amazon.com/Hitec-RCD-D485HW-Carbonite-Voltage/dp/B071YPPQ2V/ref=sr_1_1?dchild=1&amp;keywords=servo+D485HW&amp;qid=1614826305&amp;s=hi&amp;sr=1-1</v>
      </c>
      <c r="G7">
        <v>25.49</v>
      </c>
      <c r="H7">
        <v>76.47</v>
      </c>
    </row>
    <row r="8" spans="1:8" x14ac:dyDescent="0.45">
      <c r="A8" t="s">
        <v>5</v>
      </c>
      <c r="B8" t="str">
        <f>"Amazon"</f>
        <v>Amazon</v>
      </c>
      <c r="C8" t="str">
        <f>"NA"</f>
        <v>NA</v>
      </c>
      <c r="D8">
        <v>1</v>
      </c>
      <c r="E8" t="str">
        <f>"kg"</f>
        <v>kg</v>
      </c>
      <c r="F8" t="str">
        <f>"https://www.amazon.com/dp/B07G35CC1V/ref=cm_sw_r_cp_apa_glt_fabc_7GPGSGME15XMJ41PED6T?_encoding=UTF8&amp;th=1"</f>
        <v>https://www.amazon.com/dp/B07G35CC1V/ref=cm_sw_r_cp_apa_glt_fabc_7GPGSGME15XMJ41PED6T?_encoding=UTF8&amp;th=1</v>
      </c>
      <c r="G8">
        <v>39.99</v>
      </c>
      <c r="H8">
        <v>39.99</v>
      </c>
    </row>
    <row r="9" spans="1:8" x14ac:dyDescent="0.45">
      <c r="A9" t="str">
        <f>"25ft - 1.5 inch PET Expandable Braided Sleeving – Black – Alex Tech braided cable sleeve"</f>
        <v>25ft - 1.5 inch PET Expandable Braided Sleeving – Black – Alex Tech braided cable sleeve</v>
      </c>
      <c r="B9" t="str">
        <f>"Amazon"</f>
        <v>Amazon</v>
      </c>
      <c r="C9" t="str">
        <f>"N/A"</f>
        <v>N/A</v>
      </c>
      <c r="D9">
        <v>1</v>
      </c>
      <c r="E9" t="str">
        <f>"1"</f>
        <v>1</v>
      </c>
      <c r="F9" t="s">
        <v>6</v>
      </c>
      <c r="G9">
        <v>12.99</v>
      </c>
      <c r="H9">
        <v>12.99</v>
      </c>
    </row>
    <row r="10" spans="1:8" x14ac:dyDescent="0.45">
      <c r="A10" t="s">
        <v>7</v>
      </c>
      <c r="B10" t="str">
        <f>"Amazon"</f>
        <v>Amazon</v>
      </c>
      <c r="C10" t="str">
        <f t="shared" ref="C10:C15" si="0">"NA"</f>
        <v>NA</v>
      </c>
      <c r="D10">
        <v>1</v>
      </c>
      <c r="E10" t="str">
        <f>"200"</f>
        <v>200</v>
      </c>
      <c r="F10" t="s">
        <v>8</v>
      </c>
      <c r="G10">
        <v>13.99</v>
      </c>
      <c r="H10">
        <v>13.99</v>
      </c>
    </row>
    <row r="11" spans="1:8" x14ac:dyDescent="0.45">
      <c r="A11" t="str">
        <f>"ACTOO JST SM 3 Pin Connector LED Power Male to Female SM Wire Cable Adapter for WS2812B WS2812 WS2811 LED Light Strip 10 Pair"</f>
        <v>ACTOO JST SM 3 Pin Connector LED Power Male to Female SM Wire Cable Adapter for WS2812B WS2812 WS2811 LED Light Strip 10 Pair</v>
      </c>
      <c r="B11" t="str">
        <f>"Amazon"</f>
        <v>Amazon</v>
      </c>
      <c r="C11" t="str">
        <f t="shared" si="0"/>
        <v>NA</v>
      </c>
      <c r="D11">
        <v>2</v>
      </c>
      <c r="E11" t="str">
        <f>"10"</f>
        <v>10</v>
      </c>
      <c r="F11" t="str">
        <f>"https://www.amazon.com/ACTOO-Connector-Female-Adapter-WS2812B/dp/B07GGPQXFC/ref=sr_1_7?crid=19UNVDSY4IPZV&amp;dchild=1&amp;keywords=3+pin+connector&amp;qid=1615870870&amp;sprefix=3+pin+conne%2525252525252525252525252525252Caps%2525252525252525252525252525252C231&amp;sr=8-7"</f>
        <v>https://www.amazon.com/ACTOO-Connector-Female-Adapter-WS2812B/dp/B07GGPQXFC/ref=sr_1_7?crid=19UNVDSY4IPZV&amp;dchild=1&amp;keywords=3+pin+connector&amp;qid=1615870870&amp;sprefix=3+pin+conne%2525252525252525252525252525252Caps%2525252525252525252525252525252C231&amp;sr=8-7</v>
      </c>
      <c r="G11">
        <v>7.99</v>
      </c>
      <c r="H11">
        <v>15.98</v>
      </c>
    </row>
    <row r="12" spans="1:8" x14ac:dyDescent="0.45">
      <c r="A12" t="str">
        <f>"Xbox One Controller"</f>
        <v>Xbox One Controller</v>
      </c>
      <c r="B12" t="str">
        <f>"Walmart"</f>
        <v>Walmart</v>
      </c>
      <c r="C12" t="str">
        <f t="shared" si="0"/>
        <v>NA</v>
      </c>
      <c r="D12">
        <v>2</v>
      </c>
      <c r="E12" t="str">
        <f>"1"</f>
        <v>1</v>
      </c>
      <c r="F12" t="s">
        <v>9</v>
      </c>
      <c r="G12">
        <v>59.99</v>
      </c>
      <c r="H12">
        <v>119.98</v>
      </c>
    </row>
    <row r="13" spans="1:8" x14ac:dyDescent="0.45">
      <c r="A13" t="str">
        <f>"MR106-ZZ Bearing 6 x 10 x 3mm Both Sides Metal Shielded Ball Bearing Pre-Lubricated with Grease MR106-ZZ Radial Ball Bearing (10 Pack)"</f>
        <v>MR106-ZZ Bearing 6 x 10 x 3mm Both Sides Metal Shielded Ball Bearing Pre-Lubricated with Grease MR106-ZZ Radial Ball Bearing (10 Pack)</v>
      </c>
      <c r="B13" t="str">
        <f>"Amazon"</f>
        <v>Amazon</v>
      </c>
      <c r="C13" t="str">
        <f t="shared" si="0"/>
        <v>NA</v>
      </c>
      <c r="D13">
        <v>2</v>
      </c>
      <c r="E13" t="str">
        <f>"10"</f>
        <v>10</v>
      </c>
      <c r="F13" t="str">
        <f>"https://www.amazon.com/MR106-ZZ-Bearing-Shielded-Pre-Lubricated-Grease/dp/B08M9QN999/ref=sr_1_2?dchild=1&amp;keywords=10x3+mm+bearing&amp;qid=1615417833&amp;sr=8-2"</f>
        <v>https://www.amazon.com/MR106-ZZ-Bearing-Shielded-Pre-Lubricated-Grease/dp/B08M9QN999/ref=sr_1_2?dchild=1&amp;keywords=10x3+mm+bearing&amp;qid=1615417833&amp;sr=8-2</v>
      </c>
      <c r="G13">
        <v>7.99</v>
      </c>
      <c r="H13">
        <v>15.98</v>
      </c>
    </row>
    <row r="14" spans="1:8" x14ac:dyDescent="0.45">
      <c r="A14" t="str">
        <f>"Fantasy Color Pale Flesh 400 mL Spray Can"</f>
        <v>Fantasy Color Pale Flesh 400 mL Spray Can</v>
      </c>
      <c r="B14" t="str">
        <f>"Amazon"</f>
        <v>Amazon</v>
      </c>
      <c r="C14" t="str">
        <f t="shared" si="0"/>
        <v>NA</v>
      </c>
      <c r="D14">
        <v>1</v>
      </c>
      <c r="E14" t="str">
        <f>"1"</f>
        <v>1</v>
      </c>
      <c r="F14" t="str">
        <f>"https://www.amazon.com/Fantasy-Color-Pale-Flesh-Spray/dp/B07MFH9324/ref=sr_1_1?crid=20V37WUD3MUE7&amp;dchild=1&amp;keywords=skin+tone+spray+paint&amp;qid=1618888402&amp;sprefix=skin+tone+spray+%2525252525252Caps%2525252525252C228&amp;sr=8-1"</f>
        <v>https://www.amazon.com/Fantasy-Color-Pale-Flesh-Spray/dp/B07MFH9324/ref=sr_1_1?crid=20V37WUD3MUE7&amp;dchild=1&amp;keywords=skin+tone+spray+paint&amp;qid=1618888402&amp;sprefix=skin+tone+spray+%2525252525252Caps%2525252525252C228&amp;sr=8-1</v>
      </c>
      <c r="G14">
        <v>11.59</v>
      </c>
      <c r="H14">
        <v>11.59</v>
      </c>
    </row>
    <row r="15" spans="1:8" x14ac:dyDescent="0.45">
      <c r="A15" t="str">
        <f>"Amazon 5ft USB to Micro-USB Cable (designed for use with Fire tablets and Kindle E-readers)"</f>
        <v>Amazon 5ft USB to Micro-USB Cable (designed for use with Fire tablets and Kindle E-readers)</v>
      </c>
      <c r="B15" t="str">
        <f>"Amazon"</f>
        <v>Amazon</v>
      </c>
      <c r="C15" t="str">
        <f t="shared" si="0"/>
        <v>NA</v>
      </c>
      <c r="D15">
        <v>2</v>
      </c>
      <c r="E15" t="str">
        <f>"1"</f>
        <v>1</v>
      </c>
      <c r="F15" t="s">
        <v>10</v>
      </c>
      <c r="G15">
        <v>9.99</v>
      </c>
      <c r="H15">
        <v>19.98</v>
      </c>
    </row>
    <row r="16" spans="1:8" x14ac:dyDescent="0.45">
      <c r="A16" t="str">
        <f>"Adafruit 9-DOF Absolute Orientation IMU Fusion Breakout - BNO055"</f>
        <v>Adafruit 9-DOF Absolute Orientation IMU Fusion Breakout - BNO055</v>
      </c>
      <c r="B16" t="str">
        <f>"Adafruit"</f>
        <v>Adafruit</v>
      </c>
      <c r="C16" t="str">
        <f>"BNO055"</f>
        <v>BNO055</v>
      </c>
      <c r="D16">
        <v>3</v>
      </c>
      <c r="E16" t="str">
        <f>"1"</f>
        <v>1</v>
      </c>
      <c r="F16" t="str">
        <f>"https://www.adafruit.com/product/2472"</f>
        <v>https://www.adafruit.com/product/2472</v>
      </c>
      <c r="G16">
        <v>34.950000000000003</v>
      </c>
      <c r="H16">
        <v>104.85</v>
      </c>
    </row>
    <row r="17" spans="1:8" x14ac:dyDescent="0.45">
      <c r="A17" t="s">
        <v>0</v>
      </c>
      <c r="B17" t="str">
        <f t="shared" ref="B17:B26" si="1">"Amazon"</f>
        <v>Amazon</v>
      </c>
      <c r="C17" t="str">
        <f>"NA"</f>
        <v>NA</v>
      </c>
      <c r="D17">
        <v>6</v>
      </c>
      <c r="E17" t="str">
        <f>"1"</f>
        <v>1</v>
      </c>
      <c r="F17" t="s">
        <v>11</v>
      </c>
      <c r="G17">
        <v>30</v>
      </c>
      <c r="H17">
        <v>180</v>
      </c>
    </row>
    <row r="18" spans="1:8" x14ac:dyDescent="0.45">
      <c r="A18" t="str">
        <f>"HiLetgo 3pcs 650nm 5mw Laser Head Laser Tube Adjustable Focus 3~5V Red Laser Tube for Sight Positioning Sighting Telescope(Dot/Horizontal Line/Cross Optional) (Cross)"</f>
        <v>HiLetgo 3pcs 650nm 5mw Laser Head Laser Tube Adjustable Focus 3~5V Red Laser Tube for Sight Positioning Sighting Telescope(Dot/Horizontal Line/Cross Optional) (Cross)</v>
      </c>
      <c r="B18" t="str">
        <f t="shared" si="1"/>
        <v>Amazon</v>
      </c>
      <c r="C18" t="str">
        <f>"NA"</f>
        <v>NA</v>
      </c>
      <c r="D18">
        <v>2</v>
      </c>
      <c r="E18" t="str">
        <f>"3"</f>
        <v>3</v>
      </c>
      <c r="F18" t="s">
        <v>12</v>
      </c>
      <c r="G18">
        <v>8.49</v>
      </c>
      <c r="H18">
        <v>16.98</v>
      </c>
    </row>
    <row r="19" spans="1:8" x14ac:dyDescent="0.45">
      <c r="A19" t="str">
        <f>"PartyHop - Albert Einstein Mask - Halloween Realistic Famous People Celebrity Human Mask Brown"</f>
        <v>PartyHop - Albert Einstein Mask - Halloween Realistic Famous People Celebrity Human Mask Brown</v>
      </c>
      <c r="B19" t="str">
        <f t="shared" si="1"/>
        <v>Amazon</v>
      </c>
      <c r="C19" t="str">
        <f>"NA"</f>
        <v>NA</v>
      </c>
      <c r="D19">
        <v>1</v>
      </c>
      <c r="E19" t="str">
        <f>"1"</f>
        <v>1</v>
      </c>
      <c r="F19" t="str">
        <f>"https://www.amazon.com/PartyCostume-Einstein-Halloween-Realistic-Celebrity/dp/B07H68S9BN/ref=sr_1_90?dchild=1&amp;keywords=realistic+mask&amp;qid=1616092908&amp;sr=8-90"</f>
        <v>https://www.amazon.com/PartyCostume-Einstein-Halloween-Realistic-Celebrity/dp/B07H68S9BN/ref=sr_1_90?dchild=1&amp;keywords=realistic+mask&amp;qid=1616092908&amp;sr=8-90</v>
      </c>
      <c r="G19">
        <v>16.989999999999998</v>
      </c>
      <c r="H19">
        <v>16.989999999999998</v>
      </c>
    </row>
    <row r="20" spans="1:8" x14ac:dyDescent="0.45">
      <c r="A20" t="str">
        <f>"Realistic Human Latex Mask Head Halloween Masquerade Novelty Masks Costume Dress"</f>
        <v>Realistic Human Latex Mask Head Halloween Masquerade Novelty Masks Costume Dress</v>
      </c>
      <c r="B20" t="str">
        <f t="shared" si="1"/>
        <v>Amazon</v>
      </c>
      <c r="C20" t="str">
        <f>"NA"</f>
        <v>NA</v>
      </c>
      <c r="D20">
        <v>1</v>
      </c>
      <c r="E20" t="str">
        <f>"1"</f>
        <v>1</v>
      </c>
      <c r="F20" t="str">
        <f>"https://www.amazon.com/Realistic-Halloween-Masquerade-Novelty-Costume/dp/B0895DRXVD/ref=sr_1_75?dchild=1&amp;keywords=realistic%25252525252525252Bmask&amp;qid=1616092908&amp;sr=8-75&amp;th=1"</f>
        <v>https://www.amazon.com/Realistic-Halloween-Masquerade-Novelty-Costume/dp/B0895DRXVD/ref=sr_1_75?dchild=1&amp;keywords=realistic%25252525252525252Bmask&amp;qid=1616092908&amp;sr=8-75&amp;th=1</v>
      </c>
      <c r="G20">
        <v>12.99</v>
      </c>
      <c r="H20">
        <v>12.99</v>
      </c>
    </row>
    <row r="21" spans="1:8" x14ac:dyDescent="0.45">
      <c r="A21" t="str">
        <f>"Qibaok Crimping Tool Kit Ratcheting Crimper with 1550PCS 2.54mm Dupont Connectors and 760pcs 2.54mm JST-XH Connectors for AWG 26-20(0.1-0.5mm²)"</f>
        <v>Qibaok Crimping Tool Kit Ratcheting Crimper with 1550PCS 2.54mm Dupont Connectors and 760pcs 2.54mm JST-XH Connectors for AWG 26-20(0.1-0.5mm²)</v>
      </c>
      <c r="B21" t="str">
        <f t="shared" si="1"/>
        <v>Amazon</v>
      </c>
      <c r="C21" t="str">
        <f>"N/A"</f>
        <v>N/A</v>
      </c>
      <c r="D21">
        <v>1</v>
      </c>
      <c r="E21" t="str">
        <f>"1"</f>
        <v>1</v>
      </c>
      <c r="F21" t="str">
        <f>"https://www.amazon.com/Qibaok-Crimping-Ratcheting-Connectors-0-1-0-5mm%25C2%25B2/dp/B07ZK5F8HP/ref=sr_1_9?dchild=1&amp;keywords=jst+connector&amp;qid=1617832203&amp;sr=8-9"</f>
        <v>https://www.amazon.com/Qibaok-Crimping-Ratcheting-Connectors-0-1-0-5mm%25C2%25B2/dp/B07ZK5F8HP/ref=sr_1_9?dchild=1&amp;keywords=jst+connector&amp;qid=1617832203&amp;sr=8-9</v>
      </c>
      <c r="G21">
        <v>39.99</v>
      </c>
      <c r="H21">
        <v>39.99</v>
      </c>
    </row>
    <row r="22" spans="1:8" x14ac:dyDescent="0.45">
      <c r="A22" t="str">
        <f>"Nextion Display 7"" NX8048T070 Resistive Touch Screen UART HMI LCD Module 800x480 for Arduino Raspberry Pi"</f>
        <v>Nextion Display 7" NX8048T070 Resistive Touch Screen UART HMI LCD Module 800x480 for Arduino Raspberry Pi</v>
      </c>
      <c r="B22" t="str">
        <f t="shared" si="1"/>
        <v>Amazon</v>
      </c>
      <c r="C22" t="str">
        <f>"NA"</f>
        <v>NA</v>
      </c>
      <c r="D22">
        <v>1</v>
      </c>
      <c r="E22" t="str">
        <f>"1"</f>
        <v>1</v>
      </c>
      <c r="F22" t="str">
        <f>"https://www.amazon.com/Nextion-NX8048T070-Display-Arduino-Raspberry/dp/B07QWPNW91/ref=sr_1_3?crid=3U5YQ62BYMNB3&amp;dchild=1&amp;keywords=nextion+7+inch&amp;qid=1616020008&amp;sprefix=nextion+%2525252525252525252Caps%2525252525252525252C557&amp;sr=8-3"</f>
        <v>https://www.amazon.com/Nextion-NX8048T070-Display-Arduino-Raspberry/dp/B07QWPNW91/ref=sr_1_3?crid=3U5YQ62BYMNB3&amp;dchild=1&amp;keywords=nextion+7+inch&amp;qid=1616020008&amp;sprefix=nextion+%2525252525252525252Caps%2525252525252525252C557&amp;sr=8-3</v>
      </c>
      <c r="G22">
        <v>89.76</v>
      </c>
      <c r="H22">
        <v>89.76</v>
      </c>
    </row>
    <row r="23" spans="1:8" x14ac:dyDescent="0.45">
      <c r="A23" t="str">
        <f>"DEPEPE 30 Pcs 40 Pin 2.54mm Male and Female Pin Headers for Arduino Prototype Shield"</f>
        <v>DEPEPE 30 Pcs 40 Pin 2.54mm Male and Female Pin Headers for Arduino Prototype Shield</v>
      </c>
      <c r="B23" t="str">
        <f t="shared" si="1"/>
        <v>Amazon</v>
      </c>
      <c r="C23" t="str">
        <f>"NA"</f>
        <v>NA</v>
      </c>
      <c r="D23">
        <v>3</v>
      </c>
      <c r="E23" t="str">
        <f>"30"</f>
        <v>30</v>
      </c>
      <c r="F23" t="s">
        <v>13</v>
      </c>
      <c r="G23">
        <v>5.49</v>
      </c>
      <c r="H23">
        <v>16.47</v>
      </c>
    </row>
    <row r="24" spans="1:8" x14ac:dyDescent="0.45">
      <c r="A24" t="str">
        <f>"KANGWEI 50 Pieces 2 Pin 5 mm Pinch PCB Mount Screw Terminal Block Connector 300V 10A (Green)"</f>
        <v>KANGWEI 50 Pieces 2 Pin 5 mm Pinch PCB Mount Screw Terminal Block Connector 300V 10A (Green)</v>
      </c>
      <c r="B24" t="str">
        <f t="shared" si="1"/>
        <v>Amazon</v>
      </c>
      <c r="C24" t="str">
        <f>"NA"</f>
        <v>NA</v>
      </c>
      <c r="D24">
        <v>3</v>
      </c>
      <c r="E24" t="str">
        <f>"50"</f>
        <v>50</v>
      </c>
      <c r="F24" t="str">
        <f>"https://www.amazon.com/Pieces-Pinch-Mount-Terminal-Connector/dp/B01MT4LC0F/ref=mp_s_a_1_4?dchild=1&amp;keywords=screw+terminal&amp;qid=1617732281&amp;sprefix=screw&amp;sr=8-4"</f>
        <v>https://www.amazon.com/Pieces-Pinch-Mount-Terminal-Connector/dp/B01MT4LC0F/ref=mp_s_a_1_4?dchild=1&amp;keywords=screw+terminal&amp;qid=1617732281&amp;sprefix=screw&amp;sr=8-4</v>
      </c>
      <c r="G24">
        <v>7.65</v>
      </c>
      <c r="H24">
        <v>22.95</v>
      </c>
    </row>
    <row r="25" spans="1:8" x14ac:dyDescent="0.45">
      <c r="A25" t="str">
        <f>"Hitech RCD 36485 D-485Hw Karbonite Gear Ball Bearing Servo .15Sec/103oz @7.4V"</f>
        <v>Hitech RCD 36485 D-485Hw Karbonite Gear Ball Bearing Servo .15Sec/103oz @7.4V</v>
      </c>
      <c r="B25" t="str">
        <f t="shared" si="1"/>
        <v>Amazon</v>
      </c>
      <c r="C25" t="str">
        <f>"NA"</f>
        <v>NA</v>
      </c>
      <c r="D25">
        <v>8</v>
      </c>
      <c r="E25" t="str">
        <f t="shared" ref="E25:E32" si="2">"1"</f>
        <v>1</v>
      </c>
      <c r="F25" t="str">
        <f>"https://www.amazon.com/Hitec-RCD-D485HW-Carbonite-Voltage/dp/B071YPPQ2V/ref=sr_1_1?dchild=1&amp;keywords=servo+D485HW&amp;qid=1614826305&amp;s=hi&amp;sr=1-1"</f>
        <v>https://www.amazon.com/Hitec-RCD-D485HW-Carbonite-Voltage/dp/B071YPPQ2V/ref=sr_1_1?dchild=1&amp;keywords=servo+D485HW&amp;qid=1614826305&amp;s=hi&amp;sr=1-1</v>
      </c>
      <c r="G25">
        <v>25.49</v>
      </c>
      <c r="H25">
        <v>203.92</v>
      </c>
    </row>
    <row r="26" spans="1:8" x14ac:dyDescent="0.45">
      <c r="A26" t="s">
        <v>14</v>
      </c>
      <c r="B26" t="str">
        <f t="shared" si="1"/>
        <v>Amazon</v>
      </c>
      <c r="C26" t="str">
        <f>"NA"</f>
        <v>NA</v>
      </c>
      <c r="D26">
        <v>2</v>
      </c>
      <c r="E26" t="str">
        <f t="shared" si="2"/>
        <v>1</v>
      </c>
      <c r="F26" t="s">
        <v>15</v>
      </c>
      <c r="G26">
        <v>29.99</v>
      </c>
      <c r="H26">
        <v>59.98</v>
      </c>
    </row>
    <row r="27" spans="1:8" x14ac:dyDescent="0.45">
      <c r="A27" t="str">
        <f>"ACR CAST RED 2423 PM .118 x 48 x 96"</f>
        <v>ACR CAST RED 2423 PM .118 x 48 x 96</v>
      </c>
      <c r="B27" t="str">
        <f>"Laird Plastics"</f>
        <v>Laird Plastics</v>
      </c>
      <c r="C27" t="str">
        <f>"ACR 2423"</f>
        <v>ACR 2423</v>
      </c>
      <c r="D27">
        <v>2</v>
      </c>
      <c r="E27" t="str">
        <f t="shared" si="2"/>
        <v>1</v>
      </c>
      <c r="F27" t="str">
        <f>""</f>
        <v/>
      </c>
      <c r="G27">
        <v>147.94</v>
      </c>
      <c r="H27">
        <v>295.88</v>
      </c>
    </row>
    <row r="28" spans="1:8" x14ac:dyDescent="0.45">
      <c r="A28" t="str">
        <f>"Realistic Human Latex Mask Head Halloween Masquerade Novelty Masks Costume Dress"</f>
        <v>Realistic Human Latex Mask Head Halloween Masquerade Novelty Masks Costume Dress</v>
      </c>
      <c r="B28" t="str">
        <f>"Amazon"</f>
        <v>Amazon</v>
      </c>
      <c r="C28" t="str">
        <f>"NA"</f>
        <v>NA</v>
      </c>
      <c r="D28">
        <v>1</v>
      </c>
      <c r="E28" t="str">
        <f t="shared" si="2"/>
        <v>1</v>
      </c>
      <c r="F28" t="str">
        <f>"https://www.amazon.com/Realistic-Halloween-Masquerade-Novelty-Costume/dp/B0895DRXVD/ref=sr_1_75?dchild=1&amp;keywords=realistic%2525252Bmask&amp;qid=1616092908&amp;sr=8-75&amp;th=1"</f>
        <v>https://www.amazon.com/Realistic-Halloween-Masquerade-Novelty-Costume/dp/B0895DRXVD/ref=sr_1_75?dchild=1&amp;keywords=realistic%2525252Bmask&amp;qid=1616092908&amp;sr=8-75&amp;th=1</v>
      </c>
      <c r="G28">
        <v>12.99</v>
      </c>
      <c r="H28">
        <v>12.99</v>
      </c>
    </row>
    <row r="29" spans="1:8" x14ac:dyDescent="0.45">
      <c r="A29" t="str">
        <f>"PartyHop - Albert Einstein Mask - Halloween Realistic Famous People Celebrity Human Mask Brown"</f>
        <v>PartyHop - Albert Einstein Mask - Halloween Realistic Famous People Celebrity Human Mask Brown</v>
      </c>
      <c r="B29" t="str">
        <f>"Amazon"</f>
        <v>Amazon</v>
      </c>
      <c r="C29" t="str">
        <f>"NA"</f>
        <v>NA</v>
      </c>
      <c r="D29">
        <v>1</v>
      </c>
      <c r="E29" t="str">
        <f t="shared" si="2"/>
        <v>1</v>
      </c>
      <c r="F29" t="str">
        <f>"https://www.amazon.com/PartyCostume-Einstein-Halloween-Realistic-Celebrity/dp/B07H68S9BN/ref=sr_1_90?dchild=1&amp;keywords=realistic+mask&amp;qid=1616092908&amp;sr=8-90"</f>
        <v>https://www.amazon.com/PartyCostume-Einstein-Halloween-Realistic-Celebrity/dp/B07H68S9BN/ref=sr_1_90?dchild=1&amp;keywords=realistic+mask&amp;qid=1616092908&amp;sr=8-90</v>
      </c>
      <c r="G29">
        <v>16.989999999999998</v>
      </c>
      <c r="H29">
        <v>16.989999999999998</v>
      </c>
    </row>
    <row r="30" spans="1:8" x14ac:dyDescent="0.45">
      <c r="A30" t="str">
        <f>"Screw-on Bench-Mount Flat-Panel Monitor Ball-Grip Positioning Arm"</f>
        <v>Screw-on Bench-Mount Flat-Panel Monitor Ball-Grip Positioning Arm</v>
      </c>
      <c r="B30" t="str">
        <f>"McMaster-Carr"</f>
        <v>McMaster-Carr</v>
      </c>
      <c r="C30" t="str">
        <f>"5031T133"</f>
        <v>5031T133</v>
      </c>
      <c r="D30">
        <v>1</v>
      </c>
      <c r="E30" t="str">
        <f t="shared" si="2"/>
        <v>1</v>
      </c>
      <c r="F30" t="str">
        <f>"https://www.mcmaster.com/5031T133/"</f>
        <v>https://www.mcmaster.com/5031T133/</v>
      </c>
      <c r="G30">
        <v>125.63</v>
      </c>
      <c r="H30">
        <v>125.63</v>
      </c>
    </row>
    <row r="31" spans="1:8" x14ac:dyDescent="0.45">
      <c r="A31" t="str">
        <f>"Nextion Display 7"" NX8048T070 Resistive Touch Screen UART HMI LCD Module 800x480 for Arduino Raspberry Pi"</f>
        <v>Nextion Display 7" NX8048T070 Resistive Touch Screen UART HMI LCD Module 800x480 for Arduino Raspberry Pi</v>
      </c>
      <c r="B31" t="str">
        <f t="shared" ref="B31:B36" si="3">"Amazon"</f>
        <v>Amazon</v>
      </c>
      <c r="C31" t="str">
        <f t="shared" ref="C31:C36" si="4">"NA"</f>
        <v>NA</v>
      </c>
      <c r="D31">
        <v>1</v>
      </c>
      <c r="E31" t="str">
        <f t="shared" si="2"/>
        <v>1</v>
      </c>
      <c r="F31" t="str">
        <f>"https://www.amazon.com/Nextion-NX8048T070-Display-Arduino-Raspberry/dp/B07QWPNW91/ref=sr_1_3?crid=3U5YQ62BYMNB3&amp;dchild=1&amp;keywords=nextion+7+inch&amp;qid=1616020008&amp;sprefix=nextion+%25252Caps%25252C557&amp;sr=8-3"</f>
        <v>https://www.amazon.com/Nextion-NX8048T070-Display-Arduino-Raspberry/dp/B07QWPNW91/ref=sr_1_3?crid=3U5YQ62BYMNB3&amp;dchild=1&amp;keywords=nextion+7+inch&amp;qid=1616020008&amp;sprefix=nextion+%25252Caps%25252C557&amp;sr=8-3</v>
      </c>
      <c r="G31">
        <v>89.76</v>
      </c>
      <c r="H31">
        <v>89.76</v>
      </c>
    </row>
    <row r="32" spans="1:8" x14ac:dyDescent="0.45">
      <c r="A32" t="s">
        <v>16</v>
      </c>
      <c r="B32" t="str">
        <f t="shared" si="3"/>
        <v>Amazon</v>
      </c>
      <c r="C32" t="str">
        <f t="shared" si="4"/>
        <v>NA</v>
      </c>
      <c r="D32">
        <v>2</v>
      </c>
      <c r="E32" t="str">
        <f t="shared" si="2"/>
        <v>1</v>
      </c>
      <c r="F32" t="str">
        <f>"https://www.amazon.com/Makerfire-Nextion-Resistive-Intelligent-NX3224T024/dp/B013E3QCFQ/ref=sr_1_9?crid=1ETANYROR5XHP&amp;dchild=1&amp;keywords=i2c+touchscreen&amp;qid=1615918939&amp;sprefix=i2c+touch%252525252525252Caps%252525252525252C227&amp;sr=8-9"</f>
        <v>https://www.amazon.com/Makerfire-Nextion-Resistive-Intelligent-NX3224T024/dp/B013E3QCFQ/ref=sr_1_9?crid=1ETANYROR5XHP&amp;dchild=1&amp;keywords=i2c+touchscreen&amp;qid=1615918939&amp;sprefix=i2c+touch%252525252525252Caps%252525252525252C227&amp;sr=8-9</v>
      </c>
      <c r="G32">
        <v>24.98</v>
      </c>
      <c r="H32">
        <v>49.96</v>
      </c>
    </row>
    <row r="33" spans="1:8" x14ac:dyDescent="0.45">
      <c r="A33" t="s">
        <v>17</v>
      </c>
      <c r="B33" t="str">
        <f t="shared" si="3"/>
        <v>Amazon</v>
      </c>
      <c r="C33" t="str">
        <f t="shared" si="4"/>
        <v>NA</v>
      </c>
      <c r="D33">
        <v>1</v>
      </c>
      <c r="E33" t="str">
        <f>"120"</f>
        <v>120</v>
      </c>
      <c r="F33" t="s">
        <v>18</v>
      </c>
      <c r="G33">
        <v>6.98</v>
      </c>
      <c r="H33">
        <v>6.98</v>
      </c>
    </row>
    <row r="34" spans="1:8" x14ac:dyDescent="0.45">
      <c r="A34" t="str">
        <f>"ACTOO JST SM 3 Pin Connector LED Power Male to Female SM Wire Cable Adapter for WS2812B WS2812 WS2811 LED Light Strip 10 Pair"</f>
        <v>ACTOO JST SM 3 Pin Connector LED Power Male to Female SM Wire Cable Adapter for WS2812B WS2812 WS2811 LED Light Strip 10 Pair</v>
      </c>
      <c r="B34" t="str">
        <f t="shared" si="3"/>
        <v>Amazon</v>
      </c>
      <c r="C34" t="str">
        <f t="shared" si="4"/>
        <v>NA</v>
      </c>
      <c r="D34">
        <v>1</v>
      </c>
      <c r="E34" t="str">
        <f>"10"</f>
        <v>10</v>
      </c>
      <c r="F34" t="str">
        <f>"https://www.amazon.com/ACTOO-Connector-Female-Adapter-WS2812B/dp/B07GGPQXFC/ref=sr_1_7?crid=19UNVDSY4IPZV&amp;dchild=1&amp;keywords=3+pin+connector&amp;qid=1615870870&amp;sprefix=3+pin+conne%2525252525252Caps%2525252525252C231&amp;sr=8-7"</f>
        <v>https://www.amazon.com/ACTOO-Connector-Female-Adapter-WS2812B/dp/B07GGPQXFC/ref=sr_1_7?crid=19UNVDSY4IPZV&amp;dchild=1&amp;keywords=3+pin+connector&amp;qid=1615870870&amp;sprefix=3+pin+conne%2525252525252Caps%2525252525252C231&amp;sr=8-7</v>
      </c>
      <c r="G34">
        <v>7.99</v>
      </c>
      <c r="H34">
        <v>7.99</v>
      </c>
    </row>
    <row r="35" spans="1:8" x14ac:dyDescent="0.45">
      <c r="A35" t="str">
        <f>"ELEGOO UNO R3 2.8 Inches TFT Touch Screen with SD Card Socket w/All Technical Data in CD for Arduino UNO R3"</f>
        <v>ELEGOO UNO R3 2.8 Inches TFT Touch Screen with SD Card Socket w/All Technical Data in CD for Arduino UNO R3</v>
      </c>
      <c r="B35" t="str">
        <f t="shared" si="3"/>
        <v>Amazon</v>
      </c>
      <c r="C35" t="str">
        <f t="shared" si="4"/>
        <v>NA</v>
      </c>
      <c r="D35">
        <v>1</v>
      </c>
      <c r="E35" t="str">
        <f t="shared" ref="E35:E40" si="5">"1"</f>
        <v>1</v>
      </c>
      <c r="F35" t="str">
        <f>"https://www.amazon.com/Elegoo-EL-SM-004-Inches-Technical-Arduino/dp/B01EUVJYME/ref=sr_1_17?dchild=1&amp;keywords=lcd+screen+arduino&amp;qid=1614829274&amp;sr=8-17"</f>
        <v>https://www.amazon.com/Elegoo-EL-SM-004-Inches-Technical-Arduino/dp/B01EUVJYME/ref=sr_1_17?dchild=1&amp;keywords=lcd+screen+arduino&amp;qid=1614829274&amp;sr=8-17</v>
      </c>
      <c r="G35">
        <v>16.989999999999998</v>
      </c>
      <c r="H35">
        <v>16.989999999999998</v>
      </c>
    </row>
    <row r="36" spans="1:8" x14ac:dyDescent="0.45">
      <c r="A36" t="str">
        <f>"KeeYees 5M GT2 Timing Belt 6mm Width + 4pcs 20 Teeth 5mm Bore Belt Pulley Wheel + 4pcs Idler + 4pcs Tensioner Spring Torsion + 2pcs Gear Clamp Mount Block with Allen Wrench for 3D Printer RepRap"</f>
        <v>KeeYees 5M GT2 Timing Belt 6mm Width + 4pcs 20 Teeth 5mm Bore Belt Pulley Wheel + 4pcs Idler + 4pcs Tensioner Spring Torsion + 2pcs Gear Clamp Mount Block with Allen Wrench for 3D Printer RepRap</v>
      </c>
      <c r="B36" t="str">
        <f t="shared" si="3"/>
        <v>Amazon</v>
      </c>
      <c r="C36" t="str">
        <f t="shared" si="4"/>
        <v>NA</v>
      </c>
      <c r="D36">
        <v>1</v>
      </c>
      <c r="E36" t="str">
        <f t="shared" si="5"/>
        <v>1</v>
      </c>
      <c r="F36" t="str">
        <f>"https://www.amazon.com/KeeYees-Timing-Tensioner-Torsion-Printer/dp/B07JKT5BZQ/ref=sr_1_4?dchild=1&amp;keywords=gt2+belt&amp;qid=1615483751&amp;sr=8-4"</f>
        <v>https://www.amazon.com/KeeYees-Timing-Tensioner-Torsion-Printer/dp/B07JKT5BZQ/ref=sr_1_4?dchild=1&amp;keywords=gt2+belt&amp;qid=1615483751&amp;sr=8-4</v>
      </c>
      <c r="G36">
        <v>15.99</v>
      </c>
      <c r="H36">
        <v>15.99</v>
      </c>
    </row>
    <row r="37" spans="1:8" x14ac:dyDescent="0.45">
      <c r="A37" t="s">
        <v>19</v>
      </c>
      <c r="B37" t="str">
        <f>"McMaster-Carr"</f>
        <v>McMaster-Carr</v>
      </c>
      <c r="C37" t="str">
        <f>"5909K3"</f>
        <v>5909K3</v>
      </c>
      <c r="D37">
        <v>4</v>
      </c>
      <c r="E37" t="str">
        <f t="shared" si="5"/>
        <v>1</v>
      </c>
      <c r="F37" t="str">
        <f>"https://www.mcmaster.com/5909K3/"</f>
        <v>https://www.mcmaster.com/5909K3/</v>
      </c>
      <c r="G37">
        <v>5.31</v>
      </c>
      <c r="H37">
        <v>21.24</v>
      </c>
    </row>
    <row r="38" spans="1:8" x14ac:dyDescent="0.45">
      <c r="A38" t="str">
        <f>"1 mm Thick Washer for 8 mm Shaft Diameter Needle-Roller Thrust Bearing"</f>
        <v>1 mm Thick Washer for 8 mm Shaft Diameter Needle-Roller Thrust Bearing</v>
      </c>
      <c r="B38" t="str">
        <f>"McMaster-Carr"</f>
        <v>McMaster-Carr</v>
      </c>
      <c r="C38" t="str">
        <f>"5909K295"</f>
        <v>5909K295</v>
      </c>
      <c r="D38">
        <v>8</v>
      </c>
      <c r="E38" t="str">
        <f t="shared" si="5"/>
        <v>1</v>
      </c>
      <c r="F38" t="str">
        <f>"https://www.mcmaster.com/5909K295/"</f>
        <v>https://www.mcmaster.com/5909K295/</v>
      </c>
      <c r="G38">
        <v>1.58</v>
      </c>
      <c r="H38">
        <v>12.64</v>
      </c>
    </row>
    <row r="39" spans="1:8" x14ac:dyDescent="0.45">
      <c r="A39" t="s">
        <v>20</v>
      </c>
      <c r="B39" t="str">
        <f t="shared" ref="B39:B46" si="6">"Amazon"</f>
        <v>Amazon</v>
      </c>
      <c r="C39" t="str">
        <f t="shared" ref="C39:C46" si="7">"NA"</f>
        <v>NA</v>
      </c>
      <c r="D39">
        <v>1</v>
      </c>
      <c r="E39" t="str">
        <f t="shared" si="5"/>
        <v>1</v>
      </c>
      <c r="F39" t="s">
        <v>21</v>
      </c>
      <c r="G39">
        <v>8.49</v>
      </c>
      <c r="H39">
        <v>8.49</v>
      </c>
    </row>
    <row r="40" spans="1:8" x14ac:dyDescent="0.45">
      <c r="A40" t="s">
        <v>22</v>
      </c>
      <c r="B40" t="str">
        <f t="shared" si="6"/>
        <v>Amazon</v>
      </c>
      <c r="C40" t="str">
        <f t="shared" si="7"/>
        <v>NA</v>
      </c>
      <c r="D40">
        <v>1</v>
      </c>
      <c r="E40" t="str">
        <f t="shared" si="5"/>
        <v>1</v>
      </c>
      <c r="F40" t="s">
        <v>23</v>
      </c>
      <c r="G40">
        <v>7.49</v>
      </c>
      <c r="H40">
        <v>7.49</v>
      </c>
    </row>
    <row r="41" spans="1:8" x14ac:dyDescent="0.45">
      <c r="A41" t="str">
        <f>"HELIFOUNER 210 Pieces 7 Sizes 304 Stainless Steel Lock Nut Assortment Kit (M3 M4 M5 M6 M8 M10 M12)"</f>
        <v>HELIFOUNER 210 Pieces 7 Sizes 304 Stainless Steel Lock Nut Assortment Kit (M3 M4 M5 M6 M8 M10 M12)</v>
      </c>
      <c r="B41" t="str">
        <f t="shared" si="6"/>
        <v>Amazon</v>
      </c>
      <c r="C41" t="str">
        <f t="shared" si="7"/>
        <v>NA</v>
      </c>
      <c r="D41">
        <v>1</v>
      </c>
      <c r="E41" t="str">
        <f>"210"</f>
        <v>210</v>
      </c>
      <c r="F41" t="str">
        <f>"https://www.amazon.com/HELIFOUNER-Pieces-Sizes-Stainless-Assortment/dp/B08CHK82N2/ref=sr_1_4?dchild=1&amp;keywords=low+profile+lock+nut+assortment&amp;qid=1615419166&amp;sr=8-4"</f>
        <v>https://www.amazon.com/HELIFOUNER-Pieces-Sizes-Stainless-Assortment/dp/B08CHK82N2/ref=sr_1_4?dchild=1&amp;keywords=low+profile+lock+nut+assortment&amp;qid=1615419166&amp;sr=8-4</v>
      </c>
      <c r="G41">
        <v>11.99</v>
      </c>
      <c r="H41">
        <v>11.99</v>
      </c>
    </row>
    <row r="42" spans="1:8" x14ac:dyDescent="0.45">
      <c r="A42" t="str">
        <f>"MR106-ZZ Bearing 6 x 10 x 3mm Both Sides Metal Shielded Ball Bearing Pre-Lubricated with Grease MR106-ZZ Radial Ball Bearing (10 Pack)"</f>
        <v>MR106-ZZ Bearing 6 x 10 x 3mm Both Sides Metal Shielded Ball Bearing Pre-Lubricated with Grease MR106-ZZ Radial Ball Bearing (10 Pack)</v>
      </c>
      <c r="B42" t="str">
        <f t="shared" si="6"/>
        <v>Amazon</v>
      </c>
      <c r="C42" t="str">
        <f t="shared" si="7"/>
        <v>NA</v>
      </c>
      <c r="D42">
        <v>1</v>
      </c>
      <c r="E42" t="str">
        <f>"10"</f>
        <v>10</v>
      </c>
      <c r="F42" t="str">
        <f>"https://www.amazon.com/MR106-ZZ-Bearing-Shielded-Pre-Lubricated-Grease/dp/B08M9QN999/ref=sr_1_2?dchild=1&amp;keywords=10x3+mm+bearing&amp;qid=1615417833&amp;sr=8-2"</f>
        <v>https://www.amazon.com/MR106-ZZ-Bearing-Shielded-Pre-Lubricated-Grease/dp/B08M9QN999/ref=sr_1_2?dchild=1&amp;keywords=10x3+mm+bearing&amp;qid=1615417833&amp;sr=8-2</v>
      </c>
      <c r="G42">
        <v>7.99</v>
      </c>
      <c r="H42">
        <v>7.99</v>
      </c>
    </row>
    <row r="43" spans="1:8" x14ac:dyDescent="0.45">
      <c r="A43" t="s">
        <v>14</v>
      </c>
      <c r="B43" t="str">
        <f t="shared" si="6"/>
        <v>Amazon</v>
      </c>
      <c r="C43" t="str">
        <f t="shared" si="7"/>
        <v>NA</v>
      </c>
      <c r="D43">
        <v>1</v>
      </c>
      <c r="E43" t="str">
        <f t="shared" ref="E43:E49" si="8">"1"</f>
        <v>1</v>
      </c>
      <c r="F43" t="s">
        <v>24</v>
      </c>
      <c r="G43">
        <v>29.99</v>
      </c>
      <c r="H43">
        <v>29.99</v>
      </c>
    </row>
    <row r="44" spans="1:8" x14ac:dyDescent="0.45">
      <c r="A44" t="str">
        <f>"Hitech RCD 36485 D-485Hw Karbonite Gear Ball Bearing Servo .15Sec/103oz @7.4V"</f>
        <v>Hitech RCD 36485 D-485Hw Karbonite Gear Ball Bearing Servo .15Sec/103oz @7.4V</v>
      </c>
      <c r="B44" t="str">
        <f t="shared" si="6"/>
        <v>Amazon</v>
      </c>
      <c r="C44" t="str">
        <f t="shared" si="7"/>
        <v>NA</v>
      </c>
      <c r="D44">
        <v>4</v>
      </c>
      <c r="E44" t="str">
        <f t="shared" si="8"/>
        <v>1</v>
      </c>
      <c r="F44" t="str">
        <f>"https://www.amazon.com/Hitec-RCD-D485HW-Carbonite-Voltage/dp/B071YPPQ2V/ref=sr_1_1?dchild=1&amp;keywords=servo+D485HW&amp;qid=1614826305&amp;s=hi&amp;sr=1-1"</f>
        <v>https://www.amazon.com/Hitec-RCD-D485HW-Carbonite-Voltage/dp/B071YPPQ2V/ref=sr_1_1?dchild=1&amp;keywords=servo+D485HW&amp;qid=1614826305&amp;s=hi&amp;sr=1-1</v>
      </c>
      <c r="G44">
        <v>25.49</v>
      </c>
      <c r="H44">
        <v>101.96</v>
      </c>
    </row>
    <row r="45" spans="1:8" x14ac:dyDescent="0.45">
      <c r="A45" t="str">
        <f>"ELEGOO UNO R3 2.8 Inches TFT Touch Screen with SD Card Socket w/All Technical Data in CD for Arduino UNO R3"</f>
        <v>ELEGOO UNO R3 2.8 Inches TFT Touch Screen with SD Card Socket w/All Technical Data in CD for Arduino UNO R3</v>
      </c>
      <c r="B45" t="str">
        <f t="shared" si="6"/>
        <v>Amazon</v>
      </c>
      <c r="C45" t="str">
        <f t="shared" si="7"/>
        <v>NA</v>
      </c>
      <c r="D45">
        <v>1</v>
      </c>
      <c r="E45" t="str">
        <f t="shared" si="8"/>
        <v>1</v>
      </c>
      <c r="F45" t="str">
        <f>"https://www.amazon.com/Elegoo-EL-SM-004-Inches-Technical-Arduino/dp/B01EUVJYME/ref=sr_1_17?dchild=1&amp;keywords=lcd+screen+arduino&amp;qid=1614829274&amp;sr=8-17"</f>
        <v>https://www.amazon.com/Elegoo-EL-SM-004-Inches-Technical-Arduino/dp/B01EUVJYME/ref=sr_1_17?dchild=1&amp;keywords=lcd+screen+arduino&amp;qid=1614829274&amp;sr=8-17</v>
      </c>
      <c r="G45">
        <v>16.989999999999998</v>
      </c>
      <c r="H45">
        <v>16.989999999999998</v>
      </c>
    </row>
    <row r="46" spans="1:8" x14ac:dyDescent="0.45">
      <c r="A46" t="str">
        <f>"Green Laser Module Diode Green Laser Beam Light 532nm (5mw Green Dot)"</f>
        <v>Green Laser Module Diode Green Laser Beam Light 532nm (5mw Green Dot)</v>
      </c>
      <c r="B46" t="str">
        <f t="shared" si="6"/>
        <v>Amazon</v>
      </c>
      <c r="C46" t="str">
        <f t="shared" si="7"/>
        <v>NA</v>
      </c>
      <c r="D46">
        <v>3</v>
      </c>
      <c r="E46" t="str">
        <f t="shared" si="8"/>
        <v>1</v>
      </c>
      <c r="F46" t="str">
        <f>"https://www.amazon.com/dp/B07L4PZKF4/ref=twister_B07L4QCJ9C?_encoding=UTF8&amp;psc=1"</f>
        <v>https://www.amazon.com/dp/B07L4PZKF4/ref=twister_B07L4QCJ9C?_encoding=UTF8&amp;psc=1</v>
      </c>
      <c r="G46">
        <v>16.98</v>
      </c>
      <c r="H46">
        <v>50.94</v>
      </c>
    </row>
    <row r="47" spans="1:8" x14ac:dyDescent="0.45">
      <c r="A47" t="s">
        <v>25</v>
      </c>
      <c r="B47" t="str">
        <f>"Walmart"</f>
        <v>Walmart</v>
      </c>
      <c r="C47" t="str">
        <f>"552875504"</f>
        <v>552875504</v>
      </c>
      <c r="D47">
        <v>1</v>
      </c>
      <c r="E47" t="str">
        <f t="shared" si="8"/>
        <v>1</v>
      </c>
      <c r="F47" t="str">
        <f>"https://www.walmart.com/ip/Fairfield-Project-Foam-Multi-Purpose-Foam-24-x-72-x-1-1-Each/41386701"</f>
        <v>https://www.walmart.com/ip/Fairfield-Project-Foam-Multi-Purpose-Foam-24-x-72-x-1-1-Each/41386701</v>
      </c>
      <c r="G47">
        <v>15.97</v>
      </c>
      <c r="H47">
        <v>15.97</v>
      </c>
    </row>
    <row r="48" spans="1:8" x14ac:dyDescent="0.45">
      <c r="A48" t="str">
        <f>"SainSmart USB Host Android ADK Shield 2.0 For Arduino Uno Mega R3 Mega 2560 Duemilanove Nano Robot"</f>
        <v>SainSmart USB Host Android ADK Shield 2.0 For Arduino Uno Mega R3 Mega 2560 Duemilanove Nano Robot</v>
      </c>
      <c r="B48" t="str">
        <f>"SainSmart"</f>
        <v>SainSmart</v>
      </c>
      <c r="C48" t="str">
        <f>"101-50-131 "</f>
        <v>101-50-131 </v>
      </c>
      <c r="D48">
        <v>2</v>
      </c>
      <c r="E48" t="str">
        <f t="shared" si="8"/>
        <v>1</v>
      </c>
      <c r="F48" t="str">
        <f>"https://www.sainsmart.com/products/sainsmart-usb-host-android-adk-shield-2-0-for-arduino-uno-mega-r3-mega2560-duemilanove-nano-robot?currency=USD&amp;gclid=EAIaIQobChMIobuU3sq37AIVi4bACh2sXAzFEAQYASABEgI1j_D_BwE&amp;variant=45100204116"</f>
        <v>https://www.sainsmart.com/products/sainsmart-usb-host-android-adk-shield-2-0-for-arduino-uno-mega-r3-mega2560-duemilanove-nano-robot?currency=USD&amp;gclid=EAIaIQobChMIobuU3sq37AIVi4bACh2sXAzFEAQYASABEgI1j_D_BwE&amp;variant=45100204116</v>
      </c>
      <c r="G48">
        <v>17.989999999999998</v>
      </c>
      <c r="H48">
        <v>35.979999999999997</v>
      </c>
    </row>
    <row r="49" spans="1:8" x14ac:dyDescent="0.45">
      <c r="A49" t="str">
        <f>"Duck Brand 12 in. x 150 ft. Clear Original Bubble Wrap Cushioning"</f>
        <v>Duck Brand 12 in. x 150 ft. Clear Original Bubble Wrap Cushioning</v>
      </c>
      <c r="B49" t="str">
        <f>"Walmart"</f>
        <v>Walmart</v>
      </c>
      <c r="C49" t="str">
        <f>"286677"</f>
        <v>286677</v>
      </c>
      <c r="D49">
        <v>1</v>
      </c>
      <c r="E49" t="str">
        <f t="shared" si="8"/>
        <v>1</v>
      </c>
      <c r="F49" t="str">
        <f>"https://www.walmart.com/ip/Duck-Brand-24-inches-x-35-feet-Clear-Original-Bubble-Wrap/50314466"</f>
        <v>https://www.walmart.com/ip/Duck-Brand-24-inches-x-35-feet-Clear-Original-Bubble-Wrap/50314466</v>
      </c>
      <c r="G49">
        <v>16.88</v>
      </c>
      <c r="H49">
        <v>16.88</v>
      </c>
    </row>
    <row r="50" spans="1:8" x14ac:dyDescent="0.45">
      <c r="A50" t="s">
        <v>26</v>
      </c>
      <c r="B50" t="str">
        <f>"Amazon"</f>
        <v>Amazon</v>
      </c>
      <c r="C50" t="str">
        <f>"NA"</f>
        <v>NA</v>
      </c>
      <c r="D50">
        <v>1</v>
      </c>
      <c r="E50" t="str">
        <f>"1200"</f>
        <v>1200</v>
      </c>
      <c r="F50" t="str">
        <f>"https://www.amazon.com/Washers-1200PCS-Sutemribor-Assortment-Wrenches/dp/B07H4MG7TC/ref=sr_1_3?crid=Q8ET03WT2ONW&amp;dchild=1&amp;keywords=metric+screw+assortment&amp;qid=1614471335&amp;sprefix=metric+screw%25252Caps%25252C311&amp;sr=8-3"</f>
        <v>https://www.amazon.com/Washers-1200PCS-Sutemribor-Assortment-Wrenches/dp/B07H4MG7TC/ref=sr_1_3?crid=Q8ET03WT2ONW&amp;dchild=1&amp;keywords=metric+screw+assortment&amp;qid=1614471335&amp;sprefix=metric+screw%25252Caps%25252C311&amp;sr=8-3</v>
      </c>
      <c r="G50">
        <v>26.99</v>
      </c>
      <c r="H50">
        <v>26.99</v>
      </c>
    </row>
    <row r="51" spans="1:8" x14ac:dyDescent="0.45">
      <c r="A51" t="s">
        <v>27</v>
      </c>
      <c r="B51" t="str">
        <f>"McMaster-Carr"</f>
        <v>McMaster-Carr</v>
      </c>
      <c r="C51" t="str">
        <f>"5997T81"</f>
        <v>5997T81</v>
      </c>
      <c r="D51">
        <v>1</v>
      </c>
      <c r="E51" t="str">
        <f>"1"</f>
        <v>1</v>
      </c>
      <c r="F51" t="str">
        <f>"https://www.mcmaster.com/5997T81/"</f>
        <v>https://www.mcmaster.com/5997T81/</v>
      </c>
      <c r="G51">
        <v>6.92</v>
      </c>
      <c r="H51">
        <v>6.92</v>
      </c>
    </row>
    <row r="52" spans="1:8" x14ac:dyDescent="0.45">
      <c r="A52" t="str">
        <f>"HiLetgo 3pcs GY-521 MPU-6050 MPU6050 3 Axis Accelerometer Gyroscope Module 6 DOF 6-axis Accelerometer Gyroscope Sensor Module 16 Bit AD Converter Data Output IIC I2C for Arduino"</f>
        <v>HiLetgo 3pcs GY-521 MPU-6050 MPU6050 3 Axis Accelerometer Gyroscope Module 6 DOF 6-axis Accelerometer Gyroscope Sensor Module 16 Bit AD Converter Data Output IIC I2C for Arduino</v>
      </c>
      <c r="B52" t="str">
        <f>"Amazon"</f>
        <v>Amazon</v>
      </c>
      <c r="C52" t="str">
        <f>"NA"</f>
        <v>NA</v>
      </c>
      <c r="D52">
        <v>1</v>
      </c>
      <c r="E52" t="str">
        <f>"3"</f>
        <v>3</v>
      </c>
      <c r="F52" t="str">
        <f>"https://www.amazon.com/HiLetgo-MPU-6050-Accelerometer-Gyroscope-Converter/dp/B00LP25V1A?th=1"</f>
        <v>https://www.amazon.com/HiLetgo-MPU-6050-Accelerometer-Gyroscope-Converter/dp/B00LP25V1A?th=1</v>
      </c>
      <c r="G52">
        <v>8.99</v>
      </c>
      <c r="H52">
        <v>8.99</v>
      </c>
    </row>
    <row r="53" spans="1:8" x14ac:dyDescent="0.45">
      <c r="A53" t="str">
        <f>"Xbox One Controller"</f>
        <v>Xbox One Controller</v>
      </c>
      <c r="B53" t="str">
        <f>"Walmart"</f>
        <v>Walmart</v>
      </c>
      <c r="C53" t="str">
        <f>"NA"</f>
        <v>NA</v>
      </c>
      <c r="D53">
        <v>1</v>
      </c>
      <c r="E53" t="str">
        <f t="shared" ref="E53:E62" si="9">"1"</f>
        <v>1</v>
      </c>
      <c r="F53" t="s">
        <v>28</v>
      </c>
      <c r="G53">
        <v>59.99</v>
      </c>
      <c r="H53">
        <v>59.99</v>
      </c>
    </row>
    <row r="54" spans="1:8" x14ac:dyDescent="0.45">
      <c r="A54" t="str">
        <f>"HS-422 Servo-Clockwise (stock)-Stock Rotation"</f>
        <v>HS-422 Servo-Clockwise (stock)-Stock Rotation</v>
      </c>
      <c r="B54" t="str">
        <f>"Servocity"</f>
        <v>Servocity</v>
      </c>
      <c r="C54" t="str">
        <f>"HS-422"</f>
        <v>HS-422</v>
      </c>
      <c r="D54">
        <v>4</v>
      </c>
      <c r="E54" t="str">
        <f t="shared" si="9"/>
        <v>1</v>
      </c>
      <c r="F54" t="str">
        <f>"https://www.servocity.com/hs-422-servo/"</f>
        <v>https://www.servocity.com/hs-422-servo/</v>
      </c>
      <c r="G54">
        <v>14.49</v>
      </c>
      <c r="H54">
        <v>57.96</v>
      </c>
    </row>
    <row r="55" spans="1:8" x14ac:dyDescent="0.45">
      <c r="A55" t="str">
        <f>"Arduino Mega"</f>
        <v>Arduino Mega</v>
      </c>
      <c r="B55" t="str">
        <f>"Amazon"</f>
        <v>Amazon</v>
      </c>
      <c r="C55" t="str">
        <f>"NA"</f>
        <v>NA</v>
      </c>
      <c r="D55">
        <v>2</v>
      </c>
      <c r="E55" t="str">
        <f t="shared" si="9"/>
        <v>1</v>
      </c>
      <c r="F55" t="s">
        <v>29</v>
      </c>
      <c r="G55">
        <v>16.86</v>
      </c>
      <c r="H55">
        <v>33.72</v>
      </c>
    </row>
    <row r="56" spans="1:8" x14ac:dyDescent="0.45">
      <c r="A56" t="str">
        <f>"HS-422 Servo-Clockwise (stock)-Stock Rotation"</f>
        <v>HS-422 Servo-Clockwise (stock)-Stock Rotation</v>
      </c>
      <c r="B56" t="str">
        <f>"Servocity"</f>
        <v>Servocity</v>
      </c>
      <c r="C56" t="str">
        <f>"HS-422"</f>
        <v>HS-422</v>
      </c>
      <c r="D56">
        <v>4</v>
      </c>
      <c r="E56" t="str">
        <f t="shared" si="9"/>
        <v>1</v>
      </c>
      <c r="F56" t="str">
        <f>"https://www.servocity.com/hs-422-servo/"</f>
        <v>https://www.servocity.com/hs-422-servo/</v>
      </c>
      <c r="G56">
        <v>14.49</v>
      </c>
      <c r="H56">
        <v>57.96</v>
      </c>
    </row>
    <row r="57" spans="1:8" x14ac:dyDescent="0.45">
      <c r="A57" t="str">
        <f>"ACR CAST RED 2423 PM .118 x 48 x 96"</f>
        <v>ACR CAST RED 2423 PM .118 x 48 x 96</v>
      </c>
      <c r="B57" t="str">
        <f>"Laird Plastics"</f>
        <v>Laird Plastics</v>
      </c>
      <c r="C57" t="str">
        <f>"ACR 2423"</f>
        <v>ACR 2423</v>
      </c>
      <c r="D57">
        <v>1</v>
      </c>
      <c r="E57" t="str">
        <f t="shared" si="9"/>
        <v>1</v>
      </c>
      <c r="F57" t="str">
        <f>""</f>
        <v/>
      </c>
      <c r="G57">
        <v>147.94</v>
      </c>
      <c r="H57">
        <v>147.94</v>
      </c>
    </row>
    <row r="58" spans="1:8" x14ac:dyDescent="0.45">
      <c r="A58" t="s">
        <v>30</v>
      </c>
      <c r="B58" t="str">
        <f>"Amazon"</f>
        <v>Amazon</v>
      </c>
      <c r="C58" t="str">
        <f>"NA"</f>
        <v>NA</v>
      </c>
      <c r="D58">
        <v>1</v>
      </c>
      <c r="E58" t="str">
        <f t="shared" si="9"/>
        <v>1</v>
      </c>
      <c r="F58" t="str">
        <f>"https://www.amazon.com/Anker-Extended-MacBook-Surface-Notebook/dp/B07L32B9C2/ref=sr_1_3?dchild=1&amp;keywords=usb+hub&amp;qid=1613881689&amp;sr=8-3"</f>
        <v>https://www.amazon.com/Anker-Extended-MacBook-Surface-Notebook/dp/B07L32B9C2/ref=sr_1_3?dchild=1&amp;keywords=usb+hub&amp;qid=1613881689&amp;sr=8-3</v>
      </c>
      <c r="G58">
        <v>12.99</v>
      </c>
      <c r="H58">
        <v>12.99</v>
      </c>
    </row>
    <row r="59" spans="1:8" x14ac:dyDescent="0.45">
      <c r="A59" t="str">
        <f>"6ft USB 3.0 A Male to A Male Cable Cord Lead Black Blue"</f>
        <v>6ft USB 3.0 A Male to A Male Cable Cord Lead Black Blue</v>
      </c>
      <c r="B59" t="str">
        <f>"Amazon"</f>
        <v>Amazon</v>
      </c>
      <c r="C59" t="str">
        <f>"NA"</f>
        <v>NA</v>
      </c>
      <c r="D59">
        <v>1</v>
      </c>
      <c r="E59" t="str">
        <f t="shared" si="9"/>
        <v>1</v>
      </c>
      <c r="F59" t="str">
        <f>""</f>
        <v/>
      </c>
      <c r="G59">
        <v>7.42</v>
      </c>
      <c r="H59">
        <v>7.42</v>
      </c>
    </row>
    <row r="60" spans="1:8" x14ac:dyDescent="0.45">
      <c r="A60" t="str">
        <f>"Microsoft Xbox Wireless Controller + Wireless Adapter for Windows 10 - Xbox"</f>
        <v>Microsoft Xbox Wireless Controller + Wireless Adapter for Windows 10 - Xbox</v>
      </c>
      <c r="B60" t="str">
        <f>"Microsoft"</f>
        <v>Microsoft</v>
      </c>
      <c r="C60" t="str">
        <f>"NA"</f>
        <v>NA</v>
      </c>
      <c r="D60">
        <v>1</v>
      </c>
      <c r="E60" t="str">
        <f t="shared" si="9"/>
        <v>1</v>
      </c>
      <c r="F60" t="str">
        <f>""</f>
        <v/>
      </c>
      <c r="G60">
        <v>74.989999999999995</v>
      </c>
      <c r="H60">
        <v>74.989999999999995</v>
      </c>
    </row>
    <row r="61" spans="1:8" x14ac:dyDescent="0.45">
      <c r="A61" t="s">
        <v>31</v>
      </c>
      <c r="B61" t="str">
        <f>"Walmart"</f>
        <v>Walmart</v>
      </c>
      <c r="C61" t="str">
        <f>"NA"</f>
        <v>NA</v>
      </c>
      <c r="D61">
        <v>1</v>
      </c>
      <c r="E61" t="str">
        <f t="shared" si="9"/>
        <v>1</v>
      </c>
      <c r="F61" t="str">
        <f>"https://www.walmart.com/ip/10ft-Charger-Cable-PS5-DualSense-Xbox-Series-X-S-Controller-YUANHOT-Nylon-Braided-USB-Type-C-Fast-Charging-Cord-LED-PlayStation-5-X-Switch-Pro-Contro/566215705"</f>
        <v>https://www.walmart.com/ip/10ft-Charger-Cable-PS5-DualSense-Xbox-Series-X-S-Controller-YUANHOT-Nylon-Braided-USB-Type-C-Fast-Charging-Cord-LED-PlayStation-5-X-Switch-Pro-Contro/566215705</v>
      </c>
      <c r="G61">
        <v>13.99</v>
      </c>
      <c r="H61">
        <v>13.99</v>
      </c>
    </row>
    <row r="62" spans="1:8" x14ac:dyDescent="0.45">
      <c r="A62" t="str">
        <f>"Xbox Wireless Controller – Robot White"</f>
        <v>Xbox Wireless Controller – Robot White</v>
      </c>
      <c r="B62" t="str">
        <f>"Walmart"</f>
        <v>Walmart</v>
      </c>
      <c r="C62" t="str">
        <f>"NA"</f>
        <v>NA</v>
      </c>
      <c r="D62">
        <v>1</v>
      </c>
      <c r="E62" t="str">
        <f t="shared" si="9"/>
        <v>1</v>
      </c>
      <c r="F62" t="str">
        <f>"https://www.walmart.com/ip/Xbox-Wireless-Controller-Robot-White/897028435"</f>
        <v>https://www.walmart.com/ip/Xbox-Wireless-Controller-Robot-White/897028435</v>
      </c>
      <c r="G62">
        <v>49.99</v>
      </c>
      <c r="H62">
        <v>49.99</v>
      </c>
    </row>
    <row r="63" spans="1:8" x14ac:dyDescent="0.45">
      <c r="A63" t="str">
        <f>"Electop 2 Pack USB 2.0 A Female to USB B Print Male Adapter Converte"</f>
        <v>Electop 2 Pack USB 2.0 A Female to USB B Print Male Adapter Converte</v>
      </c>
      <c r="B63" t="str">
        <f>"Amazon"</f>
        <v>Amazon</v>
      </c>
      <c r="C63" t="str">
        <f>"5320743"</f>
        <v>5320743</v>
      </c>
      <c r="D63">
        <v>1</v>
      </c>
      <c r="E63" t="str">
        <f>"2"</f>
        <v>2</v>
      </c>
      <c r="F63" t="str">
        <f>"https://www.amazon.com/Electop-Female-Print-Adapter-Converter/dp/B014RESWU4/ref=sr_1_3?dchild=1&amp;keywords=USB+a+to+USB+b+adapter&amp;qid=1613601674&amp;sr=8-3"</f>
        <v>https://www.amazon.com/Electop-Female-Print-Adapter-Converter/dp/B014RESWU4/ref=sr_1_3?dchild=1&amp;keywords=USB+a+to+USB+b+adapter&amp;qid=1613601674&amp;sr=8-3</v>
      </c>
      <c r="G63">
        <v>8.69</v>
      </c>
      <c r="H63">
        <v>8.69</v>
      </c>
    </row>
    <row r="64" spans="1:8" x14ac:dyDescent="0.45">
      <c r="A64" t="str">
        <f>"Thick Blank Male The Phantom Mask Costume White Face Mask Paintable"</f>
        <v>Thick Blank Male The Phantom Mask Costume White Face Mask Paintable</v>
      </c>
      <c r="B64" t="str">
        <f>"Walmart"</f>
        <v>Walmart</v>
      </c>
      <c r="C64" t="str">
        <f>"95430"</f>
        <v>95430</v>
      </c>
      <c r="D64">
        <v>1</v>
      </c>
      <c r="E64" t="str">
        <f>"6"</f>
        <v>6</v>
      </c>
      <c r="F64" t="str">
        <f>"https://www.walmart.com/ip/Thick-Blank-Male-The-Phantom-Mask-Costume-White-Face-Mask-Paintable/956702597?selected=true"</f>
        <v>https://www.walmart.com/ip/Thick-Blank-Male-The-Phantom-Mask-Costume-White-Face-Mask-Paintable/956702597?selected=true</v>
      </c>
      <c r="G64">
        <v>17.82</v>
      </c>
      <c r="H64">
        <v>17.82</v>
      </c>
    </row>
    <row r="65" spans="1:8" x14ac:dyDescent="0.45">
      <c r="A65" t="str">
        <f>"25ft - 1/4 inch PET Expandable Braided Sleeving – Black – Alex Tech Braided Cable Sleeve"</f>
        <v>25ft - 1/4 inch PET Expandable Braided Sleeving – Black – Alex Tech Braided Cable Sleeve</v>
      </c>
      <c r="B65" t="str">
        <f>"Amazon"</f>
        <v>Amazon</v>
      </c>
      <c r="C65" t="str">
        <f>"N/A"</f>
        <v>N/A</v>
      </c>
      <c r="D65">
        <v>1</v>
      </c>
      <c r="E65" t="str">
        <f>"25ft"</f>
        <v>25ft</v>
      </c>
      <c r="F65" t="str">
        <f>"https://www.amazon.com/gp/product/B071JH14WZ/ref=ox_sc_act_title_1?psc=1&amp;smid=A2N7NRZ9X3BHHN"</f>
        <v>https://www.amazon.com/gp/product/B071JH14WZ/ref=ox_sc_act_title_1?psc=1&amp;smid=A2N7NRZ9X3BHHN</v>
      </c>
      <c r="G65">
        <v>7.5</v>
      </c>
      <c r="H65">
        <v>7.5</v>
      </c>
    </row>
    <row r="66" spans="1:8" x14ac:dyDescent="0.45">
      <c r="A66" t="str">
        <f>"ACR CAST RED 2423 PM .118 x 48 x 96"</f>
        <v>ACR CAST RED 2423 PM .118 x 48 x 96</v>
      </c>
      <c r="B66" t="str">
        <f>"Laird Plastics"</f>
        <v>Laird Plastics</v>
      </c>
      <c r="C66" t="str">
        <f>"ACR 2423"</f>
        <v>ACR 2423</v>
      </c>
      <c r="D66">
        <v>1</v>
      </c>
      <c r="E66" t="str">
        <f t="shared" ref="E66:E76" si="10">"1"</f>
        <v>1</v>
      </c>
      <c r="F66" t="str">
        <f>""</f>
        <v/>
      </c>
      <c r="G66">
        <v>147.94</v>
      </c>
      <c r="H66">
        <v>147.94</v>
      </c>
    </row>
    <row r="67" spans="1:8" x14ac:dyDescent="0.45">
      <c r="A67" t="str">
        <f>"Kable Kontrol® Nylon Braided Cable Sleeving"</f>
        <v>Kable Kontrol® Nylon Braided Cable Sleeving</v>
      </c>
      <c r="B67" t="str">
        <f>"CTA Cable Ties and More"</f>
        <v>CTA Cable Ties and More</v>
      </c>
      <c r="C67" t="str">
        <f>"BSLNY050"</f>
        <v>BSLNY050</v>
      </c>
      <c r="D67">
        <v>20</v>
      </c>
      <c r="E67" t="str">
        <f t="shared" si="10"/>
        <v>1</v>
      </c>
      <c r="F67" t="str">
        <f>"https://www.cabletiesandmore.com/nylon-braided-sleeving?gclid=CjwKCAjwlbr8BRA0EiwAnt4MTn9Zz30AoYKSWsXxuFzNVDn6uLPKqhYkepNWw-auGGu02W5MX4bzMxoC47sQAvD_BwE&amp;pid=3880"</f>
        <v>https://www.cabletiesandmore.com/nylon-braided-sleeving?gclid=CjwKCAjwlbr8BRA0EiwAnt4MTn9Zz30AoYKSWsXxuFzNVDn6uLPKqhYkepNWw-auGGu02W5MX4bzMxoC47sQAvD_BwE&amp;pid=3880</v>
      </c>
      <c r="G67">
        <v>0.64</v>
      </c>
      <c r="H67">
        <v>12.8</v>
      </c>
    </row>
    <row r="68" spans="1:8" x14ac:dyDescent="0.45">
      <c r="A68" t="str">
        <f>"Black Plastic Drag Chain Cable Carrier 10 x 15mm for CNC Router Mill"</f>
        <v>Black Plastic Drag Chain Cable Carrier 10 x 15mm for CNC Router Mill</v>
      </c>
      <c r="B68" t="str">
        <f>"Amazon"</f>
        <v>Amazon</v>
      </c>
      <c r="C68" t="str">
        <f>"A11110200ux0144"</f>
        <v>A11110200ux0144</v>
      </c>
      <c r="D68">
        <v>1</v>
      </c>
      <c r="E68" t="str">
        <f t="shared" si="10"/>
        <v>1</v>
      </c>
      <c r="F68" t="s">
        <v>32</v>
      </c>
      <c r="G68">
        <v>9.99</v>
      </c>
      <c r="H68">
        <v>9.99</v>
      </c>
    </row>
    <row r="69" spans="1:8" x14ac:dyDescent="0.45">
      <c r="A69" t="str">
        <f>"3Dman 15A 250V Rocker Switch Power Socket Inlet Module Plug 5A Fuse Switch with 18 AWG Wiring 3 Pin IEC320 C14-2pcs"</f>
        <v>3Dman 15A 250V Rocker Switch Power Socket Inlet Module Plug 5A Fuse Switch with 18 AWG Wiring 3 Pin IEC320 C14-2pcs</v>
      </c>
      <c r="B69" t="str">
        <f>"Amazon"</f>
        <v>Amazon</v>
      </c>
      <c r="C69" t="str">
        <f>"B07RQV2NPN"</f>
        <v>B07RQV2NPN</v>
      </c>
      <c r="D69">
        <v>1</v>
      </c>
      <c r="E69" t="str">
        <f t="shared" si="10"/>
        <v>1</v>
      </c>
      <c r="F69" t="str">
        <f>"https://www.amazon.com/3Dman-Rocker-Switch-Socket-C14-2pcs/dp/B07RQV2NPN/ref=pd_sbs_5?pd_rd_i=B07RQV2NPN&amp;pd_rd_r=ef18c3fd-dfff-4897-a11a-c924e5263f84&amp;pd_rd_w=sP43f&amp;pd_rd_wg=W7lG7&amp;pf_rd_p=b65ee94e-1282-43fc-a8b1-8bf931f6dfab&amp;pf_rd_r=YYNVRQ9C0W72P3224DY6"</f>
        <v>https://www.amazon.com/3Dman-Rocker-Switch-Socket-C14-2pcs/dp/B07RQV2NPN/ref=pd_sbs_5?pd_rd_i=B07RQV2NPN&amp;pd_rd_r=ef18c3fd-dfff-4897-a11a-c924e5263f84&amp;pd_rd_w=sP43f&amp;pd_rd_wg=W7lG7&amp;pf_rd_p=b65ee94e-1282-43fc-a8b1-8bf931f6dfab&amp;pf_rd_r=YYNVRQ9C0W72P3224DY6</v>
      </c>
      <c r="G69">
        <v>11.99</v>
      </c>
      <c r="H69">
        <v>11.99</v>
      </c>
    </row>
    <row r="70" spans="1:8" x14ac:dyDescent="0.45">
      <c r="A70" t="s">
        <v>33</v>
      </c>
      <c r="B70" t="str">
        <f>"Amazon"</f>
        <v>Amazon</v>
      </c>
      <c r="C70" t="str">
        <f>"B00009OLLS"</f>
        <v>B00009OLLS</v>
      </c>
      <c r="D70">
        <v>1</v>
      </c>
      <c r="E70" t="str">
        <f t="shared" si="10"/>
        <v>1</v>
      </c>
      <c r="F70" t="s">
        <v>34</v>
      </c>
      <c r="G70">
        <v>6.54</v>
      </c>
      <c r="H70">
        <v>6.54</v>
      </c>
    </row>
    <row r="71" spans="1:8" x14ac:dyDescent="0.45">
      <c r="A71" t="str">
        <f>"Ocular Imaging Eye Model"</f>
        <v>Ocular Imaging Eye Model</v>
      </c>
      <c r="B71" t="str">
        <f>"Ocular Instruments"</f>
        <v>Ocular Instruments</v>
      </c>
      <c r="C71" t="str">
        <f>"OEMI-7"</f>
        <v>OEMI-7</v>
      </c>
      <c r="D71">
        <v>2</v>
      </c>
      <c r="E71" t="str">
        <f t="shared" si="10"/>
        <v>1</v>
      </c>
      <c r="F71" t="str">
        <f>"https://ocularinc.com/products/educational-aides/ocular-imaging-eye-model.html"</f>
        <v>https://ocularinc.com/products/educational-aides/ocular-imaging-eye-model.html</v>
      </c>
      <c r="G71">
        <v>625</v>
      </c>
      <c r="H71">
        <v>1250</v>
      </c>
    </row>
    <row r="72" spans="1:8" x14ac:dyDescent="0.45">
      <c r="A72" t="str">
        <f>"Fashion Cosplay Mask for Halloween Masquerade Party"</f>
        <v>Fashion Cosplay Mask for Halloween Masquerade Party</v>
      </c>
      <c r="B72" t="str">
        <f>"Amazon"</f>
        <v>Amazon</v>
      </c>
      <c r="C72" t="str">
        <f>"B07CKF2R8Z"</f>
        <v>B07CKF2R8Z</v>
      </c>
      <c r="D72">
        <v>5</v>
      </c>
      <c r="E72" t="str">
        <f t="shared" si="10"/>
        <v>1</v>
      </c>
      <c r="F72" t="str">
        <f>"https://www.amazon.com/Jabbawockeez-Hip-hop-Halloween-Cosplay-Costume/dp/B013ULOYU2/ref=sr_1_2?dchild=1&amp;keywords=white+hip+hop+mask&amp;qid=1603223902&amp;sr=8-2"</f>
        <v>https://www.amazon.com/Jabbawockeez-Hip-hop-Halloween-Cosplay-Costume/dp/B013ULOYU2/ref=sr_1_2?dchild=1&amp;keywords=white+hip+hop+mask&amp;qid=1603223902&amp;sr=8-2</v>
      </c>
      <c r="G72">
        <v>8.7899999999999991</v>
      </c>
      <c r="H72">
        <v>43.95</v>
      </c>
    </row>
    <row r="73" spans="1:8" x14ac:dyDescent="0.45">
      <c r="A73" t="str">
        <f>"Screw-on Bench-Mount Flat-Panel Monitor Ball-Grip Positioning Arm"</f>
        <v>Screw-on Bench-Mount Flat-Panel Monitor Ball-Grip Positioning Arm</v>
      </c>
      <c r="B73" t="str">
        <f>"McMaster-Carr"</f>
        <v>McMaster-Carr</v>
      </c>
      <c r="C73" t="str">
        <f>"5031T133"</f>
        <v>5031T133</v>
      </c>
      <c r="D73">
        <v>1</v>
      </c>
      <c r="E73" t="str">
        <f t="shared" si="10"/>
        <v>1</v>
      </c>
      <c r="F73" t="str">
        <f>"https://www.mcmaster.com/5031T133/"</f>
        <v>https://www.mcmaster.com/5031T133/</v>
      </c>
      <c r="G73">
        <v>125.63</v>
      </c>
      <c r="H73">
        <v>125.63</v>
      </c>
    </row>
    <row r="74" spans="1:8" x14ac:dyDescent="0.45">
      <c r="A74" t="s">
        <v>35</v>
      </c>
      <c r="B74" t="str">
        <f>"Amazon"</f>
        <v>Amazon</v>
      </c>
      <c r="C74" t="str">
        <f>"NA"</f>
        <v>NA</v>
      </c>
      <c r="D74">
        <v>1</v>
      </c>
      <c r="E74" t="str">
        <f t="shared" si="10"/>
        <v>1</v>
      </c>
      <c r="F74" t="str">
        <f>"https://www.amazon.com/GE-Outlet-Protector-Extension-14092/dp/B00DOMYL24/ref=sr_1_3?crid=3KBHNMRFIZ61T&amp;dchild=1&amp;keywords=power+strip&amp;qid=1602198734&amp;s=electronics&amp;sprefix=power+s%25252Celectronics%25252C218&amp;sr=1-3"</f>
        <v>https://www.amazon.com/GE-Outlet-Protector-Extension-14092/dp/B00DOMYL24/ref=sr_1_3?crid=3KBHNMRFIZ61T&amp;dchild=1&amp;keywords=power+strip&amp;qid=1602198734&amp;s=electronics&amp;sprefix=power+s%25252Celectronics%25252C218&amp;sr=1-3</v>
      </c>
      <c r="G74">
        <v>18.989999999999998</v>
      </c>
      <c r="H74">
        <v>18.989999999999998</v>
      </c>
    </row>
    <row r="75" spans="1:8" x14ac:dyDescent="0.45">
      <c r="A75" t="str">
        <f>"ALPEC KEYCHAIN RED LASER POINTER 4241"</f>
        <v>ALPEC KEYCHAIN RED LASER POINTER 4241</v>
      </c>
      <c r="B75" t="str">
        <f>"Wiringdepot"</f>
        <v>Wiringdepot</v>
      </c>
      <c r="C75" t="str">
        <f>"NA"</f>
        <v>NA</v>
      </c>
      <c r="D75">
        <v>3</v>
      </c>
      <c r="E75" t="str">
        <f t="shared" si="10"/>
        <v>1</v>
      </c>
      <c r="F75" t="str">
        <f>"https://www.wiringdepot.com/alpec-keychain-red-laser-pointer-4241.aspx"</f>
        <v>https://www.wiringdepot.com/alpec-keychain-red-laser-pointer-4241.aspx</v>
      </c>
      <c r="G75">
        <v>11.95</v>
      </c>
      <c r="H75">
        <v>35.85</v>
      </c>
    </row>
    <row r="76" spans="1:8" x14ac:dyDescent="0.45">
      <c r="A76" t="s">
        <v>36</v>
      </c>
      <c r="B76" t="str">
        <f>"Amazon"</f>
        <v>Amazon</v>
      </c>
      <c r="C76" t="str">
        <f>"B0084LH4ZG"</f>
        <v>B0084LH4ZG</v>
      </c>
      <c r="D76">
        <v>2</v>
      </c>
      <c r="E76" t="str">
        <f t="shared" si="10"/>
        <v>1</v>
      </c>
      <c r="F76" t="str">
        <f>"https://www.amazon.com/NTE-Electronics-25-B500-10-25-B500-Terminal/dp/B0084LH4ZG/ref=sr_1_19?dchild=1&amp;keywords=Terminal+Strip&amp;qid=1604346190&amp;s=industrial&amp;sr=1-19"</f>
        <v>https://www.amazon.com/NTE-Electronics-25-B500-10-25-B500-Terminal/dp/B0084LH4ZG/ref=sr_1_19?dchild=1&amp;keywords=Terminal+Strip&amp;qid=1604346190&amp;s=industrial&amp;sr=1-19</v>
      </c>
      <c r="G76">
        <v>6.38</v>
      </c>
      <c r="H76">
        <v>12.76</v>
      </c>
    </row>
    <row r="77" spans="1:8" x14ac:dyDescent="0.45">
      <c r="A77" t="str">
        <f>"R REIFENG 6 Pack Mechanical Endstop Limit Switch Module Endstop Switch Horizontal Type with 1M Cable for 3D Print Parts Ramps1.4"</f>
        <v>R REIFENG 6 Pack Mechanical Endstop Limit Switch Module Endstop Switch Horizontal Type with 1M Cable for 3D Print Parts Ramps1.4</v>
      </c>
      <c r="B77" t="str">
        <f>"Amazon"</f>
        <v>Amazon</v>
      </c>
      <c r="C77" t="str">
        <f>"B07PCN6T6F"</f>
        <v>B07PCN6T6F</v>
      </c>
      <c r="D77">
        <v>1</v>
      </c>
      <c r="E77" t="str">
        <f>"6"</f>
        <v>6</v>
      </c>
      <c r="F77" t="s">
        <v>37</v>
      </c>
      <c r="G77">
        <v>9.49</v>
      </c>
      <c r="H77">
        <v>9.49</v>
      </c>
    </row>
    <row r="78" spans="1:8" x14ac:dyDescent="0.45">
      <c r="A78" t="s">
        <v>38</v>
      </c>
      <c r="B78" t="str">
        <f>"McMaster-Carr"</f>
        <v>McMaster-Carr</v>
      </c>
      <c r="C78" t="str">
        <f>"91255A537"</f>
        <v>91255A537</v>
      </c>
      <c r="D78">
        <v>4</v>
      </c>
      <c r="E78" t="str">
        <f>"50"</f>
        <v>50</v>
      </c>
      <c r="F78" t="str">
        <f>"https://www.mcmaster.com/91255A537/"</f>
        <v>https://www.mcmaster.com/91255A537/</v>
      </c>
      <c r="G78">
        <v>7.08</v>
      </c>
      <c r="H78">
        <v>28.32</v>
      </c>
    </row>
    <row r="79" spans="1:8" x14ac:dyDescent="0.45">
      <c r="A79" t="s">
        <v>39</v>
      </c>
      <c r="B79" t="str">
        <f>"McMaster-Carr"</f>
        <v>McMaster-Carr</v>
      </c>
      <c r="C79" t="str">
        <f>"47065T236"</f>
        <v>47065T236</v>
      </c>
      <c r="D79">
        <v>42</v>
      </c>
      <c r="E79" t="str">
        <f>"1/EA"</f>
        <v>1/EA</v>
      </c>
      <c r="F79" t="str">
        <f>"https://www.mcmaster.com/47065T236/"</f>
        <v>https://www.mcmaster.com/47065T236/</v>
      </c>
      <c r="G79">
        <v>5.21</v>
      </c>
      <c r="H79">
        <v>218.82</v>
      </c>
    </row>
    <row r="80" spans="1:8" x14ac:dyDescent="0.45">
      <c r="A80" t="s">
        <v>40</v>
      </c>
      <c r="B80" t="str">
        <f>"McMaster-Carr"</f>
        <v>McMaster-Carr</v>
      </c>
      <c r="C80" t="str">
        <f>"47065T905"</f>
        <v>47065T905</v>
      </c>
      <c r="D80">
        <v>5</v>
      </c>
      <c r="E80" t="str">
        <f>"25"</f>
        <v>25</v>
      </c>
      <c r="F80" t="str">
        <f>"https://www.mcmaster.com/47065T905/"</f>
        <v>https://www.mcmaster.com/47065T905/</v>
      </c>
      <c r="G80">
        <v>5.44</v>
      </c>
      <c r="H80">
        <v>27.2</v>
      </c>
    </row>
    <row r="81" spans="1:8" x14ac:dyDescent="0.45">
      <c r="A81" t="s">
        <v>41</v>
      </c>
      <c r="B81" t="str">
        <f>"McMaster-Carr"</f>
        <v>McMaster-Carr</v>
      </c>
      <c r="C81" t="str">
        <f>"47065T101"</f>
        <v>47065T101</v>
      </c>
      <c r="D81">
        <v>3</v>
      </c>
      <c r="E81" t="str">
        <f>"6 ft"</f>
        <v>6 ft</v>
      </c>
      <c r="F81" t="str">
        <f>"https://www.mcmaster.com/47065T101-47065T122/"</f>
        <v>https://www.mcmaster.com/47065T101-47065T122/</v>
      </c>
      <c r="G81">
        <v>17.68</v>
      </c>
      <c r="H81">
        <v>53.04</v>
      </c>
    </row>
    <row r="82" spans="1:8" x14ac:dyDescent="0.45">
      <c r="A82" t="str">
        <f>"Wathai DC Brushless Cooling Fan 80mm 80x25mm 24V Heatsink Cooler Radiator Fans"</f>
        <v>Wathai DC Brushless Cooling Fan 80mm 80x25mm 24V Heatsink Cooler Radiator Fans</v>
      </c>
      <c r="B82" t="str">
        <f>"Amazon"</f>
        <v>Amazon</v>
      </c>
      <c r="C82" t="str">
        <f>"N/A"</f>
        <v>N/A</v>
      </c>
      <c r="D82">
        <v>1</v>
      </c>
      <c r="E82" t="str">
        <f>"1"</f>
        <v>1</v>
      </c>
      <c r="F82" t="str">
        <f>"https://www.amazon.com/Wathai-Brushless-Cooling-Heatsink-Radiator/dp/B07PFP7L4F/ref=sr_1_5?dchild=1&amp;keywords=24V+DC+fan+80mm&amp;qid=1612893933&amp;s=electronics&amp;sr=1-5"</f>
        <v>https://www.amazon.com/Wathai-Brushless-Cooling-Heatsink-Radiator/dp/B07PFP7L4F/ref=sr_1_5?dchild=1&amp;keywords=24V+DC+fan+80mm&amp;qid=1612893933&amp;s=electronics&amp;sr=1-5</v>
      </c>
      <c r="G82">
        <v>8.99</v>
      </c>
      <c r="H82">
        <v>8.99</v>
      </c>
    </row>
    <row r="83" spans="1:8" x14ac:dyDescent="0.45">
      <c r="A83" t="s">
        <v>42</v>
      </c>
      <c r="B83" t="str">
        <f>"McMaster-Carr"</f>
        <v>McMaster-Carr</v>
      </c>
      <c r="C83" t="str">
        <f>"8982K17"</f>
        <v>8982K17</v>
      </c>
      <c r="D83">
        <v>1</v>
      </c>
      <c r="E83" t="str">
        <f>"1"</f>
        <v>1</v>
      </c>
      <c r="F83" t="str">
        <f>"https://www.mcmaster.com/8982K17/"</f>
        <v>https://www.mcmaster.com/8982K17/</v>
      </c>
      <c r="G83">
        <v>25.18</v>
      </c>
      <c r="H83">
        <v>25.18</v>
      </c>
    </row>
    <row r="84" spans="1:8" x14ac:dyDescent="0.45">
      <c r="A84" t="str">
        <f>"400mm linear rail"</f>
        <v>400mm linear rail</v>
      </c>
      <c r="B84" t="str">
        <f t="shared" ref="B84:B95" si="11">"Amazon"</f>
        <v>Amazon</v>
      </c>
      <c r="C84" t="str">
        <f>"NA"</f>
        <v>NA</v>
      </c>
      <c r="D84">
        <v>1</v>
      </c>
      <c r="E84" t="str">
        <f>"1"</f>
        <v>1</v>
      </c>
      <c r="F84" t="str">
        <f>"https://www.amazon.com/Twotrees-Sliding-Guideway-Bearing-Printer/dp/B07SL1HHSS/ref=sr_1_3?dchild=1&amp;keywords=400mm+linear+rail&amp;qid=1612847277&amp;sr=8-3"</f>
        <v>https://www.amazon.com/Twotrees-Sliding-Guideway-Bearing-Printer/dp/B07SL1HHSS/ref=sr_1_3?dchild=1&amp;keywords=400mm+linear+rail&amp;qid=1612847277&amp;sr=8-3</v>
      </c>
      <c r="G84">
        <v>23.99</v>
      </c>
      <c r="H84">
        <v>23.99</v>
      </c>
    </row>
    <row r="85" spans="1:8" x14ac:dyDescent="0.45">
      <c r="A85" t="s">
        <v>43</v>
      </c>
      <c r="B85" t="str">
        <f t="shared" si="11"/>
        <v>Amazon</v>
      </c>
      <c r="C85" t="str">
        <f>"N/A"</f>
        <v>N/A</v>
      </c>
      <c r="D85">
        <v>1</v>
      </c>
      <c r="E85" t="str">
        <f>"1"</f>
        <v>1</v>
      </c>
      <c r="F85" t="s">
        <v>44</v>
      </c>
      <c r="G85">
        <v>15.95</v>
      </c>
      <c r="H85">
        <v>15.95</v>
      </c>
    </row>
    <row r="86" spans="1:8" x14ac:dyDescent="0.45">
      <c r="A86" t="str">
        <f>"WINSINN 80mm Fan 24V Brushless 8025 80x25mm for Cooling PC Computer Case CPU Set-top Box Router Receiver DVR Playstation Xbox - High Speed (Pack of 2Pcs)"</f>
        <v>WINSINN 80mm Fan 24V Brushless 8025 80x25mm for Cooling PC Computer Case CPU Set-top Box Router Receiver DVR Playstation Xbox - High Speed (Pack of 2Pcs)</v>
      </c>
      <c r="B86" t="str">
        <f t="shared" si="11"/>
        <v>Amazon</v>
      </c>
      <c r="C86" t="str">
        <f>"B07H76Z5Y2"</f>
        <v>B07H76Z5Y2</v>
      </c>
      <c r="D86">
        <v>1</v>
      </c>
      <c r="E86" t="str">
        <f>"2"</f>
        <v>2</v>
      </c>
      <c r="F86" t="str">
        <f>"https://www.amazon.com/WINSINN-Brushless-Computer-Receiver-Playstation/dp/B07H76Z5Y2/ref=sr_1_3?crid=2ADWVYVEY6NYK&amp;dchild=1&amp;keywords=24v+fan+80mm&amp;qid=1612847608&amp;sprefix=24v+fan%252Caps%252C252&amp;sr=8-3"</f>
        <v>https://www.amazon.com/WINSINN-Brushless-Computer-Receiver-Playstation/dp/B07H76Z5Y2/ref=sr_1_3?crid=2ADWVYVEY6NYK&amp;dchild=1&amp;keywords=24v+fan+80mm&amp;qid=1612847608&amp;sprefix=24v+fan%252Caps%252C252&amp;sr=8-3</v>
      </c>
      <c r="G86">
        <v>10.98</v>
      </c>
      <c r="H86">
        <v>10.98</v>
      </c>
    </row>
    <row r="87" spans="1:8" x14ac:dyDescent="0.45">
      <c r="A87" t="s">
        <v>45</v>
      </c>
      <c r="B87" t="str">
        <f t="shared" si="11"/>
        <v>Amazon</v>
      </c>
      <c r="C87" t="str">
        <f t="shared" ref="C87:C92" si="12">"N/A"</f>
        <v>N/A</v>
      </c>
      <c r="D87">
        <v>1</v>
      </c>
      <c r="E87" t="str">
        <f>"1"</f>
        <v>1</v>
      </c>
      <c r="F87" t="s">
        <v>46</v>
      </c>
      <c r="G87">
        <v>13.9</v>
      </c>
      <c r="H87">
        <v>13.9</v>
      </c>
    </row>
    <row r="88" spans="1:8" x14ac:dyDescent="0.45">
      <c r="A88" t="s">
        <v>47</v>
      </c>
      <c r="B88" t="str">
        <f t="shared" si="11"/>
        <v>Amazon</v>
      </c>
      <c r="C88" t="str">
        <f t="shared" si="12"/>
        <v>N/A</v>
      </c>
      <c r="D88">
        <v>1</v>
      </c>
      <c r="E88" t="str">
        <f>"50pcs"</f>
        <v>50pcs</v>
      </c>
      <c r="F88" t="str">
        <f>"https://www.amazon.com/dp/B07C3MKM3K/ref=cm_sw_r_cp_apa_fabc_YE63Z5P7K72E6FDPZ5TW"</f>
        <v>https://www.amazon.com/dp/B07C3MKM3K/ref=cm_sw_r_cp_apa_fabc_YE63Z5P7K72E6FDPZ5TW</v>
      </c>
      <c r="G88">
        <v>9.99</v>
      </c>
      <c r="H88">
        <v>9.99</v>
      </c>
    </row>
    <row r="89" spans="1:8" x14ac:dyDescent="0.45">
      <c r="A89" t="str">
        <f>"BNTECHGO 20 Gauge Silicone Wire Kit Red Black White Blue and Green Each 30ft 20 AWG Stranded Wire"</f>
        <v>BNTECHGO 20 Gauge Silicone Wire Kit Red Black White Blue and Green Each 30ft 20 AWG Stranded Wire</v>
      </c>
      <c r="B89" t="str">
        <f t="shared" si="11"/>
        <v>Amazon</v>
      </c>
      <c r="C89" t="str">
        <f t="shared" si="12"/>
        <v>N/A</v>
      </c>
      <c r="D89">
        <v>1</v>
      </c>
      <c r="E89" t="str">
        <f>"30ft x5"</f>
        <v>30ft x5</v>
      </c>
      <c r="F89" t="str">
        <f>"https://www.amazon.com/gp/product/B06Y5L4T86/ref=ox_sc_act_title_1?psc=1&amp;smid=AITZO53LNBA1K"</f>
        <v>https://www.amazon.com/gp/product/B06Y5L4T86/ref=ox_sc_act_title_1?psc=1&amp;smid=AITZO53LNBA1K</v>
      </c>
      <c r="G89">
        <v>14.98</v>
      </c>
      <c r="H89">
        <v>14.98</v>
      </c>
    </row>
    <row r="90" spans="1:8" x14ac:dyDescent="0.45">
      <c r="A90" t="s">
        <v>48</v>
      </c>
      <c r="B90" t="str">
        <f t="shared" si="11"/>
        <v>Amazon</v>
      </c>
      <c r="C90" t="str">
        <f t="shared" si="12"/>
        <v>N/A</v>
      </c>
      <c r="D90">
        <v>1</v>
      </c>
      <c r="E90" t="str">
        <f>"20 Pack"</f>
        <v>20 Pack</v>
      </c>
      <c r="F90" t="str">
        <f>"https://www.amazon.com/gp/product/B07PN8XSMC/ref=ox_sc_act_title_2?psc=1&amp;smid=A39QRGD6IK86BO"</f>
        <v>https://www.amazon.com/gp/product/B07PN8XSMC/ref=ox_sc_act_title_2?psc=1&amp;smid=A39QRGD6IK86BO</v>
      </c>
      <c r="G90">
        <v>8.99</v>
      </c>
      <c r="H90">
        <v>8.99</v>
      </c>
    </row>
    <row r="91" spans="1:8" x14ac:dyDescent="0.45">
      <c r="A91" t="str">
        <f>"TUOFENG 4 Colors Lights Line 40 ft Spools RGB Extension Cable Line 4 pin 20 AWG Electrical Wire for Single LED Strip Light"</f>
        <v>TUOFENG 4 Colors Lights Line 40 ft Spools RGB Extension Cable Line 4 pin 20 AWG Electrical Wire for Single LED Strip Light</v>
      </c>
      <c r="B91" t="str">
        <f t="shared" si="11"/>
        <v>Amazon</v>
      </c>
      <c r="C91" t="str">
        <f t="shared" si="12"/>
        <v>N/A</v>
      </c>
      <c r="D91">
        <v>1</v>
      </c>
      <c r="E91" t="str">
        <f>"40ft"</f>
        <v>40ft</v>
      </c>
      <c r="F91" t="str">
        <f>"https://www.amazon.com/gp/product/B0793MSGYZ/ref=ox_sc_act_title_3?psc=1&amp;smid=A1P2Y1BEUUWGO2"</f>
        <v>https://www.amazon.com/gp/product/B0793MSGYZ/ref=ox_sc_act_title_3?psc=1&amp;smid=A1P2Y1BEUUWGO2</v>
      </c>
      <c r="G91">
        <v>14.99</v>
      </c>
      <c r="H91">
        <v>14.99</v>
      </c>
    </row>
    <row r="92" spans="1:8" x14ac:dyDescent="0.45">
      <c r="A92" t="str">
        <f>"Striveday 22 AWG 3 conductor wire Power Cable Audio Cable Signal Line (Red &amp; Black &amp; yellow) 33ft UL certification"</f>
        <v>Striveday 22 AWG 3 conductor wire Power Cable Audio Cable Signal Line (Red &amp; Black &amp; yellow) 33ft UL certification</v>
      </c>
      <c r="B92" t="str">
        <f t="shared" si="11"/>
        <v>Amazon</v>
      </c>
      <c r="C92" t="str">
        <f t="shared" si="12"/>
        <v>N/A</v>
      </c>
      <c r="D92">
        <v>1</v>
      </c>
      <c r="E92" t="str">
        <f>"33ft"</f>
        <v>33ft</v>
      </c>
      <c r="F92" t="str">
        <f>"https://www.amazon.com/gp/product/B07Y34GL7K/ref=ox_sc_act_title_4?psc=1&amp;smid=ANPVYBWUHNHQ2"</f>
        <v>https://www.amazon.com/gp/product/B07Y34GL7K/ref=ox_sc_act_title_4?psc=1&amp;smid=ANPVYBWUHNHQ2</v>
      </c>
      <c r="G92">
        <v>14.99</v>
      </c>
      <c r="H92">
        <v>14.99</v>
      </c>
    </row>
    <row r="93" spans="1:8" x14ac:dyDescent="0.45">
      <c r="A93" t="str">
        <f>"Qunqi 400 tie Point Experiment Mini Breadboard 5.5×8.2×0.85cm"</f>
        <v>Qunqi 400 tie Point Experiment Mini Breadboard 5.5×8.2×0.85cm</v>
      </c>
      <c r="B93" t="str">
        <f t="shared" si="11"/>
        <v>Amazon</v>
      </c>
      <c r="C93" t="str">
        <f>"MK-003"</f>
        <v>MK-003</v>
      </c>
      <c r="D93">
        <v>1</v>
      </c>
      <c r="E93" t="str">
        <f>"1"</f>
        <v>1</v>
      </c>
      <c r="F93" t="str">
        <f>"https://www.amazon.com/Qunqi-point-Experiment-Breadboard-5-5%25C3%25978-2%25C3%25970-85cm/dp/B0135IQ0ZC/ref=sr_1_18?dchild=1&amp;keywords=mini+breadboard&amp;qid=1612847373&amp;sr=8-18"</f>
        <v>https://www.amazon.com/Qunqi-point-Experiment-Breadboard-5-5%25C3%25978-2%25C3%25970-85cm/dp/B0135IQ0ZC/ref=sr_1_18?dchild=1&amp;keywords=mini+breadboard&amp;qid=1612847373&amp;sr=8-18</v>
      </c>
      <c r="G93">
        <v>4.99</v>
      </c>
      <c r="H93">
        <v>4.99</v>
      </c>
    </row>
    <row r="94" spans="1:8" x14ac:dyDescent="0.45">
      <c r="A94" t="str">
        <f>"LM YN 1-Channel Relay Module High Low Level Trigger Optocoupler Isolation With Indicator light for Arduino (5V)"</f>
        <v>LM YN 1-Channel Relay Module High Low Level Trigger Optocoupler Isolation With Indicator light for Arduino (5V)</v>
      </c>
      <c r="B94" t="str">
        <f t="shared" si="11"/>
        <v>Amazon</v>
      </c>
      <c r="C94" t="str">
        <f>"B077PS7767"</f>
        <v>B077PS7767</v>
      </c>
      <c r="D94">
        <v>1</v>
      </c>
      <c r="E94" t="str">
        <f>"1"</f>
        <v>1</v>
      </c>
      <c r="F94" t="s">
        <v>49</v>
      </c>
      <c r="G94">
        <v>5.99</v>
      </c>
      <c r="H94">
        <v>5.99</v>
      </c>
    </row>
    <row r="95" spans="1:8" x14ac:dyDescent="0.45">
      <c r="A95" t="s">
        <v>50</v>
      </c>
      <c r="B95" t="str">
        <f t="shared" si="11"/>
        <v>Amazon</v>
      </c>
      <c r="C95" t="str">
        <f>"ISP-KGDY-24V-400W"</f>
        <v>ISP-KGDY-24V-400W</v>
      </c>
      <c r="D95">
        <v>1</v>
      </c>
      <c r="E95" t="str">
        <f>"1"</f>
        <v>1</v>
      </c>
      <c r="F95" t="s">
        <v>51</v>
      </c>
      <c r="G95">
        <v>25.99</v>
      </c>
      <c r="H95">
        <v>25.99</v>
      </c>
    </row>
    <row r="96" spans="1:8" x14ac:dyDescent="0.45">
      <c r="A96" t="s">
        <v>39</v>
      </c>
      <c r="B96" t="str">
        <f>"McMaster-Carr"</f>
        <v>McMaster-Carr</v>
      </c>
      <c r="C96" t="str">
        <f>"47065T236"</f>
        <v>47065T236</v>
      </c>
      <c r="D96">
        <v>20</v>
      </c>
      <c r="E96" t="str">
        <f>""</f>
        <v/>
      </c>
      <c r="F96" t="str">
        <f>"https://www.mcmaster.com/47065T236/"</f>
        <v>https://www.mcmaster.com/47065T236/</v>
      </c>
      <c r="G96">
        <v>5.21</v>
      </c>
      <c r="H96">
        <v>104.2</v>
      </c>
    </row>
    <row r="97" spans="1:8" x14ac:dyDescent="0.45">
      <c r="A97" t="s">
        <v>52</v>
      </c>
      <c r="B97" t="str">
        <f>"McMaster-Carr"</f>
        <v>McMaster-Carr</v>
      </c>
      <c r="C97" t="str">
        <f>"3136N148"</f>
        <v>3136N148</v>
      </c>
      <c r="D97">
        <v>4</v>
      </c>
      <c r="E97" t="str">
        <f>"1"</f>
        <v>1</v>
      </c>
      <c r="F97" t="str">
        <f>"https://www.mcmaster.com/3136N148/"</f>
        <v>https://www.mcmaster.com/3136N148/</v>
      </c>
      <c r="G97">
        <v>13.83</v>
      </c>
      <c r="H97">
        <v>55.32</v>
      </c>
    </row>
    <row r="98" spans="1:8" x14ac:dyDescent="0.45">
      <c r="A98" t="s">
        <v>40</v>
      </c>
      <c r="B98" t="str">
        <f>"McMaster-Carr"</f>
        <v>McMaster-Carr</v>
      </c>
      <c r="C98" t="str">
        <f>"47065T905"</f>
        <v>47065T905</v>
      </c>
      <c r="D98">
        <v>2</v>
      </c>
      <c r="E98" t="str">
        <f>"25"</f>
        <v>25</v>
      </c>
      <c r="F98" t="str">
        <f>"https://www.mcmaster.com/47065T905/"</f>
        <v>https://www.mcmaster.com/47065T905/</v>
      </c>
      <c r="G98">
        <v>5.44</v>
      </c>
      <c r="H98">
        <v>10.88</v>
      </c>
    </row>
    <row r="99" spans="1:8" x14ac:dyDescent="0.45">
      <c r="A99" t="str">
        <f>"400mm Travel Length Linear Stage Actuator DIY CNC Router Parts X Y Z Linear Rail"</f>
        <v>400mm Travel Length Linear Stage Actuator DIY CNC Router Parts X Y Z Linear Rail</v>
      </c>
      <c r="B99" t="str">
        <f>"Amazon"</f>
        <v>Amazon</v>
      </c>
      <c r="C99" t="str">
        <f>"CBX1605-400A"</f>
        <v>CBX1605-400A</v>
      </c>
      <c r="D99">
        <v>2</v>
      </c>
      <c r="E99" t="str">
        <f>""</f>
        <v/>
      </c>
      <c r="F99" t="s">
        <v>53</v>
      </c>
      <c r="G99">
        <v>109.8</v>
      </c>
      <c r="H99">
        <v>219.6</v>
      </c>
    </row>
    <row r="100" spans="1:8" x14ac:dyDescent="0.45">
      <c r="A100" t="str">
        <f>"300mm Travel Length Linear Rail Guide Ballscrew Sfu1605 DIY CNC Router Parts X Y Z Linear Stage Actuator with NEMA17 Stepper Motor"</f>
        <v>300mm Travel Length Linear Rail Guide Ballscrew Sfu1605 DIY CNC Router Parts X Y Z Linear Stage Actuator with NEMA17 Stepper Motor</v>
      </c>
      <c r="B100" t="str">
        <f>"Amazon"</f>
        <v>Amazon</v>
      </c>
      <c r="C100" t="str">
        <f>"CBX1605-300A"</f>
        <v>CBX1605-300A</v>
      </c>
      <c r="D100">
        <v>1</v>
      </c>
      <c r="E100" t="str">
        <f>""</f>
        <v/>
      </c>
      <c r="F100" t="s">
        <v>54</v>
      </c>
      <c r="G100">
        <v>107</v>
      </c>
      <c r="H100">
        <v>107</v>
      </c>
    </row>
    <row r="101" spans="1:8" x14ac:dyDescent="0.45">
      <c r="A101" t="s">
        <v>41</v>
      </c>
      <c r="B101" t="str">
        <f>"McMaster-Carr"</f>
        <v>McMaster-Carr</v>
      </c>
      <c r="C101" t="str">
        <f>"47065T101"</f>
        <v>47065T101</v>
      </c>
      <c r="D101">
        <v>5</v>
      </c>
      <c r="E101" t="str">
        <f>"6 ft"</f>
        <v>6 ft</v>
      </c>
      <c r="F101" t="str">
        <f>"https://www.mcmaster.com/47065T101-47065T122/"</f>
        <v>https://www.mcmaster.com/47065T101-47065T122/</v>
      </c>
      <c r="G101">
        <v>17.68</v>
      </c>
      <c r="H101">
        <v>88.4</v>
      </c>
    </row>
    <row r="102" spans="1:8" x14ac:dyDescent="0.45">
      <c r="A102" t="str">
        <f>"TB6600 Stepper Driver"</f>
        <v>TB6600 Stepper Driver</v>
      </c>
      <c r="B102" t="str">
        <f>"Amazon"</f>
        <v>Amazon</v>
      </c>
      <c r="C102" t="str">
        <f>"TB6600"</f>
        <v>TB6600</v>
      </c>
      <c r="D102">
        <v>3</v>
      </c>
      <c r="E102" t="str">
        <f>"1"</f>
        <v>1</v>
      </c>
      <c r="F102" t="s">
        <v>55</v>
      </c>
      <c r="G102">
        <v>11.99</v>
      </c>
      <c r="H102">
        <v>35.97</v>
      </c>
    </row>
    <row r="103" spans="1:8" x14ac:dyDescent="0.45">
      <c r="A103" t="str">
        <f>"SainSmart USB Host Android ADK Shield 2.0 For Arduino Uno Mega R3 Mega 2560 Duemilanove Nano Robot"</f>
        <v>SainSmart USB Host Android ADK Shield 2.0 For Arduino Uno Mega R3 Mega 2560 Duemilanove Nano Robot</v>
      </c>
      <c r="B103" t="str">
        <f>"SainSmart"</f>
        <v>SainSmart</v>
      </c>
      <c r="C103" t="str">
        <f>"101-50-131 "</f>
        <v>101-50-131 </v>
      </c>
      <c r="D103">
        <v>1</v>
      </c>
      <c r="E103" t="str">
        <f>"1"</f>
        <v>1</v>
      </c>
      <c r="F103" t="str">
        <f>"https://www.sainsmart.com/products/sainsmart-usb-host-android-adk-shield-2-0-for-arduino-uno-mega-r3-mega2560-duemilanove-nano-robot?currency=USD&amp;gclid=EAIaIQobChMIobuU3sq37AIVi4bACh2sXAzFEAQYASABEgI1j_D_BwE&amp;variant=45100204116"</f>
        <v>https://www.sainsmart.com/products/sainsmart-usb-host-android-adk-shield-2-0-for-arduino-uno-mega-r3-mega2560-duemilanove-nano-robot?currency=USD&amp;gclid=EAIaIQobChMIobuU3sq37AIVi4bACh2sXAzFEAQYASABEgI1j_D_BwE&amp;variant=45100204116</v>
      </c>
      <c r="G103">
        <v>17.989999999999998</v>
      </c>
      <c r="H103">
        <v>17.989999999999998</v>
      </c>
    </row>
    <row r="104" spans="1:8" x14ac:dyDescent="0.45">
      <c r="A104" t="str">
        <f>"Usongshine MGN12C Linear Bearing Sliding Block Match"</f>
        <v>Usongshine MGN12C Linear Bearing Sliding Block Match</v>
      </c>
      <c r="B104" t="str">
        <f>"Amazon"</f>
        <v>Amazon</v>
      </c>
      <c r="C104" t="str">
        <f>"NA"</f>
        <v>NA</v>
      </c>
      <c r="D104">
        <v>1</v>
      </c>
      <c r="E104" t="str">
        <f>"1"</f>
        <v>1</v>
      </c>
      <c r="F104" t="s">
        <v>56</v>
      </c>
      <c r="G104">
        <v>25.98</v>
      </c>
      <c r="H104">
        <v>25.98</v>
      </c>
    </row>
    <row r="105" spans="1:8" x14ac:dyDescent="0.45">
      <c r="A105" t="str">
        <f>"UEETEK 4 Pcs 1M Stepper Motor Cables Lead Wire HX2.54 4 pin to 6 pin"</f>
        <v>UEETEK 4 Pcs 1M Stepper Motor Cables Lead Wire HX2.54 4 pin to 6 pin</v>
      </c>
      <c r="B105" t="str">
        <f>"Amazon"</f>
        <v>Amazon</v>
      </c>
      <c r="C105" t="str">
        <f>"B073VKPD1Q"</f>
        <v>B073VKPD1Q</v>
      </c>
      <c r="D105">
        <v>2</v>
      </c>
      <c r="E105" t="str">
        <f>"1"</f>
        <v>1</v>
      </c>
      <c r="F105" t="str">
        <f>"Amazon.com:%2520UEETEK%25204%2520Pcs%25201M%2520Stepper%2520Motor%2520Cables%2520Lead%2520Wire%2520HX2.54%25204%2520pin%2520to%25206%2520pin:%2520Industrial%2520&amp;%2520Scientific"</f>
        <v>Amazon.com:%2520UEETEK%25204%2520Pcs%25201M%2520Stepper%2520Motor%2520Cables%2520Lead%2520Wire%2520HX2.54%25204%2520pin%2520to%25206%2520pin:%2520Industrial%2520&amp;%2520Scientific</v>
      </c>
      <c r="G105">
        <v>10.39</v>
      </c>
      <c r="H105">
        <v>20.78</v>
      </c>
    </row>
    <row r="106" spans="1:8" x14ac:dyDescent="0.45">
      <c r="A106" t="str">
        <f>"6063 Aluminum U Channel"</f>
        <v>6063 Aluminum U Channel</v>
      </c>
      <c r="B106" t="str">
        <f>"Amazon"</f>
        <v>Amazon</v>
      </c>
      <c r="C106" t="str">
        <f>"NA"</f>
        <v>NA</v>
      </c>
      <c r="D106">
        <v>2</v>
      </c>
      <c r="E106" t="str">
        <f>"1"</f>
        <v>1</v>
      </c>
      <c r="F106" t="str">
        <f>"https://www.amazon.com/Aluminum-U-Channel-Unpolished-Extruded-Thickness/dp/B003U6IANA/ref=sr_1_6?dchild=1&amp;keywords=U+Channel+Aluminum&amp;qid=1602205185&amp;s=industrial&amp;sr=1-6"</f>
        <v>https://www.amazon.com/Aluminum-U-Channel-Unpolished-Extruded-Thickness/dp/B003U6IANA/ref=sr_1_6?dchild=1&amp;keywords=U+Channel+Aluminum&amp;qid=1602205185&amp;s=industrial&amp;sr=1-6</v>
      </c>
      <c r="G106">
        <v>22.08</v>
      </c>
      <c r="H106">
        <v>44.16</v>
      </c>
    </row>
    <row r="107" spans="1:8" x14ac:dyDescent="0.45">
      <c r="A107" t="str">
        <f>"USB Connectors USBA-USB B A Adapter Fdthru Black"</f>
        <v>USB Connectors USBA-USB B A Adapter Fdthru Black</v>
      </c>
      <c r="B107" t="str">
        <f>"Mouser Electronics"</f>
        <v>Mouser Electronics</v>
      </c>
      <c r="C107" t="str">
        <f>"NAUSB-W-B"</f>
        <v>NAUSB-W-B</v>
      </c>
      <c r="D107">
        <v>2</v>
      </c>
      <c r="E107" t="str">
        <f>"1/EA"</f>
        <v>1/EA</v>
      </c>
      <c r="F107" t="str">
        <f>"https://www.mouser.com/ProductDetail/Neutrik/NAUSB-W-B?qs=%25252525252525252B86TLfaev28DTdaQ4OEg%25252525252525252BA%252525252525253D%252525252525253D"</f>
        <v>https://www.mouser.com/ProductDetail/Neutrik/NAUSB-W-B?qs=%25252525252525252B86TLfaev28DTdaQ4OEg%25252525252525252BA%252525252525253D%252525252525253D</v>
      </c>
      <c r="G107">
        <v>6.39</v>
      </c>
      <c r="H107">
        <v>12.78</v>
      </c>
    </row>
    <row r="108" spans="1:8" x14ac:dyDescent="0.45">
      <c r="A108" t="str">
        <f>"12pcs Adjustable Pushrod Connector Linkage Stopper+12pcs Steel Z Push Rods+2pcs Hex Wrench"</f>
        <v>12pcs Adjustable Pushrod Connector Linkage Stopper+12pcs Steel Z Push Rods+2pcs Hex Wrench</v>
      </c>
      <c r="B108" t="str">
        <f>"Amazon"</f>
        <v>Amazon</v>
      </c>
      <c r="C108" t="str">
        <f>"NA"</f>
        <v>NA</v>
      </c>
      <c r="D108">
        <v>1</v>
      </c>
      <c r="E108" t="str">
        <f>"12"</f>
        <v>12</v>
      </c>
      <c r="F108" t="s">
        <v>57</v>
      </c>
      <c r="G108">
        <v>10.89</v>
      </c>
      <c r="H108">
        <v>10.89</v>
      </c>
    </row>
    <row r="109" spans="1:8" x14ac:dyDescent="0.45">
      <c r="A109" t="str">
        <f>"HS-422 Servo-Clockwise (stock)-Stock Rotation"</f>
        <v>HS-422 Servo-Clockwise (stock)-Stock Rotation</v>
      </c>
      <c r="B109" t="str">
        <f>"Servocity"</f>
        <v>Servocity</v>
      </c>
      <c r="C109" t="str">
        <f>"HS-422"</f>
        <v>HS-422</v>
      </c>
      <c r="D109">
        <v>4</v>
      </c>
      <c r="E109" t="str">
        <f>"1"</f>
        <v>1</v>
      </c>
      <c r="F109" t="str">
        <f>"https://www.servocity.com/hs-422-servo/"</f>
        <v>https://www.servocity.com/hs-422-servo/</v>
      </c>
      <c r="G109">
        <v>14.49</v>
      </c>
      <c r="H109">
        <v>57.96</v>
      </c>
    </row>
    <row r="110" spans="1:8" x14ac:dyDescent="0.45">
      <c r="A110" t="str">
        <f>"Arduino Mega"</f>
        <v>Arduino Mega</v>
      </c>
      <c r="B110" t="str">
        <f>"Amazon"</f>
        <v>Amazon</v>
      </c>
      <c r="C110" t="str">
        <f>"NA"</f>
        <v>NA</v>
      </c>
      <c r="D110">
        <v>1</v>
      </c>
      <c r="E110" t="str">
        <f>"1"</f>
        <v>1</v>
      </c>
      <c r="F110" t="s">
        <v>58</v>
      </c>
      <c r="G110">
        <v>16.86</v>
      </c>
      <c r="H110">
        <v>16.86</v>
      </c>
    </row>
    <row r="111" spans="1:8" x14ac:dyDescent="0.45">
      <c r="A111" t="str">
        <f>"24V DC Power Supply"</f>
        <v>24V DC Power Supply</v>
      </c>
      <c r="B111" t="str">
        <f>"Amazon"</f>
        <v>Amazon</v>
      </c>
      <c r="C111" t="str">
        <f>"NA"</f>
        <v>NA</v>
      </c>
      <c r="D111">
        <v>1</v>
      </c>
      <c r="E111" t="str">
        <f>"1"</f>
        <v>1</v>
      </c>
      <c r="F111" t="str">
        <f>"https://www.amazon.com/MEAN-WELL-LRS-350-24-Switching-Printer/dp/B07SQLJG5L/ref=sr_1_9?dchild=1&amp;keywords=24vdc+power+supply&amp;qid=1602203678&amp;s=industrial&amp;sr=1-9"</f>
        <v>https://www.amazon.com/MEAN-WELL-LRS-350-24-Switching-Printer/dp/B07SQLJG5L/ref=sr_1_9?dchild=1&amp;keywords=24vdc+power+supply&amp;qid=1602203678&amp;s=industrial&amp;sr=1-9</v>
      </c>
      <c r="G111">
        <v>44</v>
      </c>
      <c r="H111">
        <v>44</v>
      </c>
    </row>
    <row r="112" spans="1:8" x14ac:dyDescent="0.45">
      <c r="A112" t="str">
        <f>"BEA Electrosales - LASER-650-5D"</f>
        <v>BEA Electrosales - LASER-650-5D</v>
      </c>
      <c r="B112" t="str">
        <f>"wolfautomation"</f>
        <v>wolfautomation</v>
      </c>
      <c r="C112" t="str">
        <f>"LASER-650-5D"</f>
        <v>LASER-650-5D</v>
      </c>
      <c r="D112">
        <v>2</v>
      </c>
      <c r="E112" t="str">
        <f>"1"</f>
        <v>1</v>
      </c>
      <c r="F112" t="str">
        <f>"https://www.wolfautomation.com/class-1-laser-laser-pointer-3-5vdc-650nm-1/?gclid=EAIaIQobChMIzqTq_6al7AIVyR6tBh06PwT0EAQYEyABEgJ3yvD_BwE"</f>
        <v>https://www.wolfautomation.com/class-1-laser-laser-pointer-3-5vdc-650nm-1/?gclid=EAIaIQobChMIzqTq_6al7AIVyR6tBh06PwT0EAQYEyABEgJ3yvD_BwE</v>
      </c>
      <c r="G112">
        <v>31.9</v>
      </c>
      <c r="H112">
        <v>63.8</v>
      </c>
    </row>
    <row r="113" spans="9:10" x14ac:dyDescent="0.45">
      <c r="I113" s="1" t="s">
        <v>59</v>
      </c>
      <c r="J113" s="1">
        <f>SUM(H2:H112)</f>
        <v>6005.2499999999936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 416 - Eye Tracker 2 (Spring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B&amp;A</dc:creator>
  <cp:lastModifiedBy>B&amp;A</cp:lastModifiedBy>
  <dcterms:created xsi:type="dcterms:W3CDTF">2021-05-05T23:33:22Z</dcterms:created>
  <dcterms:modified xsi:type="dcterms:W3CDTF">2021-05-05T23:33:23Z</dcterms:modified>
</cp:coreProperties>
</file>